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LL_Historical_Prices" localSheetId="12">ALL!$X$1:$AD$69</definedName>
    <definedName name="hp?s_BLUE" localSheetId="27">BLUE!$W$1:$AC$68</definedName>
    <definedName name="hp?s_CPN_Historical_Prices" localSheetId="4">CPN!$W$1:$AC$68</definedName>
    <definedName name="hp?s_HES" localSheetId="7">HES!$W$1:$AC$69</definedName>
    <definedName name="hp?s_INTC_Historical_Prices" localSheetId="6">INTC!$V$1:$AB$69</definedName>
    <definedName name="hp?s_MRO" localSheetId="3">MRO!$W$1:$AC$69</definedName>
    <definedName name="hp?s_MU" localSheetId="5">MU!$W$1:$AC$68</definedName>
    <definedName name="hp?s_UNP" localSheetId="8">UNP!$W$1:$AC$69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LL" localSheetId="12">ALL!$T$36:$U$51</definedName>
    <definedName name="q?s_BLUE" localSheetId="27">BLUE!$T$43:$U$58</definedName>
    <definedName name="q?s_CPN" localSheetId="4">CPN!$T$47:$U$62</definedName>
    <definedName name="q?s_HES" localSheetId="7">HES!$T$45:$U$60</definedName>
    <definedName name="q?s_INTC" localSheetId="6">INTC!$S$41:$T$56</definedName>
    <definedName name="q?s_MRO" localSheetId="3">MRO!$T$51:$U$66</definedName>
    <definedName name="q?s_MU" localSheetId="5">MU!$T$45:$U$60</definedName>
    <definedName name="q?s_NSC" localSheetId="8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4" i="1" l="1"/>
  <c r="L8" i="35"/>
  <c r="L3" i="35"/>
  <c r="L7" i="35"/>
  <c r="L23" i="35"/>
  <c r="L25" i="35"/>
  <c r="L22" i="35"/>
  <c r="L21" i="35"/>
  <c r="L12" i="35"/>
  <c r="L26" i="35"/>
  <c r="L11" i="35"/>
  <c r="L10" i="35"/>
  <c r="L6" i="35"/>
  <c r="L5" i="35"/>
  <c r="L20" i="35"/>
  <c r="L19" i="35"/>
  <c r="L4" i="35"/>
  <c r="L16" i="35"/>
  <c r="L15" i="35"/>
  <c r="L2" i="35"/>
  <c r="L24" i="35"/>
  <c r="L13" i="35"/>
  <c r="L14" i="35"/>
  <c r="L18" i="35"/>
  <c r="L9" i="35"/>
  <c r="L17" i="35"/>
  <c r="D31" i="38"/>
  <c r="G31" i="38"/>
  <c r="H31" i="38" s="1"/>
  <c r="I31" i="38"/>
  <c r="J31" i="38"/>
  <c r="C10" i="31"/>
  <c r="F4" i="31"/>
  <c r="F10" i="31" s="1"/>
  <c r="C15" i="4"/>
  <c r="F15" i="4"/>
  <c r="F13" i="4"/>
  <c r="F3" i="25"/>
  <c r="F45" i="17"/>
  <c r="C45" i="17"/>
  <c r="F43" i="17"/>
  <c r="F12" i="4"/>
  <c r="D30" i="38"/>
  <c r="G30" i="38"/>
  <c r="H30" i="38"/>
  <c r="I30" i="38"/>
  <c r="J30" i="38"/>
  <c r="M17" i="13" l="1"/>
  <c r="K17" i="13"/>
  <c r="H17" i="13"/>
  <c r="C17" i="13"/>
  <c r="F17" i="13"/>
  <c r="F14" i="13"/>
  <c r="G29" i="38"/>
  <c r="H29" i="38" s="1"/>
  <c r="D29" i="38"/>
  <c r="I29" i="38"/>
  <c r="J29" i="38"/>
  <c r="F42" i="17" l="1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F9" i="24"/>
  <c r="C9" i="24"/>
  <c r="F13" i="3"/>
  <c r="F4" i="30"/>
  <c r="K34" i="7"/>
  <c r="C34" i="7"/>
  <c r="F34" i="7"/>
  <c r="F31" i="7"/>
  <c r="F30" i="7"/>
  <c r="F29" i="7"/>
  <c r="P41" i="32" l="1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C36" i="25"/>
  <c r="K9" i="25"/>
  <c r="F4" i="33"/>
  <c r="F10" i="4"/>
  <c r="F11" i="4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7" i="14"/>
  <c r="F8" i="14" s="1"/>
  <c r="C8" i="14"/>
  <c r="F28" i="7"/>
  <c r="F27" i="7"/>
  <c r="F21" i="10"/>
  <c r="F13" i="13"/>
  <c r="F8" i="22"/>
  <c r="F12" i="22" s="1"/>
  <c r="C12" i="22"/>
  <c r="F32" i="25"/>
  <c r="F40" i="17"/>
  <c r="F6" i="32"/>
  <c r="F39" i="17"/>
  <c r="F50" i="1"/>
  <c r="F26" i="1"/>
  <c r="K26" i="1"/>
  <c r="F38" i="17"/>
  <c r="F5" i="28"/>
  <c r="C5" i="28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Q3" i="15"/>
  <c r="Q6" i="15"/>
  <c r="Q5" i="15"/>
  <c r="K122" i="1" l="1"/>
  <c r="F122" i="1"/>
  <c r="Q7" i="15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K8" i="33"/>
  <c r="H8" i="33"/>
  <c r="F8" i="33"/>
  <c r="C8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C6" i="26"/>
  <c r="Q2" i="26" s="1"/>
  <c r="F3" i="26"/>
  <c r="F6" i="26" s="1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Q5" i="21"/>
  <c r="K4" i="21"/>
  <c r="H4" i="21"/>
  <c r="F4" i="21"/>
  <c r="C4" i="21"/>
  <c r="Q3" i="21"/>
  <c r="Q6" i="21" s="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6" i="29"/>
  <c r="Q3" i="29" s="1"/>
  <c r="Q6" i="29" s="1"/>
  <c r="H6" i="29"/>
  <c r="F6" i="29"/>
  <c r="C6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5" i="28"/>
  <c r="M5" i="28"/>
  <c r="K5" i="28"/>
  <c r="H5" i="28"/>
  <c r="F3" i="28"/>
  <c r="Q2" i="28"/>
  <c r="Q3" i="28" s="1"/>
  <c r="Q6" i="28" s="1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Q2" i="31"/>
  <c r="F3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9" i="15"/>
  <c r="K9" i="15"/>
  <c r="H9" i="15"/>
  <c r="F9" i="15"/>
  <c r="C9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H8" i="14"/>
  <c r="F6" i="14"/>
  <c r="F5" i="14"/>
  <c r="F4" i="14"/>
  <c r="F3" i="14"/>
  <c r="Q2" i="14"/>
  <c r="Q5" i="14" s="1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12" i="22"/>
  <c r="H12" i="22"/>
  <c r="F7" i="22"/>
  <c r="F6" i="22"/>
  <c r="F5" i="22"/>
  <c r="F4" i="22"/>
  <c r="F3" i="22"/>
  <c r="Q2" i="22"/>
  <c r="Q5" i="22" s="1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4" i="5"/>
  <c r="Q3" i="5" s="1"/>
  <c r="Q6" i="5" s="1"/>
  <c r="H14" i="5"/>
  <c r="F14" i="5"/>
  <c r="C14" i="5"/>
  <c r="F13" i="5"/>
  <c r="F12" i="5"/>
  <c r="F11" i="5"/>
  <c r="F10" i="5"/>
  <c r="F9" i="5"/>
  <c r="F8" i="5"/>
  <c r="F7" i="5"/>
  <c r="F6" i="5"/>
  <c r="Q5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1" i="20"/>
  <c r="H11" i="20"/>
  <c r="F11" i="20"/>
  <c r="C11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Q6" i="20"/>
  <c r="F6" i="20"/>
  <c r="AE5" i="20"/>
  <c r="AD5" i="20"/>
  <c r="Q5" i="20"/>
  <c r="Q7" i="20" s="1"/>
  <c r="F5" i="20"/>
  <c r="AE4" i="20"/>
  <c r="AD4" i="20"/>
  <c r="F4" i="20"/>
  <c r="AE3" i="20"/>
  <c r="AD3" i="20"/>
  <c r="Q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K22" i="10" s="1"/>
  <c r="F4" i="10"/>
  <c r="AE3" i="10"/>
  <c r="AD3" i="10"/>
  <c r="K3" i="10"/>
  <c r="F3" i="10"/>
  <c r="AE2" i="10"/>
  <c r="AD2" i="10"/>
  <c r="Q2" i="10"/>
  <c r="Q5" i="10" s="1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Q5" i="17" s="1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H34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Q5" i="7" s="1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Q5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1" l="1"/>
  <c r="Q3" i="31"/>
  <c r="Q6" i="31" s="1"/>
  <c r="F36" i="25"/>
  <c r="Q6" i="26"/>
  <c r="Q5" i="26"/>
  <c r="Q3" i="24"/>
  <c r="Q6" i="24" s="1"/>
  <c r="Q7" i="24" s="1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3" i="7"/>
  <c r="Q6" i="7" s="1"/>
  <c r="Q7" i="7" s="1"/>
  <c r="Q3" i="10"/>
  <c r="Q6" i="10" s="1"/>
  <c r="Q3" i="22"/>
  <c r="Q6" i="22" s="1"/>
  <c r="Q7" i="22" s="1"/>
  <c r="Q5" i="32"/>
  <c r="Q7" i="32" s="1"/>
  <c r="Q3" i="17"/>
  <c r="Q6" i="17" s="1"/>
  <c r="Q7" i="17" s="1"/>
  <c r="K50" i="1"/>
  <c r="N50" i="1" s="1"/>
  <c r="O50" i="1" s="1"/>
  <c r="Q7" i="28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5"/>
  <c r="Q7" i="16"/>
  <c r="K36" i="25"/>
  <c r="Q3" i="25" s="1"/>
  <c r="Q6" i="25" s="1"/>
  <c r="Q7" i="25" s="1"/>
  <c r="Q7" i="21"/>
  <c r="Q7" i="18"/>
  <c r="Q7" i="29"/>
  <c r="Q7" i="14"/>
  <c r="K15" i="4"/>
  <c r="Q3" i="13"/>
  <c r="Q6" i="13" s="1"/>
  <c r="Q7" i="13" s="1"/>
  <c r="Q7" i="10"/>
  <c r="N57" i="1"/>
  <c r="O57" i="1" s="1"/>
  <c r="N98" i="1"/>
  <c r="O98" i="1" s="1"/>
  <c r="N157" i="1"/>
  <c r="O157" i="1" s="1"/>
  <c r="N17" i="1"/>
  <c r="O17" i="1" s="1"/>
  <c r="Q7" i="31" l="1"/>
  <c r="Q7" i="26"/>
  <c r="Q7" i="30"/>
  <c r="Q3" i="4"/>
  <c r="Q6" i="4" s="1"/>
  <c r="Q7" i="4" s="1"/>
  <c r="H23" i="4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<sst xmlns="http://schemas.openxmlformats.org/spreadsheetml/2006/main" count="1127" uniqueCount="255">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</sst>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00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3" borderId="0" xfId="1" applyFont="1" applyFill="1"/>
    <xf numFmtId="0" fontId="12" fillId="13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3" borderId="0" xfId="0" applyFont="1" applyFill="1" applyAlignment="1">
      <alignment horizontal="center" vertical="center"/>
    </xf>
    <xf numFmtId="2" fontId="13" fillId="13" borderId="0" xfId="0" applyNumberFormat="1" applyFont="1" applyFill="1" applyAlignment="1">
      <alignment horizontal="center" vertical="center"/>
    </xf>
    <xf numFmtId="10" fontId="13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2" fillId="13" borderId="0" xfId="0" applyFont="1" applyFill="1" applyBorder="1"/>
    <xf numFmtId="0" fontId="11" fillId="13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4" borderId="1" xfId="0" applyFont="1" applyFill="1" applyBorder="1"/>
    <xf numFmtId="0" fontId="0" fillId="14" borderId="1" xfId="0" applyFill="1" applyBorder="1"/>
    <xf numFmtId="2" fontId="0" fillId="14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6" borderId="0" xfId="0" applyFill="1"/>
    <xf numFmtId="2" fontId="0" fillId="16" borderId="0" xfId="0" applyNumberFormat="1" applyFill="1"/>
    <xf numFmtId="166" fontId="0" fillId="16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6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6" fillId="10" borderId="5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6" fillId="8" borderId="5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3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2" fontId="4" fillId="18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0" fontId="7" fillId="19" borderId="2" xfId="0" applyNumberFormat="1" applyFont="1" applyFill="1" applyBorder="1" applyAlignment="1">
      <alignment horizontal="right" vertical="center"/>
    </xf>
    <xf numFmtId="0" fontId="0" fillId="20" borderId="0" xfId="0" applyFill="1"/>
    <xf numFmtId="2" fontId="0" fillId="20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4" fillId="16" borderId="0" xfId="0" applyNumberFormat="1" applyFont="1" applyFill="1"/>
    <xf numFmtId="1" fontId="0" fillId="15" borderId="0" xfId="0" applyNumberFormat="1" applyFill="1"/>
    <xf numFmtId="0" fontId="4" fillId="15" borderId="0" xfId="0" applyFont="1" applyFill="1"/>
    <xf numFmtId="2" fontId="4" fillId="15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6" xfId="0" applyFont="1" applyFill="1" applyBorder="1"/>
    <xf numFmtId="0" fontId="0" fillId="10" borderId="6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6" fillId="10" borderId="5" xfId="2" applyNumberFormat="1" applyFill="1"/>
    <xf numFmtId="165" fontId="3" fillId="10" borderId="6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3" fillId="21" borderId="0" xfId="0" applyFont="1" applyFill="1"/>
    <xf numFmtId="0" fontId="0" fillId="21" borderId="0" xfId="0" applyFill="1"/>
    <xf numFmtId="2" fontId="0" fillId="2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9" borderId="2" xfId="0" applyNumberFormat="1" applyFont="1" applyFill="1" applyBorder="1" applyAlignment="1">
      <alignment horizontal="center" vertical="center"/>
    </xf>
    <xf numFmtId="1" fontId="0" fillId="22" borderId="0" xfId="0" applyNumberFormat="1" applyFill="1"/>
    <xf numFmtId="166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9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3" borderId="0" xfId="0" applyFill="1"/>
    <xf numFmtId="2" fontId="0" fillId="23" borderId="0" xfId="0" applyNumberFormat="1" applyFill="1"/>
    <xf numFmtId="1" fontId="4" fillId="23" borderId="0" xfId="0" applyNumberFormat="1" applyFont="1" applyFill="1"/>
    <xf numFmtId="166" fontId="4" fillId="23" borderId="0" xfId="0" applyNumberFormat="1" applyFont="1" applyFill="1"/>
    <xf numFmtId="2" fontId="4" fillId="23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5" fillId="0" borderId="0" xfId="1" applyFill="1"/>
    <xf numFmtId="168" fontId="0" fillId="0" borderId="0" xfId="0" applyNumberForma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10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</c:f>
              <c:numCache>
                <c:formatCode>m/d/yyyy</c:formatCode>
                <c:ptCount val="3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</c:numCache>
            </c:numRef>
          </c:xVal>
          <c:yVal>
            <c:numRef>
              <c:f>Balance!$E$2:$E$31</c:f>
              <c:numCache>
                <c:formatCode>0.00</c:formatCode>
                <c:ptCount val="3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20408"/>
        <c:axId val="234120800"/>
      </c:scatterChart>
      <c:valAx>
        <c:axId val="234120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120800"/>
        <c:crosses val="autoZero"/>
        <c:crossBetween val="midCat"/>
      </c:valAx>
      <c:valAx>
        <c:axId val="234120800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120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Balance!$I$2:$I$37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21584"/>
        <c:axId val="234121976"/>
      </c:scatterChart>
      <c:valAx>
        <c:axId val="23412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121976"/>
        <c:crosses val="autoZero"/>
        <c:crossBetween val="midCat"/>
      </c:valAx>
      <c:valAx>
        <c:axId val="23412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12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Balance!$B$2:$B$36</c:f>
              <c:numCache>
                <c:formatCode>m/d/yyyy</c:formatCode>
                <c:ptCount val="3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Balance!$C$2:$C$36</c:f>
              <c:numCache>
                <c:formatCode>General</c:formatCode>
                <c:ptCount val="35"/>
                <c:pt idx="0" formatCode="#,##0.0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912704"/>
        <c:axId val="454915840"/>
      </c:scatterChart>
      <c:valAx>
        <c:axId val="45491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5840"/>
        <c:crosses val="autoZero"/>
        <c:crossBetween val="midCat"/>
      </c:valAx>
      <c:valAx>
        <c:axId val="4549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1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15-Sep-15</c:v>
                </c:pt>
                <c:pt idx="1">
                  <c:v>14-Sep-15</c:v>
                </c:pt>
                <c:pt idx="2">
                  <c:v>11-Sep-15</c:v>
                </c:pt>
                <c:pt idx="3">
                  <c:v>10-Sep-15</c:v>
                </c:pt>
                <c:pt idx="4">
                  <c:v>9-Sep-15</c:v>
                </c:pt>
                <c:pt idx="5">
                  <c:v>8-Sep-15</c:v>
                </c:pt>
                <c:pt idx="6">
                  <c:v>4-Sep-15</c:v>
                </c:pt>
                <c:pt idx="7">
                  <c:v>3-Sep-15</c:v>
                </c:pt>
                <c:pt idx="8">
                  <c:v>2-Sep-15</c:v>
                </c:pt>
                <c:pt idx="9">
                  <c:v>1-Sep-15</c:v>
                </c:pt>
                <c:pt idx="10">
                  <c:v>31-Aug-15</c:v>
                </c:pt>
                <c:pt idx="11">
                  <c:v>28-Aug-15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18-Aug-15</c:v>
                </c:pt>
                <c:pt idx="20">
                  <c:v>17-Aug-15</c:v>
                </c:pt>
                <c:pt idx="21">
                  <c:v>17-Aug-15</c:v>
                </c:pt>
                <c:pt idx="22">
                  <c:v>14-Aug-15</c:v>
                </c:pt>
                <c:pt idx="23">
                  <c:v>13-Aug-15</c:v>
                </c:pt>
                <c:pt idx="24">
                  <c:v>12-Aug-15</c:v>
                </c:pt>
                <c:pt idx="25">
                  <c:v>11-Aug-15</c:v>
                </c:pt>
                <c:pt idx="26">
                  <c:v>10-Aug-15</c:v>
                </c:pt>
                <c:pt idx="27">
                  <c:v>7-Aug-15</c:v>
                </c:pt>
                <c:pt idx="28">
                  <c:v>6-Aug-15</c:v>
                </c:pt>
                <c:pt idx="29">
                  <c:v>5-Aug-15</c:v>
                </c:pt>
                <c:pt idx="30">
                  <c:v>4-Aug-15</c:v>
                </c:pt>
                <c:pt idx="31">
                  <c:v>3-Aug-15</c:v>
                </c:pt>
                <c:pt idx="32">
                  <c:v>31-Jul-15</c:v>
                </c:pt>
                <c:pt idx="33">
                  <c:v>30-Jul-15</c:v>
                </c:pt>
                <c:pt idx="34">
                  <c:v>29-Jul-15</c:v>
                </c:pt>
                <c:pt idx="35">
                  <c:v>28-Jul-15</c:v>
                </c:pt>
                <c:pt idx="36">
                  <c:v>27-Jul-15</c:v>
                </c:pt>
                <c:pt idx="37">
                  <c:v>24-Jul-15</c:v>
                </c:pt>
                <c:pt idx="38">
                  <c:v>23-Jul-15</c:v>
                </c:pt>
                <c:pt idx="39">
                  <c:v>22-Jul-15</c:v>
                </c:pt>
                <c:pt idx="40">
                  <c:v>21-Jul-15</c:v>
                </c:pt>
                <c:pt idx="41">
                  <c:v>20-Jul-15</c:v>
                </c:pt>
                <c:pt idx="42">
                  <c:v>17-Jul-15</c:v>
                </c:pt>
                <c:pt idx="43">
                  <c:v>16-Jul-15</c:v>
                </c:pt>
                <c:pt idx="44">
                  <c:v>15-Jul-15</c:v>
                </c:pt>
                <c:pt idx="45">
                  <c:v>14-Jul-15</c:v>
                </c:pt>
                <c:pt idx="46">
                  <c:v>13-Jul-15</c:v>
                </c:pt>
                <c:pt idx="47">
                  <c:v>10-Jul-15</c:v>
                </c:pt>
                <c:pt idx="48">
                  <c:v>9-Jul-15</c:v>
                </c:pt>
                <c:pt idx="49">
                  <c:v>8-Jul-15</c:v>
                </c:pt>
                <c:pt idx="50">
                  <c:v>7-Jul-15</c:v>
                </c:pt>
                <c:pt idx="51">
                  <c:v>6-Jul-15</c:v>
                </c:pt>
                <c:pt idx="52">
                  <c:v>2-Jul-15</c:v>
                </c:pt>
                <c:pt idx="53">
                  <c:v>1-Jul-15</c:v>
                </c:pt>
                <c:pt idx="54">
                  <c:v>30-Jun-15</c:v>
                </c:pt>
                <c:pt idx="55">
                  <c:v>29-Jun-15</c:v>
                </c:pt>
                <c:pt idx="56">
                  <c:v>26-Jun-15</c:v>
                </c:pt>
                <c:pt idx="57">
                  <c:v>25-Jun-15</c:v>
                </c:pt>
                <c:pt idx="58">
                  <c:v>24-Jun-15</c:v>
                </c:pt>
                <c:pt idx="59">
                  <c:v>23-Jun-15</c:v>
                </c:pt>
                <c:pt idx="60">
                  <c:v>22-Jun-15</c:v>
                </c:pt>
                <c:pt idx="61">
                  <c:v>19-Jun-15</c:v>
                </c:pt>
                <c:pt idx="62">
                  <c:v>18-Jun-15</c:v>
                </c:pt>
                <c:pt idx="63">
                  <c:v>17-Jun-15</c:v>
                </c:pt>
                <c:pt idx="64">
                  <c:v>16-Jun-15</c:v>
                </c:pt>
                <c:pt idx="65">
                  <c:v>15-Jun-15</c:v>
                </c:pt>
                <c:pt idx="66">
                  <c:v>12-Jun-15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15.45</c:v>
                </c:pt>
                <c:pt idx="1">
                  <c:v>15.41</c:v>
                </c:pt>
                <c:pt idx="2">
                  <c:v>15.09</c:v>
                </c:pt>
                <c:pt idx="3">
                  <c:v>14.98</c:v>
                </c:pt>
                <c:pt idx="4">
                  <c:v>14.91</c:v>
                </c:pt>
                <c:pt idx="5">
                  <c:v>16.32</c:v>
                </c:pt>
                <c:pt idx="6">
                  <c:v>16.36</c:v>
                </c:pt>
                <c:pt idx="7">
                  <c:v>16.87</c:v>
                </c:pt>
                <c:pt idx="8">
                  <c:v>16.87</c:v>
                </c:pt>
                <c:pt idx="9">
                  <c:v>16.850000000000001</c:v>
                </c:pt>
                <c:pt idx="10">
                  <c:v>17.29</c:v>
                </c:pt>
                <c:pt idx="11">
                  <c:v>16.649999999999999</c:v>
                </c:pt>
                <c:pt idx="12">
                  <c:v>15.97</c:v>
                </c:pt>
                <c:pt idx="13">
                  <c:v>14.65</c:v>
                </c:pt>
                <c:pt idx="14">
                  <c:v>14.04</c:v>
                </c:pt>
                <c:pt idx="15">
                  <c:v>14.39</c:v>
                </c:pt>
                <c:pt idx="16">
                  <c:v>15.73</c:v>
                </c:pt>
                <c:pt idx="17">
                  <c:v>16.13</c:v>
                </c:pt>
                <c:pt idx="18">
                  <c:v>16.23</c:v>
                </c:pt>
                <c:pt idx="19">
                  <c:v>17.48</c:v>
                </c:pt>
                <c:pt idx="20">
                  <c:v>17.36</c:v>
                </c:pt>
                <c:pt idx="22">
                  <c:v>17.399999999999999</c:v>
                </c:pt>
                <c:pt idx="23">
                  <c:v>18.02</c:v>
                </c:pt>
                <c:pt idx="24">
                  <c:v>19.059999999999999</c:v>
                </c:pt>
                <c:pt idx="25">
                  <c:v>18.88</c:v>
                </c:pt>
                <c:pt idx="26">
                  <c:v>18.98</c:v>
                </c:pt>
                <c:pt idx="27">
                  <c:v>18.399999999999999</c:v>
                </c:pt>
                <c:pt idx="28">
                  <c:v>19.45</c:v>
                </c:pt>
                <c:pt idx="29">
                  <c:v>19.79</c:v>
                </c:pt>
                <c:pt idx="30">
                  <c:v>20.51</c:v>
                </c:pt>
                <c:pt idx="31">
                  <c:v>20.57</c:v>
                </c:pt>
                <c:pt idx="32">
                  <c:v>21.01</c:v>
                </c:pt>
                <c:pt idx="33">
                  <c:v>21.86</c:v>
                </c:pt>
                <c:pt idx="34">
                  <c:v>21.76</c:v>
                </c:pt>
                <c:pt idx="35">
                  <c:v>21.2</c:v>
                </c:pt>
                <c:pt idx="36">
                  <c:v>20.69</c:v>
                </c:pt>
                <c:pt idx="37">
                  <c:v>21.41</c:v>
                </c:pt>
                <c:pt idx="38">
                  <c:v>22.1</c:v>
                </c:pt>
                <c:pt idx="39">
                  <c:v>22.34</c:v>
                </c:pt>
                <c:pt idx="40">
                  <c:v>23.17</c:v>
                </c:pt>
                <c:pt idx="41">
                  <c:v>23.24</c:v>
                </c:pt>
                <c:pt idx="42">
                  <c:v>23.57</c:v>
                </c:pt>
                <c:pt idx="43">
                  <c:v>24.27</c:v>
                </c:pt>
                <c:pt idx="44">
                  <c:v>24.4</c:v>
                </c:pt>
                <c:pt idx="45">
                  <c:v>25.08</c:v>
                </c:pt>
                <c:pt idx="46">
                  <c:v>24.73</c:v>
                </c:pt>
                <c:pt idx="47">
                  <c:v>24.46</c:v>
                </c:pt>
                <c:pt idx="48">
                  <c:v>24.78</c:v>
                </c:pt>
                <c:pt idx="49">
                  <c:v>24.73</c:v>
                </c:pt>
                <c:pt idx="50">
                  <c:v>25.71</c:v>
                </c:pt>
                <c:pt idx="51">
                  <c:v>25.12</c:v>
                </c:pt>
                <c:pt idx="52">
                  <c:v>25.73</c:v>
                </c:pt>
                <c:pt idx="53">
                  <c:v>25.79</c:v>
                </c:pt>
                <c:pt idx="54">
                  <c:v>26.54</c:v>
                </c:pt>
                <c:pt idx="55">
                  <c:v>26.69</c:v>
                </c:pt>
                <c:pt idx="56">
                  <c:v>27.75</c:v>
                </c:pt>
                <c:pt idx="57">
                  <c:v>26.81</c:v>
                </c:pt>
                <c:pt idx="58">
                  <c:v>26.61</c:v>
                </c:pt>
                <c:pt idx="59">
                  <c:v>26.61</c:v>
                </c:pt>
                <c:pt idx="60">
                  <c:v>26.12</c:v>
                </c:pt>
                <c:pt idx="61">
                  <c:v>25.92</c:v>
                </c:pt>
                <c:pt idx="62">
                  <c:v>26.53</c:v>
                </c:pt>
                <c:pt idx="63">
                  <c:v>26.54</c:v>
                </c:pt>
                <c:pt idx="64">
                  <c:v>26.72</c:v>
                </c:pt>
                <c:pt idx="65">
                  <c:v>26.44</c:v>
                </c:pt>
                <c:pt idx="66">
                  <c:v>26.49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023504"/>
        <c:axId val="235023896"/>
      </c:lineChart>
      <c:catAx>
        <c:axId val="23502350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23896"/>
        <c:crosses val="autoZero"/>
        <c:auto val="1"/>
        <c:lblAlgn val="ctr"/>
        <c:lblOffset val="100"/>
        <c:noMultiLvlLbl val="0"/>
      </c:catAx>
      <c:valAx>
        <c:axId val="23502389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2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9/15/2015</c:v>
                </c:pt>
                <c:pt idx="1">
                  <c:v>9/14/2015</c:v>
                </c:pt>
                <c:pt idx="2">
                  <c:v>9/11/2015</c:v>
                </c:pt>
                <c:pt idx="3">
                  <c:v>9/10/2015</c:v>
                </c:pt>
                <c:pt idx="4">
                  <c:v>9/9/2015</c:v>
                </c:pt>
                <c:pt idx="5">
                  <c:v>9/8/2015</c:v>
                </c:pt>
                <c:pt idx="6">
                  <c:v>9/4/2015</c:v>
                </c:pt>
                <c:pt idx="7">
                  <c:v>9/3/2015</c:v>
                </c:pt>
                <c:pt idx="8">
                  <c:v>9/2/2015</c:v>
                </c:pt>
                <c:pt idx="9">
                  <c:v>9/1/2015</c:v>
                </c:pt>
                <c:pt idx="10">
                  <c:v>8/31/2015</c:v>
                </c:pt>
                <c:pt idx="11">
                  <c:v>8/28/2015</c:v>
                </c:pt>
                <c:pt idx="12">
                  <c:v>8/27/2015</c:v>
                </c:pt>
                <c:pt idx="13">
                  <c:v>8/26/2015</c:v>
                </c:pt>
                <c:pt idx="14">
                  <c:v>8/25/2015</c:v>
                </c:pt>
                <c:pt idx="15">
                  <c:v>8/24/2015</c:v>
                </c:pt>
                <c:pt idx="16">
                  <c:v>8/21/2015</c:v>
                </c:pt>
                <c:pt idx="17">
                  <c:v>8/20/2015</c:v>
                </c:pt>
                <c:pt idx="18">
                  <c:v>8/19/2015</c:v>
                </c:pt>
                <c:pt idx="19">
                  <c:v>8/18/2015</c:v>
                </c:pt>
                <c:pt idx="20">
                  <c:v>8/17/2015</c:v>
                </c:pt>
                <c:pt idx="21">
                  <c:v>8/14/2015</c:v>
                </c:pt>
                <c:pt idx="22">
                  <c:v>8/13/2015</c:v>
                </c:pt>
                <c:pt idx="23">
                  <c:v>8/12/2015</c:v>
                </c:pt>
                <c:pt idx="24">
                  <c:v>8/11/2015</c:v>
                </c:pt>
                <c:pt idx="25">
                  <c:v>8/10/2015</c:v>
                </c:pt>
                <c:pt idx="26">
                  <c:v>8/7/2015</c:v>
                </c:pt>
                <c:pt idx="27">
                  <c:v>8/6/2015</c:v>
                </c:pt>
                <c:pt idx="28">
                  <c:v>8/5/2015</c:v>
                </c:pt>
                <c:pt idx="29">
                  <c:v>8/4/2015</c:v>
                </c:pt>
                <c:pt idx="30">
                  <c:v>8/3/2015</c:v>
                </c:pt>
                <c:pt idx="31">
                  <c:v>7/31/2015</c:v>
                </c:pt>
                <c:pt idx="32">
                  <c:v>7/30/2015</c:v>
                </c:pt>
                <c:pt idx="33">
                  <c:v>7/29/2015</c:v>
                </c:pt>
                <c:pt idx="34">
                  <c:v>7/28/2015</c:v>
                </c:pt>
                <c:pt idx="35">
                  <c:v>7/27/2015</c:v>
                </c:pt>
                <c:pt idx="36">
                  <c:v>7/24/2015</c:v>
                </c:pt>
                <c:pt idx="37">
                  <c:v>7/23/2015</c:v>
                </c:pt>
                <c:pt idx="38">
                  <c:v>7/22/2015</c:v>
                </c:pt>
                <c:pt idx="39">
                  <c:v>7/21/2015</c:v>
                </c:pt>
                <c:pt idx="40">
                  <c:v>7/20/2015</c:v>
                </c:pt>
                <c:pt idx="41">
                  <c:v>7/17/2015</c:v>
                </c:pt>
                <c:pt idx="42">
                  <c:v>7/16/2015</c:v>
                </c:pt>
                <c:pt idx="43">
                  <c:v>7/15/2015</c:v>
                </c:pt>
                <c:pt idx="44">
                  <c:v>7/14/2015</c:v>
                </c:pt>
                <c:pt idx="45">
                  <c:v>7/13/2015</c:v>
                </c:pt>
                <c:pt idx="46">
                  <c:v>7/10/2015</c:v>
                </c:pt>
                <c:pt idx="47">
                  <c:v>7/9/2015</c:v>
                </c:pt>
                <c:pt idx="48">
                  <c:v>7/8/2015</c:v>
                </c:pt>
                <c:pt idx="49">
                  <c:v>7/7/2015</c:v>
                </c:pt>
                <c:pt idx="50">
                  <c:v>7/6/2015</c:v>
                </c:pt>
                <c:pt idx="51">
                  <c:v>7/2/2015</c:v>
                </c:pt>
                <c:pt idx="52">
                  <c:v>7/1/2015</c:v>
                </c:pt>
                <c:pt idx="53">
                  <c:v>6/30/2015</c:v>
                </c:pt>
                <c:pt idx="54">
                  <c:v>6/29/2015</c:v>
                </c:pt>
                <c:pt idx="55">
                  <c:v>6/26/2015</c:v>
                </c:pt>
                <c:pt idx="56">
                  <c:v>6/25/2015</c:v>
                </c:pt>
                <c:pt idx="57">
                  <c:v>6/24/2015</c:v>
                </c:pt>
                <c:pt idx="58">
                  <c:v>6/23/2015</c:v>
                </c:pt>
                <c:pt idx="59">
                  <c:v>6/22/2015</c:v>
                </c:pt>
                <c:pt idx="60">
                  <c:v>6/19/2015</c:v>
                </c:pt>
                <c:pt idx="61">
                  <c:v>6/18/2015</c:v>
                </c:pt>
                <c:pt idx="62">
                  <c:v>6/17/2015</c:v>
                </c:pt>
                <c:pt idx="63">
                  <c:v>6/16/2015</c:v>
                </c:pt>
                <c:pt idx="64">
                  <c:v>6/15/2015</c:v>
                </c:pt>
                <c:pt idx="65">
                  <c:v>6/12/2015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15.79</c:v>
                </c:pt>
                <c:pt idx="1">
                  <c:v>15.57</c:v>
                </c:pt>
                <c:pt idx="2">
                  <c:v>15.19</c:v>
                </c:pt>
                <c:pt idx="3">
                  <c:v>15.28</c:v>
                </c:pt>
                <c:pt idx="4">
                  <c:v>15.48</c:v>
                </c:pt>
                <c:pt idx="5">
                  <c:v>15.48</c:v>
                </c:pt>
                <c:pt idx="6">
                  <c:v>15.1</c:v>
                </c:pt>
                <c:pt idx="7">
                  <c:v>15.43</c:v>
                </c:pt>
                <c:pt idx="8">
                  <c:v>15.3</c:v>
                </c:pt>
                <c:pt idx="9">
                  <c:v>15.41</c:v>
                </c:pt>
                <c:pt idx="10">
                  <c:v>15.94</c:v>
                </c:pt>
                <c:pt idx="11">
                  <c:v>16.21</c:v>
                </c:pt>
                <c:pt idx="12">
                  <c:v>15.89</c:v>
                </c:pt>
                <c:pt idx="13">
                  <c:v>15.44</c:v>
                </c:pt>
                <c:pt idx="14">
                  <c:v>15.14</c:v>
                </c:pt>
                <c:pt idx="15">
                  <c:v>15.87</c:v>
                </c:pt>
                <c:pt idx="16">
                  <c:v>16.5</c:v>
                </c:pt>
                <c:pt idx="17">
                  <c:v>16.93</c:v>
                </c:pt>
                <c:pt idx="18">
                  <c:v>17.43</c:v>
                </c:pt>
                <c:pt idx="19">
                  <c:v>17.510000000000002</c:v>
                </c:pt>
                <c:pt idx="20">
                  <c:v>17.55</c:v>
                </c:pt>
                <c:pt idx="21">
                  <c:v>17.48</c:v>
                </c:pt>
                <c:pt idx="22">
                  <c:v>17.02</c:v>
                </c:pt>
                <c:pt idx="23">
                  <c:v>17.18</c:v>
                </c:pt>
                <c:pt idx="24">
                  <c:v>16.670000000000002</c:v>
                </c:pt>
                <c:pt idx="25">
                  <c:v>17.05</c:v>
                </c:pt>
                <c:pt idx="26">
                  <c:v>16.989999999999998</c:v>
                </c:pt>
                <c:pt idx="27">
                  <c:v>17.29</c:v>
                </c:pt>
                <c:pt idx="28">
                  <c:v>17.21</c:v>
                </c:pt>
                <c:pt idx="29">
                  <c:v>17.32</c:v>
                </c:pt>
                <c:pt idx="30">
                  <c:v>17.559999999999999</c:v>
                </c:pt>
                <c:pt idx="31">
                  <c:v>18.3</c:v>
                </c:pt>
                <c:pt idx="32">
                  <c:v>17.5</c:v>
                </c:pt>
                <c:pt idx="33">
                  <c:v>16.63</c:v>
                </c:pt>
                <c:pt idx="34">
                  <c:v>16.68</c:v>
                </c:pt>
                <c:pt idx="35">
                  <c:v>16.57</c:v>
                </c:pt>
                <c:pt idx="36">
                  <c:v>16.61</c:v>
                </c:pt>
                <c:pt idx="37">
                  <c:v>16.87</c:v>
                </c:pt>
                <c:pt idx="38">
                  <c:v>16.95</c:v>
                </c:pt>
                <c:pt idx="39">
                  <c:v>16.940000000000001</c:v>
                </c:pt>
                <c:pt idx="40">
                  <c:v>16.97</c:v>
                </c:pt>
                <c:pt idx="41">
                  <c:v>17.3</c:v>
                </c:pt>
                <c:pt idx="42">
                  <c:v>17.690000000000001</c:v>
                </c:pt>
                <c:pt idx="43">
                  <c:v>17.489999999999998</c:v>
                </c:pt>
                <c:pt idx="44">
                  <c:v>17.63</c:v>
                </c:pt>
                <c:pt idx="45">
                  <c:v>17.54</c:v>
                </c:pt>
                <c:pt idx="46">
                  <c:v>17.37</c:v>
                </c:pt>
                <c:pt idx="47">
                  <c:v>17.37</c:v>
                </c:pt>
                <c:pt idx="48">
                  <c:v>17.43</c:v>
                </c:pt>
                <c:pt idx="49">
                  <c:v>17.690000000000001</c:v>
                </c:pt>
                <c:pt idx="50">
                  <c:v>17.62</c:v>
                </c:pt>
                <c:pt idx="51">
                  <c:v>17.579999999999998</c:v>
                </c:pt>
                <c:pt idx="52">
                  <c:v>17.71</c:v>
                </c:pt>
                <c:pt idx="53">
                  <c:v>17.989999999999998</c:v>
                </c:pt>
                <c:pt idx="54">
                  <c:v>17.989999999999998</c:v>
                </c:pt>
                <c:pt idx="55">
                  <c:v>18.62</c:v>
                </c:pt>
                <c:pt idx="56">
                  <c:v>18.64</c:v>
                </c:pt>
                <c:pt idx="57">
                  <c:v>18.98</c:v>
                </c:pt>
                <c:pt idx="58">
                  <c:v>18.940000000000001</c:v>
                </c:pt>
                <c:pt idx="59">
                  <c:v>19.25</c:v>
                </c:pt>
                <c:pt idx="60">
                  <c:v>19.02</c:v>
                </c:pt>
                <c:pt idx="61">
                  <c:v>19</c:v>
                </c:pt>
                <c:pt idx="62">
                  <c:v>18.96</c:v>
                </c:pt>
                <c:pt idx="63">
                  <c:v>19.03</c:v>
                </c:pt>
                <c:pt idx="64">
                  <c:v>19.149999999999999</c:v>
                </c:pt>
                <c:pt idx="65">
                  <c:v>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025856"/>
        <c:axId val="235026248"/>
      </c:lineChart>
      <c:catAx>
        <c:axId val="235025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26248"/>
        <c:crosses val="autoZero"/>
        <c:auto val="1"/>
        <c:lblAlgn val="ctr"/>
        <c:lblOffset val="100"/>
        <c:noMultiLvlLbl val="0"/>
      </c:catAx>
      <c:valAx>
        <c:axId val="235026248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2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17-Sep-15</c:v>
                </c:pt>
                <c:pt idx="1">
                  <c:v>16-Sep-15</c:v>
                </c:pt>
                <c:pt idx="2">
                  <c:v>15-Sep-15</c:v>
                </c:pt>
                <c:pt idx="3">
                  <c:v>14-Sep-15</c:v>
                </c:pt>
                <c:pt idx="4">
                  <c:v>11-Sep-15</c:v>
                </c:pt>
                <c:pt idx="5">
                  <c:v>10-Sep-15</c:v>
                </c:pt>
                <c:pt idx="6">
                  <c:v>9-Sep-15</c:v>
                </c:pt>
                <c:pt idx="7">
                  <c:v>8-Sep-15</c:v>
                </c:pt>
                <c:pt idx="8">
                  <c:v>4-Sep-15</c:v>
                </c:pt>
                <c:pt idx="9">
                  <c:v>3-Sep-15</c:v>
                </c:pt>
                <c:pt idx="10">
                  <c:v>2-Sep-15</c:v>
                </c:pt>
                <c:pt idx="11">
                  <c:v>1-Sep-15</c:v>
                </c:pt>
                <c:pt idx="12">
                  <c:v>31-Aug-15</c:v>
                </c:pt>
                <c:pt idx="13">
                  <c:v>28-Aug-15</c:v>
                </c:pt>
                <c:pt idx="14">
                  <c:v>27-Aug-15</c:v>
                </c:pt>
                <c:pt idx="15">
                  <c:v>26-Aug-15</c:v>
                </c:pt>
                <c:pt idx="16">
                  <c:v>25-Aug-15</c:v>
                </c:pt>
                <c:pt idx="17">
                  <c:v>24-Aug-15</c:v>
                </c:pt>
                <c:pt idx="18">
                  <c:v>21-Aug-15</c:v>
                </c:pt>
                <c:pt idx="19">
                  <c:v>20-Aug-15</c:v>
                </c:pt>
                <c:pt idx="20">
                  <c:v>19-Aug-15</c:v>
                </c:pt>
                <c:pt idx="21">
                  <c:v>18-Aug-15</c:v>
                </c:pt>
                <c:pt idx="22">
                  <c:v>17-Aug-15</c:v>
                </c:pt>
                <c:pt idx="23">
                  <c:v>14-Aug-15</c:v>
                </c:pt>
                <c:pt idx="24">
                  <c:v>13-Aug-15</c:v>
                </c:pt>
                <c:pt idx="25">
                  <c:v>12-Aug-15</c:v>
                </c:pt>
                <c:pt idx="26">
                  <c:v>11-Aug-15</c:v>
                </c:pt>
                <c:pt idx="27">
                  <c:v>10-Aug-15</c:v>
                </c:pt>
                <c:pt idx="28">
                  <c:v>7-Aug-15</c:v>
                </c:pt>
                <c:pt idx="29">
                  <c:v>6-Aug-15</c:v>
                </c:pt>
                <c:pt idx="30">
                  <c:v>5-Aug-15</c:v>
                </c:pt>
                <c:pt idx="31">
                  <c:v>4-Aug-15</c:v>
                </c:pt>
                <c:pt idx="32">
                  <c:v>3-Aug-15</c:v>
                </c:pt>
                <c:pt idx="33">
                  <c:v>31-Jul-15</c:v>
                </c:pt>
                <c:pt idx="34">
                  <c:v>30-Jul-15</c:v>
                </c:pt>
                <c:pt idx="35">
                  <c:v>29-Jul-15</c:v>
                </c:pt>
                <c:pt idx="36">
                  <c:v>28-Jul-15</c:v>
                </c:pt>
                <c:pt idx="37">
                  <c:v>27-Jul-15</c:v>
                </c:pt>
                <c:pt idx="38">
                  <c:v>24-Jul-15</c:v>
                </c:pt>
                <c:pt idx="39">
                  <c:v>23-Jul-15</c:v>
                </c:pt>
                <c:pt idx="40">
                  <c:v>22-Jul-15</c:v>
                </c:pt>
                <c:pt idx="41">
                  <c:v>21-Jul-15</c:v>
                </c:pt>
                <c:pt idx="42">
                  <c:v>20-Jul-15</c:v>
                </c:pt>
                <c:pt idx="43">
                  <c:v>17-Jul-15</c:v>
                </c:pt>
                <c:pt idx="44">
                  <c:v>16-Jul-15</c:v>
                </c:pt>
                <c:pt idx="45">
                  <c:v>15-Jul-15</c:v>
                </c:pt>
                <c:pt idx="46">
                  <c:v>14-Jul-15</c:v>
                </c:pt>
                <c:pt idx="47">
                  <c:v>13-Jul-15</c:v>
                </c:pt>
                <c:pt idx="48">
                  <c:v>10-Jul-15</c:v>
                </c:pt>
                <c:pt idx="49">
                  <c:v>9-Jul-15</c:v>
                </c:pt>
                <c:pt idx="50">
                  <c:v>8-Jul-15</c:v>
                </c:pt>
                <c:pt idx="51">
                  <c:v>7-Jul-15</c:v>
                </c:pt>
                <c:pt idx="52">
                  <c:v>6-Jul-15</c:v>
                </c:pt>
                <c:pt idx="53">
                  <c:v>2-Jul-15</c:v>
                </c:pt>
                <c:pt idx="54">
                  <c:v>1-Jul-15</c:v>
                </c:pt>
                <c:pt idx="55">
                  <c:v>30-Jun-15</c:v>
                </c:pt>
                <c:pt idx="56">
                  <c:v>29-Jun-15</c:v>
                </c:pt>
                <c:pt idx="57">
                  <c:v>26-Jun-15</c:v>
                </c:pt>
                <c:pt idx="58">
                  <c:v>25-Jun-15</c:v>
                </c:pt>
                <c:pt idx="59">
                  <c:v>24-Jun-15</c:v>
                </c:pt>
                <c:pt idx="60">
                  <c:v>23-Jun-15</c:v>
                </c:pt>
                <c:pt idx="61">
                  <c:v>22-Jun-15</c:v>
                </c:pt>
                <c:pt idx="62">
                  <c:v>19-Jun-15</c:v>
                </c:pt>
                <c:pt idx="63">
                  <c:v>18-Jun-15</c:v>
                </c:pt>
                <c:pt idx="64">
                  <c:v>17-Jun-15</c:v>
                </c:pt>
                <c:pt idx="65">
                  <c:v>16-Jun-15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16.41</c:v>
                </c:pt>
                <c:pt idx="1">
                  <c:v>16.68</c:v>
                </c:pt>
                <c:pt idx="2">
                  <c:v>16.52</c:v>
                </c:pt>
                <c:pt idx="3">
                  <c:v>16.7</c:v>
                </c:pt>
                <c:pt idx="4">
                  <c:v>16.8</c:v>
                </c:pt>
                <c:pt idx="5">
                  <c:v>17.2</c:v>
                </c:pt>
                <c:pt idx="6">
                  <c:v>16.96</c:v>
                </c:pt>
                <c:pt idx="7">
                  <c:v>17.53</c:v>
                </c:pt>
                <c:pt idx="8">
                  <c:v>16.82</c:v>
                </c:pt>
                <c:pt idx="9">
                  <c:v>16.59</c:v>
                </c:pt>
                <c:pt idx="10">
                  <c:v>16.29</c:v>
                </c:pt>
                <c:pt idx="11">
                  <c:v>15.82</c:v>
                </c:pt>
                <c:pt idx="12">
                  <c:v>16.41</c:v>
                </c:pt>
                <c:pt idx="13">
                  <c:v>15.96</c:v>
                </c:pt>
                <c:pt idx="14">
                  <c:v>15.67</c:v>
                </c:pt>
                <c:pt idx="15">
                  <c:v>14.42</c:v>
                </c:pt>
                <c:pt idx="16">
                  <c:v>14.27</c:v>
                </c:pt>
                <c:pt idx="17">
                  <c:v>14.44</c:v>
                </c:pt>
                <c:pt idx="18">
                  <c:v>14.53</c:v>
                </c:pt>
                <c:pt idx="19">
                  <c:v>14.74</c:v>
                </c:pt>
                <c:pt idx="20">
                  <c:v>15.9</c:v>
                </c:pt>
                <c:pt idx="21">
                  <c:v>16.38</c:v>
                </c:pt>
                <c:pt idx="22">
                  <c:v>17.22</c:v>
                </c:pt>
                <c:pt idx="23">
                  <c:v>16.95</c:v>
                </c:pt>
                <c:pt idx="24">
                  <c:v>17.7</c:v>
                </c:pt>
                <c:pt idx="25">
                  <c:v>18.190000000000001</c:v>
                </c:pt>
                <c:pt idx="26">
                  <c:v>17.88</c:v>
                </c:pt>
                <c:pt idx="27">
                  <c:v>18.82</c:v>
                </c:pt>
                <c:pt idx="28">
                  <c:v>18.440000000000001</c:v>
                </c:pt>
                <c:pt idx="29">
                  <c:v>18.72</c:v>
                </c:pt>
                <c:pt idx="30">
                  <c:v>18.91</c:v>
                </c:pt>
                <c:pt idx="31">
                  <c:v>19.010000000000002</c:v>
                </c:pt>
                <c:pt idx="32">
                  <c:v>19</c:v>
                </c:pt>
                <c:pt idx="33">
                  <c:v>18.510000000000002</c:v>
                </c:pt>
                <c:pt idx="34">
                  <c:v>19.899999999999999</c:v>
                </c:pt>
                <c:pt idx="35">
                  <c:v>19.87</c:v>
                </c:pt>
                <c:pt idx="36">
                  <c:v>19.75</c:v>
                </c:pt>
                <c:pt idx="37">
                  <c:v>18.12</c:v>
                </c:pt>
                <c:pt idx="38">
                  <c:v>18.34</c:v>
                </c:pt>
                <c:pt idx="39">
                  <c:v>18.7</c:v>
                </c:pt>
                <c:pt idx="40">
                  <c:v>18</c:v>
                </c:pt>
                <c:pt idx="41">
                  <c:v>18.88</c:v>
                </c:pt>
                <c:pt idx="42">
                  <c:v>18.89</c:v>
                </c:pt>
                <c:pt idx="43">
                  <c:v>20.12</c:v>
                </c:pt>
                <c:pt idx="44">
                  <c:v>19.61</c:v>
                </c:pt>
                <c:pt idx="45">
                  <c:v>18.89</c:v>
                </c:pt>
                <c:pt idx="46">
                  <c:v>19.61</c:v>
                </c:pt>
                <c:pt idx="47">
                  <c:v>17.61</c:v>
                </c:pt>
                <c:pt idx="48">
                  <c:v>17.57</c:v>
                </c:pt>
                <c:pt idx="49">
                  <c:v>17.149999999999999</c:v>
                </c:pt>
                <c:pt idx="50">
                  <c:v>17.63</c:v>
                </c:pt>
                <c:pt idx="51">
                  <c:v>18.2</c:v>
                </c:pt>
                <c:pt idx="52">
                  <c:v>18.32</c:v>
                </c:pt>
                <c:pt idx="53">
                  <c:v>19.07</c:v>
                </c:pt>
                <c:pt idx="54">
                  <c:v>18.78</c:v>
                </c:pt>
                <c:pt idx="55">
                  <c:v>18.84</c:v>
                </c:pt>
                <c:pt idx="56">
                  <c:v>18.73</c:v>
                </c:pt>
                <c:pt idx="57">
                  <c:v>19.66</c:v>
                </c:pt>
                <c:pt idx="58">
                  <c:v>24.02</c:v>
                </c:pt>
                <c:pt idx="59">
                  <c:v>24.06</c:v>
                </c:pt>
                <c:pt idx="60">
                  <c:v>24.49</c:v>
                </c:pt>
                <c:pt idx="61">
                  <c:v>24.63</c:v>
                </c:pt>
                <c:pt idx="62">
                  <c:v>24.47</c:v>
                </c:pt>
                <c:pt idx="63">
                  <c:v>24.47</c:v>
                </c:pt>
                <c:pt idx="64">
                  <c:v>24.48</c:v>
                </c:pt>
                <c:pt idx="65">
                  <c:v>24.24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193056"/>
        <c:axId val="386193448"/>
      </c:lineChart>
      <c:catAx>
        <c:axId val="386193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193448"/>
        <c:crosses val="autoZero"/>
        <c:auto val="1"/>
        <c:lblAlgn val="ctr"/>
        <c:lblOffset val="100"/>
        <c:noMultiLvlLbl val="0"/>
      </c:catAx>
      <c:valAx>
        <c:axId val="38619344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19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935224"/>
        <c:axId val="394935616"/>
      </c:lineChart>
      <c:catAx>
        <c:axId val="394935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35616"/>
        <c:crosses val="autoZero"/>
        <c:auto val="1"/>
        <c:lblAlgn val="ctr"/>
        <c:lblOffset val="100"/>
        <c:noMultiLvlLbl val="0"/>
      </c:catAx>
      <c:valAx>
        <c:axId val="3949356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3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17-Sep-15</c:v>
                </c:pt>
                <c:pt idx="1">
                  <c:v>17-Sep-15</c:v>
                </c:pt>
                <c:pt idx="2">
                  <c:v>16-Sep-15</c:v>
                </c:pt>
                <c:pt idx="3">
                  <c:v>15-Sep-15</c:v>
                </c:pt>
                <c:pt idx="4">
                  <c:v>14-Sep-15</c:v>
                </c:pt>
                <c:pt idx="5">
                  <c:v>11-Sep-15</c:v>
                </c:pt>
                <c:pt idx="6">
                  <c:v>10-Sep-15</c:v>
                </c:pt>
                <c:pt idx="7">
                  <c:v>9-Sep-15</c:v>
                </c:pt>
                <c:pt idx="8">
                  <c:v>8-Sep-15</c:v>
                </c:pt>
                <c:pt idx="9">
                  <c:v>4-Sep-15</c:v>
                </c:pt>
                <c:pt idx="10">
                  <c:v>3-Sep-15</c:v>
                </c:pt>
                <c:pt idx="11">
                  <c:v>2-Sep-15</c:v>
                </c:pt>
                <c:pt idx="12">
                  <c:v>1-Sep-15</c:v>
                </c:pt>
                <c:pt idx="13">
                  <c:v>31-Aug-15</c:v>
                </c:pt>
                <c:pt idx="14">
                  <c:v>28-Aug-15</c:v>
                </c:pt>
                <c:pt idx="15">
                  <c:v>27-Aug-15</c:v>
                </c:pt>
                <c:pt idx="16">
                  <c:v>26-Aug-15</c:v>
                </c:pt>
                <c:pt idx="17">
                  <c:v>25-Aug-15</c:v>
                </c:pt>
                <c:pt idx="18">
                  <c:v>24-Aug-15</c:v>
                </c:pt>
                <c:pt idx="19">
                  <c:v>21-Aug-15</c:v>
                </c:pt>
                <c:pt idx="20">
                  <c:v>20-Aug-15</c:v>
                </c:pt>
                <c:pt idx="21">
                  <c:v>19-Aug-15</c:v>
                </c:pt>
                <c:pt idx="22">
                  <c:v>18-Aug-15</c:v>
                </c:pt>
                <c:pt idx="23">
                  <c:v>17-Aug-15</c:v>
                </c:pt>
                <c:pt idx="24">
                  <c:v>14-Aug-15</c:v>
                </c:pt>
                <c:pt idx="25">
                  <c:v>13-Aug-15</c:v>
                </c:pt>
                <c:pt idx="26">
                  <c:v>12-Aug-15</c:v>
                </c:pt>
                <c:pt idx="27">
                  <c:v>11-Aug-15</c:v>
                </c:pt>
                <c:pt idx="28">
                  <c:v>10-Aug-15</c:v>
                </c:pt>
                <c:pt idx="29">
                  <c:v>7-Aug-15</c:v>
                </c:pt>
                <c:pt idx="30">
                  <c:v>6-Aug-15</c:v>
                </c:pt>
                <c:pt idx="31">
                  <c:v>5-Aug-15</c:v>
                </c:pt>
                <c:pt idx="32">
                  <c:v>4-Aug-15</c:v>
                </c:pt>
                <c:pt idx="33">
                  <c:v>3-Aug-15</c:v>
                </c:pt>
                <c:pt idx="34">
                  <c:v>31-Jul-15</c:v>
                </c:pt>
                <c:pt idx="35">
                  <c:v>30-Jul-15</c:v>
                </c:pt>
                <c:pt idx="36">
                  <c:v>29-Jul-15</c:v>
                </c:pt>
                <c:pt idx="37">
                  <c:v>28-Jul-15</c:v>
                </c:pt>
                <c:pt idx="38">
                  <c:v>27-Jul-15</c:v>
                </c:pt>
                <c:pt idx="39">
                  <c:v>24-Jul-15</c:v>
                </c:pt>
                <c:pt idx="40">
                  <c:v>23-Jul-15</c:v>
                </c:pt>
                <c:pt idx="41">
                  <c:v>22-Jul-15</c:v>
                </c:pt>
                <c:pt idx="42">
                  <c:v>21-Jul-15</c:v>
                </c:pt>
                <c:pt idx="43">
                  <c:v>20-Jul-15</c:v>
                </c:pt>
                <c:pt idx="44">
                  <c:v>17-Jul-15</c:v>
                </c:pt>
                <c:pt idx="45">
                  <c:v>16-Jul-15</c:v>
                </c:pt>
                <c:pt idx="46">
                  <c:v>15-Jul-15</c:v>
                </c:pt>
                <c:pt idx="47">
                  <c:v>14-Jul-15</c:v>
                </c:pt>
                <c:pt idx="48">
                  <c:v>13-Jul-15</c:v>
                </c:pt>
                <c:pt idx="49">
                  <c:v>10-Jul-15</c:v>
                </c:pt>
                <c:pt idx="50">
                  <c:v>9-Jul-15</c:v>
                </c:pt>
                <c:pt idx="51">
                  <c:v>8-Jul-15</c:v>
                </c:pt>
                <c:pt idx="52">
                  <c:v>7-Jul-15</c:v>
                </c:pt>
                <c:pt idx="53">
                  <c:v>6-Jul-15</c:v>
                </c:pt>
                <c:pt idx="54">
                  <c:v>2-Jul-15</c:v>
                </c:pt>
                <c:pt idx="55">
                  <c:v>1-Jul-15</c:v>
                </c:pt>
                <c:pt idx="56">
                  <c:v>30-Jun-15</c:v>
                </c:pt>
                <c:pt idx="57">
                  <c:v>29-Jun-15</c:v>
                </c:pt>
                <c:pt idx="58">
                  <c:v>26-Jun-15</c:v>
                </c:pt>
                <c:pt idx="59">
                  <c:v>25-Jun-15</c:v>
                </c:pt>
                <c:pt idx="60">
                  <c:v>24-Jun-15</c:v>
                </c:pt>
                <c:pt idx="61">
                  <c:v>23-Jun-15</c:v>
                </c:pt>
                <c:pt idx="62">
                  <c:v>22-Jun-15</c:v>
                </c:pt>
                <c:pt idx="63">
                  <c:v>19-Jun-15</c:v>
                </c:pt>
                <c:pt idx="64">
                  <c:v>18-Jun-15</c:v>
                </c:pt>
                <c:pt idx="65">
                  <c:v>17-Jun-15</c:v>
                </c:pt>
                <c:pt idx="66">
                  <c:v>16-Jun-15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54.6</c:v>
                </c:pt>
                <c:pt idx="2">
                  <c:v>54.69</c:v>
                </c:pt>
                <c:pt idx="3">
                  <c:v>52.79</c:v>
                </c:pt>
                <c:pt idx="4">
                  <c:v>51.98</c:v>
                </c:pt>
                <c:pt idx="5">
                  <c:v>52.5</c:v>
                </c:pt>
                <c:pt idx="6">
                  <c:v>54.1</c:v>
                </c:pt>
                <c:pt idx="7">
                  <c:v>54.92</c:v>
                </c:pt>
                <c:pt idx="8">
                  <c:v>56.53</c:v>
                </c:pt>
                <c:pt idx="9">
                  <c:v>56.35</c:v>
                </c:pt>
                <c:pt idx="10">
                  <c:v>57.4</c:v>
                </c:pt>
                <c:pt idx="11">
                  <c:v>57.51</c:v>
                </c:pt>
                <c:pt idx="12">
                  <c:v>57.07</c:v>
                </c:pt>
                <c:pt idx="13">
                  <c:v>59.45</c:v>
                </c:pt>
                <c:pt idx="14">
                  <c:v>57.46</c:v>
                </c:pt>
                <c:pt idx="15">
                  <c:v>55.76</c:v>
                </c:pt>
                <c:pt idx="16">
                  <c:v>51.22</c:v>
                </c:pt>
                <c:pt idx="17">
                  <c:v>49.94</c:v>
                </c:pt>
                <c:pt idx="18">
                  <c:v>50.98</c:v>
                </c:pt>
                <c:pt idx="19">
                  <c:v>54.99</c:v>
                </c:pt>
                <c:pt idx="20">
                  <c:v>55.74</c:v>
                </c:pt>
                <c:pt idx="21">
                  <c:v>56.73</c:v>
                </c:pt>
                <c:pt idx="22">
                  <c:v>59.21</c:v>
                </c:pt>
                <c:pt idx="23">
                  <c:v>58.78</c:v>
                </c:pt>
                <c:pt idx="24">
                  <c:v>59.08</c:v>
                </c:pt>
                <c:pt idx="25">
                  <c:v>58.79</c:v>
                </c:pt>
                <c:pt idx="26">
                  <c:v>59.42</c:v>
                </c:pt>
                <c:pt idx="27">
                  <c:v>57.89</c:v>
                </c:pt>
                <c:pt idx="28">
                  <c:v>58.44</c:v>
                </c:pt>
                <c:pt idx="29">
                  <c:v>55.92</c:v>
                </c:pt>
                <c:pt idx="30">
                  <c:v>56.81</c:v>
                </c:pt>
                <c:pt idx="31">
                  <c:v>55.92</c:v>
                </c:pt>
                <c:pt idx="32">
                  <c:v>57.55</c:v>
                </c:pt>
                <c:pt idx="33">
                  <c:v>57.7</c:v>
                </c:pt>
                <c:pt idx="34">
                  <c:v>59.01</c:v>
                </c:pt>
                <c:pt idx="35">
                  <c:v>60.33</c:v>
                </c:pt>
                <c:pt idx="36">
                  <c:v>60.04</c:v>
                </c:pt>
                <c:pt idx="37">
                  <c:v>59.65</c:v>
                </c:pt>
                <c:pt idx="38">
                  <c:v>57.68</c:v>
                </c:pt>
                <c:pt idx="39">
                  <c:v>58.49</c:v>
                </c:pt>
                <c:pt idx="40">
                  <c:v>59.28</c:v>
                </c:pt>
                <c:pt idx="41">
                  <c:v>59</c:v>
                </c:pt>
                <c:pt idx="42">
                  <c:v>59.18</c:v>
                </c:pt>
                <c:pt idx="43">
                  <c:v>59.6</c:v>
                </c:pt>
                <c:pt idx="44">
                  <c:v>61.42</c:v>
                </c:pt>
                <c:pt idx="45">
                  <c:v>62.68</c:v>
                </c:pt>
                <c:pt idx="46">
                  <c:v>63.05</c:v>
                </c:pt>
                <c:pt idx="47">
                  <c:v>64.569999999999993</c:v>
                </c:pt>
                <c:pt idx="48">
                  <c:v>63.98</c:v>
                </c:pt>
                <c:pt idx="49">
                  <c:v>64.34</c:v>
                </c:pt>
                <c:pt idx="50">
                  <c:v>64.650000000000006</c:v>
                </c:pt>
                <c:pt idx="51">
                  <c:v>64.37</c:v>
                </c:pt>
                <c:pt idx="52">
                  <c:v>65.05</c:v>
                </c:pt>
                <c:pt idx="53">
                  <c:v>64.41</c:v>
                </c:pt>
                <c:pt idx="54">
                  <c:v>65.709999999999994</c:v>
                </c:pt>
                <c:pt idx="55">
                  <c:v>65.42</c:v>
                </c:pt>
                <c:pt idx="56">
                  <c:v>66.88</c:v>
                </c:pt>
                <c:pt idx="57">
                  <c:v>66.97</c:v>
                </c:pt>
                <c:pt idx="58">
                  <c:v>68.430000000000007</c:v>
                </c:pt>
                <c:pt idx="59">
                  <c:v>68.03</c:v>
                </c:pt>
                <c:pt idx="60">
                  <c:v>69.17</c:v>
                </c:pt>
                <c:pt idx="61">
                  <c:v>70.23</c:v>
                </c:pt>
                <c:pt idx="62">
                  <c:v>68.94</c:v>
                </c:pt>
                <c:pt idx="63">
                  <c:v>68.64</c:v>
                </c:pt>
                <c:pt idx="64">
                  <c:v>69.31</c:v>
                </c:pt>
                <c:pt idx="65">
                  <c:v>69.510000000000005</c:v>
                </c:pt>
                <c:pt idx="66">
                  <c:v>69.400000000000006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934832"/>
        <c:axId val="394934440"/>
      </c:lineChart>
      <c:catAx>
        <c:axId val="394934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34440"/>
        <c:crosses val="autoZero"/>
        <c:auto val="1"/>
        <c:lblAlgn val="ctr"/>
        <c:lblOffset val="100"/>
        <c:noMultiLvlLbl val="0"/>
      </c:catAx>
      <c:valAx>
        <c:axId val="39493444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3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42234.00</c:v>
                </c:pt>
                <c:pt idx="20">
                  <c:v>17-Aug-15</c:v>
                </c:pt>
                <c:pt idx="21">
                  <c:v>14-Aug-15</c:v>
                </c:pt>
                <c:pt idx="22">
                  <c:v>13-Aug-15</c:v>
                </c:pt>
                <c:pt idx="23">
                  <c:v>12-Aug-15</c:v>
                </c:pt>
                <c:pt idx="24">
                  <c:v>11-Aug-15</c:v>
                </c:pt>
                <c:pt idx="25">
                  <c:v>10-Aug-15</c:v>
                </c:pt>
                <c:pt idx="26">
                  <c:v>7-Aug-15</c:v>
                </c:pt>
                <c:pt idx="27">
                  <c:v>6-Aug-15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86.12</c:v>
                </c:pt>
                <c:pt idx="2">
                  <c:v>87.1</c:v>
                </c:pt>
                <c:pt idx="3">
                  <c:v>86.95</c:v>
                </c:pt>
                <c:pt idx="4">
                  <c:v>87.86</c:v>
                </c:pt>
                <c:pt idx="5">
                  <c:v>84.78</c:v>
                </c:pt>
                <c:pt idx="6">
                  <c:v>85.7</c:v>
                </c:pt>
                <c:pt idx="7">
                  <c:v>85.11</c:v>
                </c:pt>
                <c:pt idx="8">
                  <c:v>83.38</c:v>
                </c:pt>
                <c:pt idx="9">
                  <c:v>85.74</c:v>
                </c:pt>
                <c:pt idx="10">
                  <c:v>86.89</c:v>
                </c:pt>
                <c:pt idx="11">
                  <c:v>86.28</c:v>
                </c:pt>
                <c:pt idx="13">
                  <c:v>83.55</c:v>
                </c:pt>
                <c:pt idx="14">
                  <c:v>80.56</c:v>
                </c:pt>
                <c:pt idx="15">
                  <c:v>82.66</c:v>
                </c:pt>
                <c:pt idx="16">
                  <c:v>86.45</c:v>
                </c:pt>
                <c:pt idx="17">
                  <c:v>89.32</c:v>
                </c:pt>
                <c:pt idx="18">
                  <c:v>92.16</c:v>
                </c:pt>
                <c:pt idx="19">
                  <c:v>92.78</c:v>
                </c:pt>
                <c:pt idx="20">
                  <c:v>92.74</c:v>
                </c:pt>
                <c:pt idx="21">
                  <c:v>92.74</c:v>
                </c:pt>
                <c:pt idx="22">
                  <c:v>92.7</c:v>
                </c:pt>
                <c:pt idx="23">
                  <c:v>92.82</c:v>
                </c:pt>
                <c:pt idx="24">
                  <c:v>92.31</c:v>
                </c:pt>
                <c:pt idx="25">
                  <c:v>93.48</c:v>
                </c:pt>
                <c:pt idx="26">
                  <c:v>92.5</c:v>
                </c:pt>
                <c:pt idx="27">
                  <c:v>93.8</c:v>
                </c:pt>
                <c:pt idx="28">
                  <c:v>95.07</c:v>
                </c:pt>
                <c:pt idx="29">
                  <c:v>95.72</c:v>
                </c:pt>
                <c:pt idx="30">
                  <c:v>96.47</c:v>
                </c:pt>
                <c:pt idx="31">
                  <c:v>97.59</c:v>
                </c:pt>
                <c:pt idx="32">
                  <c:v>97.7</c:v>
                </c:pt>
                <c:pt idx="33">
                  <c:v>98.53</c:v>
                </c:pt>
                <c:pt idx="34">
                  <c:v>96.62</c:v>
                </c:pt>
                <c:pt idx="35">
                  <c:v>92.39</c:v>
                </c:pt>
                <c:pt idx="36">
                  <c:v>92.61</c:v>
                </c:pt>
                <c:pt idx="37">
                  <c:v>92.12</c:v>
                </c:pt>
                <c:pt idx="38">
                  <c:v>97.68</c:v>
                </c:pt>
                <c:pt idx="39">
                  <c:v>98.82</c:v>
                </c:pt>
                <c:pt idx="40">
                  <c:v>98.31</c:v>
                </c:pt>
                <c:pt idx="41">
                  <c:v>97.42</c:v>
                </c:pt>
                <c:pt idx="42">
                  <c:v>96.04</c:v>
                </c:pt>
                <c:pt idx="43">
                  <c:v>96.98</c:v>
                </c:pt>
                <c:pt idx="44">
                  <c:v>96.79</c:v>
                </c:pt>
                <c:pt idx="45">
                  <c:v>97.08</c:v>
                </c:pt>
                <c:pt idx="46">
                  <c:v>97.82</c:v>
                </c:pt>
                <c:pt idx="47">
                  <c:v>96.25</c:v>
                </c:pt>
                <c:pt idx="48">
                  <c:v>95.85</c:v>
                </c:pt>
                <c:pt idx="49">
                  <c:v>97.74</c:v>
                </c:pt>
                <c:pt idx="50">
                  <c:v>96.24</c:v>
                </c:pt>
                <c:pt idx="51">
                  <c:v>96.66</c:v>
                </c:pt>
                <c:pt idx="52">
                  <c:v>96.16</c:v>
                </c:pt>
                <c:pt idx="53">
                  <c:v>95.37</c:v>
                </c:pt>
                <c:pt idx="54">
                  <c:v>95.53</c:v>
                </c:pt>
                <c:pt idx="55">
                  <c:v>96.77</c:v>
                </c:pt>
                <c:pt idx="56">
                  <c:v>96.97</c:v>
                </c:pt>
                <c:pt idx="57">
                  <c:v>98.25</c:v>
                </c:pt>
                <c:pt idx="58">
                  <c:v>101.15</c:v>
                </c:pt>
                <c:pt idx="59">
                  <c:v>101.44</c:v>
                </c:pt>
                <c:pt idx="60">
                  <c:v>101.16</c:v>
                </c:pt>
                <c:pt idx="61">
                  <c:v>102.31</c:v>
                </c:pt>
                <c:pt idx="62">
                  <c:v>101.18</c:v>
                </c:pt>
                <c:pt idx="63">
                  <c:v>100.52</c:v>
                </c:pt>
                <c:pt idx="64">
                  <c:v>100.52</c:v>
                </c:pt>
                <c:pt idx="65">
                  <c:v>100.5</c:v>
                </c:pt>
                <c:pt idx="66">
                  <c:v>100.92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01608"/>
        <c:axId val="423402000"/>
      </c:lineChart>
      <c:catAx>
        <c:axId val="423401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02000"/>
        <c:crosses val="autoZero"/>
        <c:auto val="1"/>
        <c:lblAlgn val="ctr"/>
        <c:lblOffset val="100"/>
        <c:noMultiLvlLbl val="0"/>
      </c:catAx>
      <c:valAx>
        <c:axId val="42340200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0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9.3800000000000008</c:v>
                </c:pt>
                <c:pt idx="1">
                  <c:v>9.65</c:v>
                </c:pt>
                <c:pt idx="2">
                  <c:v>9.6300000000000008</c:v>
                </c:pt>
                <c:pt idx="3">
                  <c:v>9.57</c:v>
                </c:pt>
                <c:pt idx="4">
                  <c:v>9.7200000000000006</c:v>
                </c:pt>
                <c:pt idx="5">
                  <c:v>9.49</c:v>
                </c:pt>
                <c:pt idx="6">
                  <c:v>9.57</c:v>
                </c:pt>
                <c:pt idx="7">
                  <c:v>9.32</c:v>
                </c:pt>
                <c:pt idx="8">
                  <c:v>9.2200000000000006</c:v>
                </c:pt>
                <c:pt idx="9">
                  <c:v>9.4499999999999993</c:v>
                </c:pt>
                <c:pt idx="10">
                  <c:v>9.41</c:v>
                </c:pt>
                <c:pt idx="11">
                  <c:v>8.86</c:v>
                </c:pt>
                <c:pt idx="12">
                  <c:v>8.26</c:v>
                </c:pt>
                <c:pt idx="13">
                  <c:v>8.11</c:v>
                </c:pt>
                <c:pt idx="14">
                  <c:v>8.1999999999999993</c:v>
                </c:pt>
                <c:pt idx="15">
                  <c:v>8.73</c:v>
                </c:pt>
                <c:pt idx="16">
                  <c:v>9.0299999999999994</c:v>
                </c:pt>
                <c:pt idx="17">
                  <c:v>9.11</c:v>
                </c:pt>
                <c:pt idx="18">
                  <c:v>9.27</c:v>
                </c:pt>
                <c:pt idx="19">
                  <c:v>9.43</c:v>
                </c:pt>
                <c:pt idx="20">
                  <c:v>9.41</c:v>
                </c:pt>
                <c:pt idx="21">
                  <c:v>9.31</c:v>
                </c:pt>
                <c:pt idx="22">
                  <c:v>9.51</c:v>
                </c:pt>
                <c:pt idx="23">
                  <c:v>9.48</c:v>
                </c:pt>
                <c:pt idx="24">
                  <c:v>10.08</c:v>
                </c:pt>
                <c:pt idx="25">
                  <c:v>9.41</c:v>
                </c:pt>
                <c:pt idx="26">
                  <c:v>9.91</c:v>
                </c:pt>
                <c:pt idx="27">
                  <c:v>9.76</c:v>
                </c:pt>
                <c:pt idx="29">
                  <c:v>9.73</c:v>
                </c:pt>
                <c:pt idx="30">
                  <c:v>9.64</c:v>
                </c:pt>
                <c:pt idx="31">
                  <c:v>9.8699999999999992</c:v>
                </c:pt>
                <c:pt idx="32">
                  <c:v>9.98</c:v>
                </c:pt>
                <c:pt idx="33">
                  <c:v>10.16</c:v>
                </c:pt>
                <c:pt idx="34">
                  <c:v>9.8699999999999992</c:v>
                </c:pt>
                <c:pt idx="35">
                  <c:v>9.6199999999999992</c:v>
                </c:pt>
                <c:pt idx="36">
                  <c:v>9.81</c:v>
                </c:pt>
                <c:pt idx="37">
                  <c:v>9.9600000000000009</c:v>
                </c:pt>
                <c:pt idx="38">
                  <c:v>9.99</c:v>
                </c:pt>
                <c:pt idx="39">
                  <c:v>10.23</c:v>
                </c:pt>
                <c:pt idx="40">
                  <c:v>10.199999999999999</c:v>
                </c:pt>
                <c:pt idx="41">
                  <c:v>10.49</c:v>
                </c:pt>
                <c:pt idx="42">
                  <c:v>10.51</c:v>
                </c:pt>
                <c:pt idx="43">
                  <c:v>10.57</c:v>
                </c:pt>
                <c:pt idx="44">
                  <c:v>10.77</c:v>
                </c:pt>
                <c:pt idx="45">
                  <c:v>10.82</c:v>
                </c:pt>
                <c:pt idx="46">
                  <c:v>10.63</c:v>
                </c:pt>
                <c:pt idx="47">
                  <c:v>10.59</c:v>
                </c:pt>
                <c:pt idx="48">
                  <c:v>10.5</c:v>
                </c:pt>
                <c:pt idx="49">
                  <c:v>11.06</c:v>
                </c:pt>
                <c:pt idx="50">
                  <c:v>11.03</c:v>
                </c:pt>
                <c:pt idx="51">
                  <c:v>11.1</c:v>
                </c:pt>
                <c:pt idx="52">
                  <c:v>11.07</c:v>
                </c:pt>
                <c:pt idx="53">
                  <c:v>11.15</c:v>
                </c:pt>
                <c:pt idx="54">
                  <c:v>11.35</c:v>
                </c:pt>
                <c:pt idx="55">
                  <c:v>11.69</c:v>
                </c:pt>
                <c:pt idx="56">
                  <c:v>11.57</c:v>
                </c:pt>
                <c:pt idx="57">
                  <c:v>11.74</c:v>
                </c:pt>
                <c:pt idx="58">
                  <c:v>11.74</c:v>
                </c:pt>
                <c:pt idx="59">
                  <c:v>11.76</c:v>
                </c:pt>
                <c:pt idx="60">
                  <c:v>11.93</c:v>
                </c:pt>
                <c:pt idx="61">
                  <c:v>11.92</c:v>
                </c:pt>
                <c:pt idx="62">
                  <c:v>11.96</c:v>
                </c:pt>
                <c:pt idx="63">
                  <c:v>12.02</c:v>
                </c:pt>
                <c:pt idx="64">
                  <c:v>12</c:v>
                </c:pt>
                <c:pt idx="65">
                  <c:v>12.06</c:v>
                </c:pt>
                <c:pt idx="66">
                  <c:v>12.09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03960"/>
        <c:axId val="423404352"/>
      </c:lineChart>
      <c:catAx>
        <c:axId val="423403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04352"/>
        <c:crosses val="autoZero"/>
        <c:auto val="1"/>
        <c:lblAlgn val="ctr"/>
        <c:lblOffset val="100"/>
        <c:noMultiLvlLbl val="0"/>
      </c:catAx>
      <c:valAx>
        <c:axId val="423404352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0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07304"/>
        <c:axId val="395107696"/>
      </c:lineChart>
      <c:catAx>
        <c:axId val="395107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07696"/>
        <c:crosses val="autoZero"/>
        <c:auto val="1"/>
        <c:lblAlgn val="ctr"/>
        <c:lblOffset val="100"/>
        <c:noMultiLvlLbl val="0"/>
      </c:catAx>
      <c:valAx>
        <c:axId val="395107696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0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04744"/>
        <c:axId val="432838840"/>
      </c:lineChart>
      <c:catAx>
        <c:axId val="423404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838840"/>
        <c:crosses val="autoZero"/>
        <c:auto val="1"/>
        <c:lblAlgn val="ctr"/>
        <c:lblOffset val="100"/>
        <c:noMultiLvlLbl val="0"/>
      </c:catAx>
      <c:valAx>
        <c:axId val="432838840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0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442912</xdr:colOff>
      <xdr:row>15</xdr:row>
      <xdr:rowOff>19050</xdr:rowOff>
    </xdr:from>
    <xdr:to>
      <xdr:col>18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31</xdr:row>
      <xdr:rowOff>104775</xdr:rowOff>
    </xdr:from>
    <xdr:to>
      <xdr:col>18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471487</xdr:colOff>
      <xdr:row>0</xdr:row>
      <xdr:rowOff>66681</xdr:rowOff>
    </xdr:from>
    <xdr:to>
      <xdr:col>18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36"/>
  <sheetViews>
    <sheetView tabSelected="1" workbookViewId="0">
      <pane ySplit="1" topLeftCell="A2" activePane="bottomLeft" state="frozen"/>
      <selection pane="bottomLeft" activeCell="V8" sqref="V8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0.140625" bestFit="1" customWidth="1"/>
    <col min="6" max="6" width="11.140625" bestFit="1" customWidth="1"/>
    <col min="7" max="7" width="10.140625" bestFit="1" customWidth="1"/>
    <col min="9" max="9" width="11.140625" bestFit="1" customWidth="1"/>
  </cols>
  <sheetData>
    <row r="1" spans="1:20" x14ac:dyDescent="0.25">
      <c r="A1" s="239"/>
      <c r="B1" s="239" t="s">
        <v>108</v>
      </c>
      <c r="C1" s="247" t="s">
        <v>251</v>
      </c>
      <c r="D1" s="247" t="s">
        <v>253</v>
      </c>
      <c r="E1" s="239" t="s">
        <v>107</v>
      </c>
      <c r="F1" s="239" t="s">
        <v>109</v>
      </c>
      <c r="G1" s="247" t="s">
        <v>250</v>
      </c>
      <c r="H1" s="247" t="s">
        <v>252</v>
      </c>
      <c r="I1" s="240" t="s">
        <v>130</v>
      </c>
      <c r="J1" s="241" t="s">
        <v>81</v>
      </c>
      <c r="K1" s="38"/>
      <c r="L1" s="42"/>
      <c r="M1" s="43"/>
      <c r="N1" s="42"/>
      <c r="O1" s="43"/>
      <c r="P1" s="43"/>
      <c r="Q1" s="38"/>
      <c r="R1" s="38"/>
      <c r="S1" s="38"/>
      <c r="T1" s="38"/>
    </row>
    <row r="2" spans="1:20" x14ac:dyDescent="0.25">
      <c r="A2" s="38"/>
      <c r="B2" s="68">
        <v>42233</v>
      </c>
      <c r="C2" s="248">
        <v>2102.44</v>
      </c>
      <c r="D2" s="248"/>
      <c r="E2" s="69">
        <v>322588.21000000002</v>
      </c>
      <c r="F2" s="42">
        <v>360000</v>
      </c>
      <c r="G2" s="43"/>
      <c r="H2" s="43"/>
      <c r="I2" s="69">
        <f t="shared" ref="I2:I29" si="0">E2-F2</f>
        <v>-37411.789999999979</v>
      </c>
      <c r="J2" s="94">
        <f t="shared" ref="J2:J29" si="1">I2/F2</f>
        <v>-0.10392163888888883</v>
      </c>
      <c r="K2" s="38"/>
      <c r="L2" s="42"/>
      <c r="M2" s="43"/>
      <c r="N2" s="42"/>
      <c r="O2" s="43"/>
      <c r="P2" s="43"/>
      <c r="Q2" s="38"/>
      <c r="R2" s="38"/>
      <c r="S2" s="38"/>
      <c r="T2" s="38"/>
    </row>
    <row r="3" spans="1:20" x14ac:dyDescent="0.25">
      <c r="A3" s="38"/>
      <c r="B3" s="68">
        <v>42234</v>
      </c>
      <c r="C3" s="43">
        <v>2096.92</v>
      </c>
      <c r="D3" s="249">
        <f>(C3-C2)/C2</f>
        <v>-2.6255208234242031E-3</v>
      </c>
      <c r="E3" s="69">
        <v>319994.03000000003</v>
      </c>
      <c r="F3" s="42">
        <v>360000</v>
      </c>
      <c r="G3" s="42">
        <f t="shared" ref="G3:G28" si="2">E3-E2-F3+F2</f>
        <v>-2594.179999999993</v>
      </c>
      <c r="H3" s="249">
        <f>G3/F2</f>
        <v>-7.2060555555555359E-3</v>
      </c>
      <c r="I3" s="69">
        <f t="shared" si="0"/>
        <v>-40005.969999999972</v>
      </c>
      <c r="J3" s="94">
        <f t="shared" si="1"/>
        <v>-0.11112769444444437</v>
      </c>
      <c r="K3" s="38"/>
      <c r="L3" s="42"/>
      <c r="M3" s="43"/>
      <c r="N3" s="42"/>
      <c r="O3" s="43"/>
      <c r="P3" s="43"/>
      <c r="Q3" s="38"/>
      <c r="R3" s="38"/>
      <c r="S3" s="38"/>
      <c r="T3" s="38"/>
    </row>
    <row r="4" spans="1:20" x14ac:dyDescent="0.25">
      <c r="A4" s="38"/>
      <c r="B4" s="68">
        <v>42235</v>
      </c>
      <c r="C4" s="43">
        <v>2079.61</v>
      </c>
      <c r="D4" s="249">
        <f t="shared" ref="D4:D31" si="3">(C4-C3)/C3</f>
        <v>-8.254964424012334E-3</v>
      </c>
      <c r="E4" s="69">
        <v>311839.78000000003</v>
      </c>
      <c r="F4" s="42">
        <v>360000</v>
      </c>
      <c r="G4" s="42">
        <f t="shared" si="2"/>
        <v>-8154.25</v>
      </c>
      <c r="H4" s="249">
        <f t="shared" ref="H4:H27" si="4">G4/F3</f>
        <v>-2.2650694444444446E-2</v>
      </c>
      <c r="I4" s="69">
        <f t="shared" si="0"/>
        <v>-48160.219999999972</v>
      </c>
      <c r="J4" s="94">
        <f t="shared" si="1"/>
        <v>-0.13377838888888882</v>
      </c>
      <c r="K4" s="38"/>
      <c r="L4" s="42"/>
      <c r="M4" s="43"/>
      <c r="N4" s="42"/>
      <c r="O4" s="43"/>
      <c r="P4" s="43"/>
      <c r="Q4" s="38"/>
      <c r="R4" s="38"/>
      <c r="S4" s="38"/>
      <c r="T4" s="38"/>
    </row>
    <row r="5" spans="1:20" x14ac:dyDescent="0.25">
      <c r="A5" s="38"/>
      <c r="B5" s="68">
        <v>42236</v>
      </c>
      <c r="C5" s="43">
        <v>2035.73</v>
      </c>
      <c r="D5" s="249">
        <f t="shared" si="3"/>
        <v>-2.1100110116800797E-2</v>
      </c>
      <c r="E5" s="69">
        <v>301697.40999999997</v>
      </c>
      <c r="F5" s="42">
        <v>360000</v>
      </c>
      <c r="G5" s="42">
        <f t="shared" si="2"/>
        <v>-10142.370000000054</v>
      </c>
      <c r="H5" s="249">
        <f t="shared" si="4"/>
        <v>-2.817325000000015E-2</v>
      </c>
      <c r="I5" s="69">
        <f t="shared" si="0"/>
        <v>-58302.590000000026</v>
      </c>
      <c r="J5" s="94">
        <f t="shared" si="1"/>
        <v>-0.16195163888888897</v>
      </c>
      <c r="K5" s="38"/>
      <c r="L5" s="42"/>
      <c r="M5" s="43"/>
      <c r="N5" s="42"/>
      <c r="O5" s="43"/>
      <c r="P5" s="43"/>
      <c r="Q5" s="38"/>
      <c r="R5" s="38"/>
      <c r="S5" s="38"/>
      <c r="T5" s="38"/>
    </row>
    <row r="6" spans="1:20" x14ac:dyDescent="0.25">
      <c r="A6" s="38"/>
      <c r="B6" s="68">
        <v>42237</v>
      </c>
      <c r="C6" s="43">
        <v>1970.89</v>
      </c>
      <c r="D6" s="249">
        <f t="shared" si="3"/>
        <v>-3.1850982202944356E-2</v>
      </c>
      <c r="E6" s="69">
        <v>295093.56</v>
      </c>
      <c r="F6" s="42">
        <v>360000</v>
      </c>
      <c r="G6" s="42">
        <f t="shared" si="2"/>
        <v>-6603.8499999999767</v>
      </c>
      <c r="H6" s="249">
        <f t="shared" si="4"/>
        <v>-1.8344027777777713E-2</v>
      </c>
      <c r="I6" s="69">
        <f t="shared" si="0"/>
        <v>-64906.44</v>
      </c>
      <c r="J6" s="94">
        <f t="shared" si="1"/>
        <v>-0.18029566666666666</v>
      </c>
      <c r="K6" s="38"/>
      <c r="L6" s="42"/>
      <c r="M6" s="43"/>
      <c r="N6" s="42"/>
      <c r="O6" s="43"/>
      <c r="P6" s="43"/>
      <c r="Q6" s="38"/>
      <c r="R6" s="38"/>
      <c r="S6" s="38"/>
      <c r="T6" s="38"/>
    </row>
    <row r="7" spans="1:20" x14ac:dyDescent="0.25">
      <c r="A7" s="38"/>
      <c r="B7" s="68">
        <v>42240</v>
      </c>
      <c r="C7" s="43">
        <v>1893.21</v>
      </c>
      <c r="D7" s="249">
        <f t="shared" si="3"/>
        <v>-3.9413665907280494E-2</v>
      </c>
      <c r="E7" s="69">
        <v>283095.28999999998</v>
      </c>
      <c r="F7" s="42">
        <v>360000</v>
      </c>
      <c r="G7" s="42">
        <f t="shared" si="2"/>
        <v>-11998.270000000019</v>
      </c>
      <c r="H7" s="249">
        <f t="shared" si="4"/>
        <v>-3.3328527777777832E-2</v>
      </c>
      <c r="I7" s="69">
        <f t="shared" si="0"/>
        <v>-76904.710000000021</v>
      </c>
      <c r="J7" s="94">
        <f t="shared" si="1"/>
        <v>-0.2136241944444445</v>
      </c>
      <c r="K7" s="38"/>
      <c r="L7" s="42"/>
      <c r="M7" s="43"/>
      <c r="N7" s="42"/>
      <c r="O7" s="43"/>
      <c r="P7" s="43"/>
      <c r="Q7" s="38"/>
      <c r="R7" s="38"/>
      <c r="S7" s="38"/>
      <c r="T7" s="38"/>
    </row>
    <row r="8" spans="1:20" x14ac:dyDescent="0.25">
      <c r="A8" s="38"/>
      <c r="B8" s="68">
        <v>42241</v>
      </c>
      <c r="C8" s="43">
        <v>1867.61</v>
      </c>
      <c r="D8" s="249">
        <f t="shared" si="3"/>
        <v>-1.3522007595565277E-2</v>
      </c>
      <c r="E8" s="69">
        <v>276943.21000000002</v>
      </c>
      <c r="F8" s="42">
        <v>360000</v>
      </c>
      <c r="G8" s="42">
        <f t="shared" si="2"/>
        <v>-6152.0799999999581</v>
      </c>
      <c r="H8" s="249">
        <f t="shared" si="4"/>
        <v>-1.7089111111110996E-2</v>
      </c>
      <c r="I8" s="69">
        <f t="shared" si="0"/>
        <v>-83056.789999999979</v>
      </c>
      <c r="J8" s="94">
        <f t="shared" si="1"/>
        <v>-0.2307133055555555</v>
      </c>
      <c r="K8" s="38"/>
      <c r="L8" s="42"/>
      <c r="M8" s="43"/>
      <c r="N8" s="42"/>
      <c r="O8" s="43"/>
      <c r="P8" s="43"/>
      <c r="Q8" s="38"/>
      <c r="R8" s="38"/>
      <c r="S8" s="38"/>
      <c r="T8" s="38"/>
    </row>
    <row r="9" spans="1:20" x14ac:dyDescent="0.25">
      <c r="A9" s="38"/>
      <c r="B9" s="68">
        <v>42242</v>
      </c>
      <c r="C9" s="43">
        <v>1940.51</v>
      </c>
      <c r="D9" s="249">
        <f t="shared" si="3"/>
        <v>3.9033845395987435E-2</v>
      </c>
      <c r="E9" s="69">
        <v>284832.2</v>
      </c>
      <c r="F9" s="42">
        <v>360000</v>
      </c>
      <c r="G9" s="42">
        <f t="shared" si="2"/>
        <v>7888.9899999999907</v>
      </c>
      <c r="H9" s="249">
        <f t="shared" si="4"/>
        <v>2.1913861111111085E-2</v>
      </c>
      <c r="I9" s="69">
        <f t="shared" si="0"/>
        <v>-75167.799999999988</v>
      </c>
      <c r="J9" s="94">
        <f t="shared" si="1"/>
        <v>-0.2087994444444444</v>
      </c>
      <c r="K9" s="38"/>
      <c r="L9" s="42"/>
      <c r="M9" s="43"/>
      <c r="N9" s="42"/>
      <c r="O9" s="43"/>
      <c r="P9" s="43"/>
      <c r="Q9" s="38"/>
      <c r="R9" s="38"/>
      <c r="S9" s="38"/>
      <c r="T9" s="38"/>
    </row>
    <row r="10" spans="1:20" x14ac:dyDescent="0.25">
      <c r="A10" s="38"/>
      <c r="B10" s="68">
        <v>42243</v>
      </c>
      <c r="C10" s="43">
        <v>1987.66</v>
      </c>
      <c r="D10" s="249">
        <f t="shared" si="3"/>
        <v>2.429773616214299E-2</v>
      </c>
      <c r="E10" s="69">
        <v>300742.98</v>
      </c>
      <c r="F10" s="42">
        <v>360000</v>
      </c>
      <c r="G10" s="42">
        <f t="shared" si="2"/>
        <v>15910.77999999997</v>
      </c>
      <c r="H10" s="249">
        <f t="shared" si="4"/>
        <v>4.4196611111111027E-2</v>
      </c>
      <c r="I10" s="69">
        <f t="shared" si="0"/>
        <v>-59257.020000000019</v>
      </c>
      <c r="J10" s="94">
        <f t="shared" si="1"/>
        <v>-0.16460283333333339</v>
      </c>
      <c r="K10" s="38"/>
      <c r="L10" s="42"/>
      <c r="M10" s="43"/>
      <c r="N10" s="42"/>
      <c r="O10" s="43"/>
      <c r="P10" s="43"/>
      <c r="Q10" s="38"/>
      <c r="R10" s="38"/>
      <c r="S10" s="38"/>
      <c r="T10" s="38"/>
    </row>
    <row r="11" spans="1:20" x14ac:dyDescent="0.25">
      <c r="A11" s="38"/>
      <c r="B11" s="68">
        <v>42244</v>
      </c>
      <c r="C11" s="43">
        <v>1988.87</v>
      </c>
      <c r="D11" s="249">
        <f t="shared" si="3"/>
        <v>6.0875602467213154E-4</v>
      </c>
      <c r="E11" s="69">
        <v>307941.06</v>
      </c>
      <c r="F11" s="42">
        <v>360000</v>
      </c>
      <c r="G11" s="42">
        <f t="shared" si="2"/>
        <v>7198.0800000000163</v>
      </c>
      <c r="H11" s="249">
        <f t="shared" si="4"/>
        <v>1.9994666666666713E-2</v>
      </c>
      <c r="I11" s="69">
        <f t="shared" si="0"/>
        <v>-52058.94</v>
      </c>
      <c r="J11" s="94">
        <f t="shared" si="1"/>
        <v>-0.14460816666666668</v>
      </c>
      <c r="K11" s="38"/>
      <c r="L11" s="42"/>
      <c r="M11" s="43"/>
      <c r="N11" s="42"/>
      <c r="O11" s="43"/>
      <c r="P11" s="43"/>
      <c r="Q11" s="38"/>
      <c r="R11" s="38"/>
      <c r="S11" s="38"/>
      <c r="T11" s="38"/>
    </row>
    <row r="12" spans="1:20" x14ac:dyDescent="0.25">
      <c r="A12" s="38"/>
      <c r="B12" s="68">
        <v>42247</v>
      </c>
      <c r="C12" s="43">
        <v>1972.18</v>
      </c>
      <c r="D12" s="249">
        <f t="shared" si="3"/>
        <v>-8.391699809439445E-3</v>
      </c>
      <c r="E12" s="69">
        <v>311200.71000000002</v>
      </c>
      <c r="F12" s="42">
        <v>360000</v>
      </c>
      <c r="G12" s="42">
        <f t="shared" si="2"/>
        <v>3259.6500000000233</v>
      </c>
      <c r="H12" s="249">
        <f t="shared" si="4"/>
        <v>9.0545833333333988E-3</v>
      </c>
      <c r="I12" s="69">
        <f t="shared" si="0"/>
        <v>-48799.289999999979</v>
      </c>
      <c r="J12" s="94">
        <f t="shared" si="1"/>
        <v>-0.13555358333333328</v>
      </c>
      <c r="K12" s="38"/>
      <c r="L12" s="42"/>
      <c r="M12" s="43"/>
      <c r="N12" s="42"/>
      <c r="O12" s="43"/>
      <c r="P12" s="43"/>
      <c r="Q12" s="38"/>
      <c r="R12" s="38"/>
      <c r="S12" s="38"/>
      <c r="T12" s="38"/>
    </row>
    <row r="13" spans="1:20" x14ac:dyDescent="0.25">
      <c r="A13" s="38"/>
      <c r="B13" s="68">
        <v>42248</v>
      </c>
      <c r="C13" s="43">
        <v>1913.85</v>
      </c>
      <c r="D13" s="249">
        <f t="shared" si="3"/>
        <v>-2.9576407832956501E-2</v>
      </c>
      <c r="E13" s="69">
        <v>307440.78999999998</v>
      </c>
      <c r="F13" s="42">
        <v>365000</v>
      </c>
      <c r="G13" s="42">
        <f t="shared" si="2"/>
        <v>-8759.9200000000419</v>
      </c>
      <c r="H13" s="249">
        <f t="shared" si="4"/>
        <v>-2.4333111111111229E-2</v>
      </c>
      <c r="I13" s="69">
        <f t="shared" si="0"/>
        <v>-57559.210000000021</v>
      </c>
      <c r="J13" s="94">
        <f t="shared" si="1"/>
        <v>-0.15769646575342472</v>
      </c>
      <c r="K13" s="38"/>
      <c r="L13" s="42"/>
      <c r="M13" s="43"/>
      <c r="N13" s="42"/>
      <c r="O13" s="43"/>
      <c r="P13" s="43"/>
      <c r="Q13" s="38"/>
      <c r="R13" s="38"/>
      <c r="S13" s="38"/>
      <c r="T13" s="38"/>
    </row>
    <row r="14" spans="1:20" x14ac:dyDescent="0.25">
      <c r="A14" s="38"/>
      <c r="B14" s="68">
        <v>42249</v>
      </c>
      <c r="C14" s="43">
        <v>1948.86</v>
      </c>
      <c r="D14" s="249">
        <f t="shared" si="3"/>
        <v>1.829296966846931E-2</v>
      </c>
      <c r="E14" s="69">
        <v>326031.94</v>
      </c>
      <c r="F14" s="42">
        <v>380000</v>
      </c>
      <c r="G14" s="42">
        <f t="shared" si="2"/>
        <v>3591.1500000000233</v>
      </c>
      <c r="H14" s="249">
        <f t="shared" si="4"/>
        <v>9.8387671232877342E-3</v>
      </c>
      <c r="I14" s="69">
        <f t="shared" si="0"/>
        <v>-53968.06</v>
      </c>
      <c r="J14" s="94">
        <f t="shared" si="1"/>
        <v>-0.14202121052631578</v>
      </c>
      <c r="K14" s="38"/>
      <c r="L14" s="42"/>
      <c r="M14" s="43"/>
      <c r="N14" s="42"/>
      <c r="O14" s="43"/>
      <c r="P14" s="43"/>
      <c r="Q14" s="38"/>
      <c r="R14" s="38"/>
      <c r="S14" s="38"/>
      <c r="T14" s="38"/>
    </row>
    <row r="15" spans="1:20" x14ac:dyDescent="0.25">
      <c r="A15" s="38"/>
      <c r="B15" s="68">
        <v>42250</v>
      </c>
      <c r="C15" s="43">
        <v>1951.13</v>
      </c>
      <c r="D15" s="249">
        <f t="shared" si="3"/>
        <v>1.1647835144649741E-3</v>
      </c>
      <c r="E15" s="69">
        <v>328219.34000000003</v>
      </c>
      <c r="F15" s="42">
        <v>380000</v>
      </c>
      <c r="G15" s="42">
        <f t="shared" si="2"/>
        <v>2187.4000000000233</v>
      </c>
      <c r="H15" s="249">
        <f t="shared" si="4"/>
        <v>5.7563157894737456E-3</v>
      </c>
      <c r="I15" s="69">
        <f t="shared" si="0"/>
        <v>-51780.659999999974</v>
      </c>
      <c r="J15" s="94">
        <f t="shared" si="1"/>
        <v>-0.13626489473684203</v>
      </c>
      <c r="K15" s="38"/>
      <c r="L15" s="42"/>
      <c r="M15" s="43"/>
      <c r="N15" s="42"/>
      <c r="O15" s="43"/>
      <c r="P15" s="43"/>
      <c r="Q15" s="38"/>
      <c r="R15" s="38"/>
      <c r="S15" s="38"/>
      <c r="T15" s="38"/>
    </row>
    <row r="16" spans="1:20" x14ac:dyDescent="0.25">
      <c r="A16" s="38"/>
      <c r="B16" s="68">
        <v>42251</v>
      </c>
      <c r="C16" s="43">
        <v>1921.22</v>
      </c>
      <c r="D16" s="249">
        <f t="shared" si="3"/>
        <v>-1.5329578244402004E-2</v>
      </c>
      <c r="E16" s="69">
        <v>324929.40000000002</v>
      </c>
      <c r="F16" s="42">
        <v>380000</v>
      </c>
      <c r="G16" s="42">
        <f t="shared" si="2"/>
        <v>-3289.9400000000023</v>
      </c>
      <c r="H16" s="249">
        <f t="shared" si="4"/>
        <v>-8.6577368421052701E-3</v>
      </c>
      <c r="I16" s="69">
        <f t="shared" si="0"/>
        <v>-55070.599999999977</v>
      </c>
      <c r="J16" s="94">
        <f t="shared" si="1"/>
        <v>-0.1449226315789473</v>
      </c>
      <c r="K16" s="38"/>
      <c r="L16" s="42"/>
      <c r="M16" s="43"/>
      <c r="N16" s="42"/>
      <c r="O16" s="43"/>
      <c r="P16" s="43"/>
      <c r="Q16" s="38"/>
      <c r="R16" s="38"/>
      <c r="S16" s="38"/>
      <c r="T16" s="38"/>
    </row>
    <row r="17" spans="1:20" x14ac:dyDescent="0.25">
      <c r="A17" s="38"/>
      <c r="B17" s="68">
        <v>42255</v>
      </c>
      <c r="C17" s="43">
        <v>1969.41</v>
      </c>
      <c r="D17" s="249">
        <f t="shared" si="3"/>
        <v>2.5083020164270647E-2</v>
      </c>
      <c r="E17" s="69">
        <v>331613.90000000002</v>
      </c>
      <c r="F17" s="42">
        <v>380000</v>
      </c>
      <c r="G17" s="42">
        <f t="shared" si="2"/>
        <v>6684.5</v>
      </c>
      <c r="H17" s="249">
        <f t="shared" si="4"/>
        <v>1.7590789473684209E-2</v>
      </c>
      <c r="I17" s="69">
        <f t="shared" si="0"/>
        <v>-48386.099999999977</v>
      </c>
      <c r="J17" s="94">
        <f t="shared" si="1"/>
        <v>-0.1273318421052631</v>
      </c>
      <c r="K17" s="38"/>
      <c r="L17" s="42"/>
      <c r="M17" s="43"/>
      <c r="N17" s="42"/>
      <c r="O17" s="43"/>
      <c r="P17" s="43"/>
      <c r="Q17" s="38"/>
      <c r="R17" s="38"/>
      <c r="S17" s="38"/>
      <c r="T17" s="38"/>
    </row>
    <row r="18" spans="1:20" x14ac:dyDescent="0.25">
      <c r="A18" s="38"/>
      <c r="B18" s="68">
        <v>42256</v>
      </c>
      <c r="C18" s="43">
        <v>1942.04</v>
      </c>
      <c r="D18" s="249">
        <f t="shared" si="3"/>
        <v>-1.3897563229596741E-2</v>
      </c>
      <c r="E18" s="69">
        <v>321792.48</v>
      </c>
      <c r="F18" s="42">
        <v>380000</v>
      </c>
      <c r="G18" s="42">
        <f t="shared" si="2"/>
        <v>-9821.4200000000419</v>
      </c>
      <c r="H18" s="249">
        <f t="shared" si="4"/>
        <v>-2.5845842105263268E-2</v>
      </c>
      <c r="I18" s="69">
        <f t="shared" si="0"/>
        <v>-58207.520000000019</v>
      </c>
      <c r="J18" s="94">
        <f t="shared" si="1"/>
        <v>-0.15317768421052635</v>
      </c>
      <c r="K18" s="38"/>
      <c r="L18" s="42"/>
      <c r="M18" s="43"/>
      <c r="N18" s="42"/>
      <c r="O18" s="43"/>
      <c r="P18" s="43"/>
      <c r="Q18" s="38"/>
      <c r="R18" s="38"/>
      <c r="S18" s="38"/>
      <c r="T18" s="38"/>
    </row>
    <row r="19" spans="1:20" x14ac:dyDescent="0.25">
      <c r="A19" s="38"/>
      <c r="B19" s="68">
        <v>42257</v>
      </c>
      <c r="C19" s="43">
        <v>1952.29</v>
      </c>
      <c r="D19" s="249">
        <f t="shared" si="3"/>
        <v>5.2779551399559227E-3</v>
      </c>
      <c r="E19" s="69">
        <v>323389.99</v>
      </c>
      <c r="F19" s="42">
        <v>380000</v>
      </c>
      <c r="G19" s="42">
        <f t="shared" si="2"/>
        <v>1597.5100000000093</v>
      </c>
      <c r="H19" s="249">
        <f t="shared" si="4"/>
        <v>4.2039736842105508E-3</v>
      </c>
      <c r="I19" s="69">
        <f t="shared" si="0"/>
        <v>-56610.010000000009</v>
      </c>
      <c r="J19" s="94">
        <f t="shared" si="1"/>
        <v>-0.14897371052631581</v>
      </c>
      <c r="K19" s="38"/>
      <c r="L19" s="42"/>
      <c r="M19" s="43"/>
      <c r="N19" s="42"/>
      <c r="O19" s="43"/>
      <c r="P19" s="43"/>
      <c r="Q19" s="38"/>
      <c r="R19" s="38"/>
      <c r="S19" s="38"/>
      <c r="T19" s="38"/>
    </row>
    <row r="20" spans="1:20" x14ac:dyDescent="0.25">
      <c r="A20" s="38"/>
      <c r="B20" s="68">
        <v>42258</v>
      </c>
      <c r="C20" s="43">
        <v>1961.05</v>
      </c>
      <c r="D20" s="249">
        <f t="shared" si="3"/>
        <v>4.4870382986134183E-3</v>
      </c>
      <c r="E20" s="69">
        <v>323039.64</v>
      </c>
      <c r="F20" s="42">
        <v>380000</v>
      </c>
      <c r="G20" s="42">
        <f t="shared" si="2"/>
        <v>-350.34999999997672</v>
      </c>
      <c r="H20" s="249">
        <f t="shared" si="4"/>
        <v>-9.2197368421046506E-4</v>
      </c>
      <c r="I20" s="69">
        <f t="shared" si="0"/>
        <v>-56960.359999999986</v>
      </c>
      <c r="J20" s="94">
        <f t="shared" si="1"/>
        <v>-0.14989568421052629</v>
      </c>
      <c r="K20" s="38"/>
      <c r="L20" s="42"/>
      <c r="M20" s="43"/>
      <c r="N20" s="42"/>
      <c r="O20" s="43"/>
      <c r="P20" s="43"/>
      <c r="Q20" s="38"/>
      <c r="R20" s="38"/>
      <c r="S20" s="38"/>
      <c r="T20" s="38"/>
    </row>
    <row r="21" spans="1:20" x14ac:dyDescent="0.25">
      <c r="A21" s="38"/>
      <c r="B21" s="68">
        <v>42261</v>
      </c>
      <c r="C21" s="43">
        <v>1953.03</v>
      </c>
      <c r="D21" s="249">
        <f t="shared" si="3"/>
        <v>-4.0896458529869114E-3</v>
      </c>
      <c r="E21" s="69">
        <v>326015.75</v>
      </c>
      <c r="F21" s="42">
        <v>380000</v>
      </c>
      <c r="G21" s="42">
        <f t="shared" si="2"/>
        <v>2976.109999999986</v>
      </c>
      <c r="H21" s="249">
        <f t="shared" si="4"/>
        <v>7.8318684210525943E-3</v>
      </c>
      <c r="I21" s="69">
        <f t="shared" si="0"/>
        <v>-53984.25</v>
      </c>
      <c r="J21" s="94">
        <f t="shared" si="1"/>
        <v>-0.14206381578947369</v>
      </c>
      <c r="K21" s="38"/>
      <c r="L21" s="42"/>
      <c r="M21" s="43"/>
      <c r="N21" s="42"/>
      <c r="O21" s="43"/>
      <c r="P21" s="43"/>
      <c r="Q21" s="38"/>
      <c r="R21" s="38"/>
      <c r="S21" s="38"/>
      <c r="T21" s="38"/>
    </row>
    <row r="22" spans="1:20" x14ac:dyDescent="0.25">
      <c r="A22" s="31"/>
      <c r="B22" s="68">
        <v>42262</v>
      </c>
      <c r="C22" s="43">
        <v>1978.09</v>
      </c>
      <c r="D22" s="249">
        <f t="shared" si="3"/>
        <v>1.2831344116577803E-2</v>
      </c>
      <c r="E22" s="69">
        <v>328528.74</v>
      </c>
      <c r="F22" s="42">
        <v>380000</v>
      </c>
      <c r="G22" s="42">
        <f t="shared" si="2"/>
        <v>2512.9899999999907</v>
      </c>
      <c r="H22" s="249">
        <f t="shared" si="4"/>
        <v>6.6131315789473436E-3</v>
      </c>
      <c r="I22" s="69">
        <f t="shared" si="0"/>
        <v>-51471.260000000009</v>
      </c>
      <c r="J22" s="94">
        <f t="shared" si="1"/>
        <v>-0.13545068421052633</v>
      </c>
      <c r="K22" s="38"/>
      <c r="L22" s="42"/>
      <c r="M22" s="43"/>
      <c r="N22" s="42"/>
      <c r="O22" s="43"/>
      <c r="P22" s="43"/>
      <c r="Q22" s="38"/>
      <c r="R22" s="38"/>
      <c r="S22" s="38"/>
      <c r="T22" s="38"/>
    </row>
    <row r="23" spans="1:20" x14ac:dyDescent="0.25">
      <c r="A23" s="31"/>
      <c r="B23" s="68">
        <v>42263</v>
      </c>
      <c r="C23" s="43">
        <v>1995.31</v>
      </c>
      <c r="D23" s="249">
        <f t="shared" si="3"/>
        <v>8.7053672987579076E-3</v>
      </c>
      <c r="E23" s="69">
        <v>333204.93</v>
      </c>
      <c r="F23" s="42">
        <v>380000</v>
      </c>
      <c r="G23" s="42">
        <f t="shared" si="2"/>
        <v>4676.1900000000023</v>
      </c>
      <c r="H23" s="249">
        <f t="shared" si="4"/>
        <v>1.2305763157894743E-2</v>
      </c>
      <c r="I23" s="69">
        <f t="shared" si="0"/>
        <v>-46795.070000000007</v>
      </c>
      <c r="J23" s="94">
        <f t="shared" si="1"/>
        <v>-0.1231449210526316</v>
      </c>
      <c r="K23" s="38"/>
      <c r="L23" s="42"/>
      <c r="M23" s="43"/>
      <c r="N23" s="42"/>
      <c r="O23" s="43"/>
      <c r="P23" s="43"/>
      <c r="Q23" s="38"/>
      <c r="R23" s="38"/>
      <c r="S23" s="38"/>
      <c r="T23" s="38"/>
    </row>
    <row r="24" spans="1:20" x14ac:dyDescent="0.25">
      <c r="A24" s="31"/>
      <c r="B24" s="68">
        <v>42264</v>
      </c>
      <c r="C24" s="43">
        <v>1990.2</v>
      </c>
      <c r="D24" s="249">
        <f t="shared" si="3"/>
        <v>-2.5610055580335385E-3</v>
      </c>
      <c r="E24" s="69">
        <v>333913.03999999998</v>
      </c>
      <c r="F24" s="42">
        <v>380000</v>
      </c>
      <c r="G24" s="42">
        <f t="shared" si="2"/>
        <v>708.10999999998603</v>
      </c>
      <c r="H24" s="249">
        <f t="shared" si="4"/>
        <v>1.8634473684210158E-3</v>
      </c>
      <c r="I24" s="69">
        <f t="shared" si="0"/>
        <v>-46086.960000000021</v>
      </c>
      <c r="J24" s="94">
        <f t="shared" si="1"/>
        <v>-0.12128147368421058</v>
      </c>
      <c r="K24" s="38"/>
      <c r="L24" s="42"/>
      <c r="M24" s="43"/>
      <c r="N24" s="42"/>
      <c r="O24" s="43"/>
      <c r="P24" s="43"/>
      <c r="Q24" s="38"/>
      <c r="R24" s="38"/>
      <c r="S24" s="38"/>
      <c r="T24" s="38"/>
    </row>
    <row r="25" spans="1:20" x14ac:dyDescent="0.25">
      <c r="A25" s="31"/>
      <c r="B25" s="68">
        <v>42265</v>
      </c>
      <c r="C25" s="43">
        <v>1958.08</v>
      </c>
      <c r="D25" s="249">
        <f t="shared" si="3"/>
        <v>-1.6139081499346859E-2</v>
      </c>
      <c r="E25" s="69">
        <v>334619.5</v>
      </c>
      <c r="F25" s="42">
        <v>390000</v>
      </c>
      <c r="G25" s="42">
        <f t="shared" si="2"/>
        <v>-9293.539999999979</v>
      </c>
      <c r="H25" s="249">
        <f t="shared" si="4"/>
        <v>-2.4456684210526259E-2</v>
      </c>
      <c r="I25" s="69">
        <f t="shared" si="0"/>
        <v>-55380.5</v>
      </c>
      <c r="J25" s="94">
        <f t="shared" si="1"/>
        <v>-0.14200128205128204</v>
      </c>
      <c r="K25" s="38"/>
      <c r="L25" s="42"/>
      <c r="M25" s="43"/>
      <c r="N25" s="42"/>
      <c r="O25" s="43"/>
      <c r="P25" s="43"/>
      <c r="Q25" s="38"/>
      <c r="R25" s="38"/>
      <c r="S25" s="38"/>
      <c r="T25" s="38"/>
    </row>
    <row r="26" spans="1:20" x14ac:dyDescent="0.25">
      <c r="A26" s="31"/>
      <c r="B26" s="68">
        <v>42268</v>
      </c>
      <c r="C26" s="43">
        <v>1966.97</v>
      </c>
      <c r="D26" s="249">
        <f t="shared" si="3"/>
        <v>4.5401617911423947E-3</v>
      </c>
      <c r="E26" s="69">
        <v>336797.05</v>
      </c>
      <c r="F26" s="42">
        <v>390000</v>
      </c>
      <c r="G26" s="42">
        <f t="shared" si="2"/>
        <v>2177.5499999999884</v>
      </c>
      <c r="H26" s="249">
        <f t="shared" si="4"/>
        <v>5.5834615384615085E-3</v>
      </c>
      <c r="I26" s="69">
        <f t="shared" si="0"/>
        <v>-53202.950000000012</v>
      </c>
      <c r="J26" s="94">
        <f t="shared" si="1"/>
        <v>-0.13641782051282053</v>
      </c>
      <c r="K26" s="38"/>
      <c r="L26" s="42"/>
      <c r="M26" s="43"/>
      <c r="N26" s="42"/>
      <c r="O26" s="43"/>
      <c r="P26" s="43"/>
      <c r="Q26" s="38"/>
      <c r="R26" s="38"/>
      <c r="S26" s="38"/>
      <c r="T26" s="38"/>
    </row>
    <row r="27" spans="1:20" x14ac:dyDescent="0.25">
      <c r="A27" s="31"/>
      <c r="B27" s="68">
        <v>42269</v>
      </c>
      <c r="C27" s="43">
        <v>1942.74</v>
      </c>
      <c r="D27" s="249">
        <f t="shared" si="3"/>
        <v>-1.2318439020422282E-2</v>
      </c>
      <c r="E27" s="69">
        <v>328628.18</v>
      </c>
      <c r="F27" s="42">
        <v>390000</v>
      </c>
      <c r="G27" s="42">
        <f t="shared" si="2"/>
        <v>-8168.8699999999953</v>
      </c>
      <c r="H27" s="249">
        <f t="shared" si="4"/>
        <v>-2.0945820512820502E-2</v>
      </c>
      <c r="I27" s="69">
        <f t="shared" si="0"/>
        <v>-61371.820000000007</v>
      </c>
      <c r="J27" s="94">
        <f t="shared" si="1"/>
        <v>-0.15736364102564104</v>
      </c>
      <c r="K27" s="38"/>
      <c r="L27" s="42"/>
      <c r="M27" s="43"/>
      <c r="N27" s="42"/>
      <c r="O27" s="43"/>
      <c r="P27" s="43"/>
      <c r="Q27" s="38"/>
      <c r="R27" s="38"/>
      <c r="S27" s="38"/>
      <c r="T27" s="38"/>
    </row>
    <row r="28" spans="1:20" x14ac:dyDescent="0.25">
      <c r="A28" s="31"/>
      <c r="B28" s="68">
        <v>42270</v>
      </c>
      <c r="C28" s="43">
        <v>1938.76</v>
      </c>
      <c r="D28" s="249">
        <f t="shared" si="3"/>
        <v>-2.0486529334857047E-3</v>
      </c>
      <c r="E28" s="69">
        <v>321819.21000000002</v>
      </c>
      <c r="F28" s="42">
        <v>390000</v>
      </c>
      <c r="G28" s="42">
        <f t="shared" si="2"/>
        <v>-6808.9699999999721</v>
      </c>
      <c r="H28" s="249">
        <f t="shared" ref="H28" si="5">G28/F27</f>
        <v>-1.7458897435897364E-2</v>
      </c>
      <c r="I28" s="69">
        <f t="shared" si="0"/>
        <v>-68180.789999999979</v>
      </c>
      <c r="J28" s="94">
        <f t="shared" si="1"/>
        <v>-0.17482253846153842</v>
      </c>
      <c r="K28" s="42"/>
      <c r="L28" s="43"/>
      <c r="M28" s="43"/>
      <c r="N28" s="38"/>
      <c r="O28" s="38"/>
      <c r="P28" s="38"/>
      <c r="Q28" s="38"/>
    </row>
    <row r="29" spans="1:20" x14ac:dyDescent="0.25">
      <c r="A29" s="31"/>
      <c r="B29" s="68">
        <v>42271</v>
      </c>
      <c r="C29" s="43">
        <v>1932.24</v>
      </c>
      <c r="D29" s="249">
        <f t="shared" si="3"/>
        <v>-3.3629742722152212E-3</v>
      </c>
      <c r="E29" s="43">
        <v>323446.15999999997</v>
      </c>
      <c r="F29" s="42">
        <v>390000</v>
      </c>
      <c r="G29" s="42">
        <f t="shared" ref="G29" si="6">E29-E28-F29+F28</f>
        <v>1626.9499999999534</v>
      </c>
      <c r="H29" s="249">
        <f t="shared" ref="H29" si="7">G29/F28</f>
        <v>4.1716666666665476E-3</v>
      </c>
      <c r="I29" s="69">
        <f t="shared" si="0"/>
        <v>-66553.840000000026</v>
      </c>
      <c r="J29" s="94">
        <f t="shared" si="1"/>
        <v>-0.17065087179487187</v>
      </c>
      <c r="K29" s="42"/>
      <c r="L29" s="43"/>
      <c r="M29" s="43"/>
      <c r="N29" s="38"/>
      <c r="O29" s="38"/>
      <c r="P29" s="38"/>
      <c r="Q29" s="38"/>
    </row>
    <row r="30" spans="1:20" x14ac:dyDescent="0.25">
      <c r="A30" s="31"/>
      <c r="B30" s="68">
        <v>42272</v>
      </c>
      <c r="C30" s="43">
        <v>1931.34</v>
      </c>
      <c r="D30" s="249">
        <f t="shared" si="3"/>
        <v>-4.6578064836670961E-4</v>
      </c>
      <c r="E30" s="69">
        <v>320711.92</v>
      </c>
      <c r="F30" s="42">
        <v>390000</v>
      </c>
      <c r="G30" s="42">
        <f t="shared" ref="G30" si="8">E30-E29-F30+F29</f>
        <v>-2734.2399999999907</v>
      </c>
      <c r="H30" s="249">
        <f t="shared" ref="H30" si="9">G30/F29</f>
        <v>-7.010871794871771E-3</v>
      </c>
      <c r="I30" s="69">
        <f t="shared" ref="I30:I31" si="10">E30-F30</f>
        <v>-69288.080000000016</v>
      </c>
      <c r="J30" s="94">
        <f t="shared" ref="J30:J31" si="11">I30/F30</f>
        <v>-0.17766174358974363</v>
      </c>
      <c r="K30" s="42"/>
      <c r="L30" s="43"/>
      <c r="M30" s="43"/>
      <c r="N30" s="38"/>
      <c r="O30" s="38"/>
      <c r="P30" s="38"/>
      <c r="Q30" s="38"/>
    </row>
    <row r="31" spans="1:20" x14ac:dyDescent="0.25">
      <c r="A31" s="31"/>
      <c r="B31" s="68">
        <v>42275</v>
      </c>
      <c r="C31" s="43">
        <v>1881.77</v>
      </c>
      <c r="D31" s="249">
        <f t="shared" si="3"/>
        <v>-2.5666117824929811E-2</v>
      </c>
      <c r="E31" s="69">
        <v>308867.92</v>
      </c>
      <c r="F31" s="42">
        <v>390000</v>
      </c>
      <c r="G31" s="42">
        <f t="shared" ref="G31" si="12">E31-E30-F31+F30</f>
        <v>-11844</v>
      </c>
      <c r="H31" s="249">
        <f t="shared" ref="H31" si="13">G31/F30</f>
        <v>-3.036923076923077E-2</v>
      </c>
      <c r="I31" s="69">
        <f t="shared" si="10"/>
        <v>-81132.080000000016</v>
      </c>
      <c r="J31" s="94">
        <f t="shared" si="11"/>
        <v>-0.20803097435897441</v>
      </c>
      <c r="K31" s="42"/>
      <c r="L31" s="43"/>
      <c r="M31" s="43"/>
      <c r="N31" s="38"/>
      <c r="O31" s="38"/>
      <c r="P31" s="38"/>
      <c r="Q31" s="38"/>
    </row>
    <row r="32" spans="1:20" x14ac:dyDescent="0.25">
      <c r="A32" s="31"/>
      <c r="B32" s="68">
        <v>42276</v>
      </c>
      <c r="C32" s="43"/>
      <c r="D32" s="38"/>
      <c r="E32" s="69"/>
      <c r="F32" s="42">
        <v>390000</v>
      </c>
      <c r="G32" s="42"/>
      <c r="H32" s="249"/>
      <c r="I32" s="69"/>
      <c r="J32" s="94"/>
      <c r="K32" s="42"/>
      <c r="L32" s="43"/>
      <c r="M32" s="43"/>
      <c r="N32" s="38"/>
      <c r="O32" s="38"/>
      <c r="P32" s="38"/>
      <c r="Q32" s="38"/>
    </row>
    <row r="33" spans="1:17" x14ac:dyDescent="0.25">
      <c r="A33" s="31"/>
      <c r="B33" s="68">
        <v>42277</v>
      </c>
      <c r="C33" s="43"/>
      <c r="D33" s="42"/>
      <c r="E33" s="69"/>
      <c r="F33" s="42">
        <v>390000</v>
      </c>
      <c r="G33" s="42"/>
      <c r="H33" s="249"/>
      <c r="I33" s="69"/>
      <c r="J33" s="94"/>
      <c r="K33" s="42"/>
      <c r="L33" s="43"/>
      <c r="M33" s="43"/>
      <c r="N33" s="38"/>
      <c r="O33" s="38"/>
      <c r="P33" s="38"/>
      <c r="Q33" s="38"/>
    </row>
    <row r="34" spans="1:17" x14ac:dyDescent="0.25">
      <c r="B34" s="68">
        <v>42278</v>
      </c>
      <c r="C34" s="43"/>
      <c r="E34" s="69"/>
      <c r="F34" s="42">
        <v>390000</v>
      </c>
      <c r="G34" s="42"/>
      <c r="H34" s="249"/>
      <c r="I34" s="69"/>
      <c r="J34" s="94"/>
    </row>
    <row r="35" spans="1:17" x14ac:dyDescent="0.25">
      <c r="B35" s="68"/>
    </row>
    <row r="36" spans="1:17" x14ac:dyDescent="0.25">
      <c r="B36" s="68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49" activePane="bottomLeft" state="frozen"/>
      <selection activeCell="E5" sqref="E5"/>
      <selection pane="bottomLeft" activeCell="N164" sqref="N164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7" width="9.140625" style="38"/>
    <col min="18" max="18" width="10.140625" style="38" bestFit="1" customWidth="1"/>
    <col min="19" max="16384" width="9.140625" style="38"/>
  </cols>
  <sheetData>
    <row r="1" spans="1:17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123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124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247</v>
      </c>
    </row>
    <row r="2" spans="1:17" ht="18" customHeight="1" outlineLevel="1" x14ac:dyDescent="0.25">
      <c r="A2" s="253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7" ht="18" customHeight="1" outlineLevel="1" x14ac:dyDescent="0.25">
      <c r="A3" s="253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7" ht="18" customHeight="1" outlineLevel="1" x14ac:dyDescent="0.25">
      <c r="A4" s="253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  <c r="Q4" s="250">
        <v>41.19</v>
      </c>
    </row>
    <row r="5" spans="1:17" ht="18" customHeight="1" outlineLevel="1" x14ac:dyDescent="0.25">
      <c r="A5" s="253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7" ht="18" customHeight="1" x14ac:dyDescent="0.25">
      <c r="A6" s="253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27" t="s">
        <v>248</v>
      </c>
    </row>
    <row r="7" spans="1:17" ht="18" customHeight="1" outlineLevel="1" x14ac:dyDescent="0.25">
      <c r="A7" s="254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7" ht="18" customHeight="1" outlineLevel="1" x14ac:dyDescent="0.25">
      <c r="A8" s="254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7" ht="18" customHeight="1" x14ac:dyDescent="0.25">
      <c r="A9" s="254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27" t="s">
        <v>248</v>
      </c>
    </row>
    <row r="10" spans="1:17" ht="18" customHeight="1" outlineLevel="1" x14ac:dyDescent="0.25">
      <c r="A10" s="253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7" ht="18" customHeight="1" outlineLevel="1" x14ac:dyDescent="0.25">
      <c r="A11" s="253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7" ht="18" customHeight="1" outlineLevel="1" x14ac:dyDescent="0.25">
      <c r="A12" s="253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7" ht="18" customHeight="1" outlineLevel="1" x14ac:dyDescent="0.25">
      <c r="A13" s="253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7" ht="18" customHeight="1" x14ac:dyDescent="0.25">
      <c r="A14" s="253"/>
      <c r="B14" s="36"/>
      <c r="C14" s="35">
        <f>SUM(C11:C13)</f>
        <v>20</v>
      </c>
      <c r="D14" s="32"/>
      <c r="E14" s="38"/>
      <c r="F14" s="32">
        <f>SUM(F11:F13)</f>
        <v>895.5</v>
      </c>
      <c r="G14" s="37"/>
      <c r="H14" s="35">
        <f>SUM(H11:H13)</f>
        <v>20</v>
      </c>
      <c r="I14" s="32"/>
      <c r="K14" s="32">
        <f>SUM(K11:K13)</f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27" t="s">
        <v>248</v>
      </c>
    </row>
    <row r="15" spans="1:17" ht="18" customHeight="1" outlineLevel="1" x14ac:dyDescent="0.25">
      <c r="A15" s="254" t="s">
        <v>30</v>
      </c>
      <c r="B15" s="39"/>
      <c r="C15" s="34"/>
      <c r="D15" s="33"/>
      <c r="E15" s="33"/>
      <c r="F15" s="33"/>
      <c r="G15" s="39"/>
      <c r="H15" s="34"/>
      <c r="I15" s="33"/>
      <c r="J15" s="224"/>
      <c r="K15" s="33"/>
      <c r="L15" s="39"/>
      <c r="M15" s="33"/>
      <c r="N15" s="33"/>
      <c r="O15" s="46"/>
      <c r="P15" s="227"/>
    </row>
    <row r="16" spans="1:17" ht="18" customHeight="1" outlineLevel="1" x14ac:dyDescent="0.25">
      <c r="A16" s="254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27"/>
    </row>
    <row r="17" spans="1:16" ht="18" customHeight="1" x14ac:dyDescent="0.25">
      <c r="A17" s="254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24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27" t="s">
        <v>248</v>
      </c>
    </row>
    <row r="18" spans="1:16" ht="18" customHeight="1" outlineLevel="1" x14ac:dyDescent="0.25">
      <c r="A18" s="260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customHeight="1" outlineLevel="1" x14ac:dyDescent="0.25">
      <c r="A19" s="261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customHeight="1" outlineLevel="1" x14ac:dyDescent="0.25">
      <c r="A20" s="261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customHeight="1" outlineLevel="1" x14ac:dyDescent="0.25">
      <c r="A21" s="261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customHeight="1" outlineLevel="1" x14ac:dyDescent="0.25">
      <c r="A22" s="261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customHeight="1" outlineLevel="1" x14ac:dyDescent="0.25">
      <c r="A23" s="261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customHeight="1" outlineLevel="1" x14ac:dyDescent="0.25">
      <c r="A24" s="261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customHeight="1" outlineLevel="1" x14ac:dyDescent="0.25">
      <c r="A25" s="261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x14ac:dyDescent="0.25">
      <c r="A26" s="261"/>
      <c r="B26" s="37"/>
      <c r="C26" s="35">
        <v>70</v>
      </c>
      <c r="D26" s="32"/>
      <c r="E26" s="38"/>
      <c r="F26" s="32">
        <f>SUM(F19:F25)</f>
        <v>5819.5</v>
      </c>
      <c r="G26" s="37"/>
      <c r="H26" s="35">
        <v>70</v>
      </c>
      <c r="I26" s="32"/>
      <c r="K26" s="32">
        <f>SUM(K19:K20)</f>
        <v>5926.79</v>
      </c>
      <c r="L26" s="37"/>
      <c r="M26" s="32"/>
      <c r="N26" s="32">
        <f>K26-F26</f>
        <v>107.28999999999996</v>
      </c>
      <c r="O26" s="45">
        <f>N26/F26</f>
        <v>1.843629177764412E-2</v>
      </c>
      <c r="P26" s="227" t="s">
        <v>248</v>
      </c>
    </row>
    <row r="27" spans="1:16" ht="18" customHeight="1" outlineLevel="1" x14ac:dyDescent="0.25">
      <c r="A27" s="256" t="s">
        <v>8</v>
      </c>
      <c r="B27" s="39"/>
      <c r="C27" s="34"/>
      <c r="D27" s="33"/>
      <c r="E27" s="33"/>
      <c r="F27" s="33"/>
      <c r="G27" s="39"/>
      <c r="H27" s="34"/>
      <c r="I27" s="33"/>
      <c r="J27" s="224"/>
      <c r="K27" s="33"/>
      <c r="L27" s="39"/>
      <c r="M27" s="33"/>
      <c r="N27" s="33"/>
      <c r="O27" s="46"/>
    </row>
    <row r="28" spans="1:16" ht="18" customHeight="1" outlineLevel="1" x14ac:dyDescent="0.25">
      <c r="A28" s="256"/>
      <c r="B28" s="40">
        <v>42145</v>
      </c>
      <c r="C28" s="34">
        <v>50</v>
      </c>
      <c r="D28" s="33">
        <v>61.7</v>
      </c>
      <c r="E28" s="33"/>
      <c r="F28" s="33">
        <f t="shared" ref="F28:F38" si="0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customHeight="1" outlineLevel="1" x14ac:dyDescent="0.25">
      <c r="A29" s="256"/>
      <c r="B29" s="40">
        <v>42146</v>
      </c>
      <c r="C29" s="34">
        <v>10</v>
      </c>
      <c r="D29" s="33">
        <v>61.37</v>
      </c>
      <c r="E29" s="33"/>
      <c r="F29" s="33">
        <f t="shared" si="0"/>
        <v>613.69999999999993</v>
      </c>
      <c r="G29" s="40">
        <v>42216</v>
      </c>
      <c r="H29" s="34">
        <v>300</v>
      </c>
      <c r="I29" s="33">
        <v>62</v>
      </c>
      <c r="J29" s="224">
        <v>0.34</v>
      </c>
      <c r="K29" s="33">
        <f>H29*I29-J29</f>
        <v>18599.66</v>
      </c>
      <c r="L29" s="39"/>
      <c r="M29" s="33"/>
      <c r="N29" s="33"/>
      <c r="O29" s="46"/>
    </row>
    <row r="30" spans="1:16" ht="18" customHeight="1" outlineLevel="1" x14ac:dyDescent="0.25">
      <c r="A30" s="256"/>
      <c r="B30" s="40">
        <v>42146</v>
      </c>
      <c r="C30" s="34">
        <v>20</v>
      </c>
      <c r="D30" s="33">
        <v>61.12</v>
      </c>
      <c r="E30" s="33"/>
      <c r="F30" s="33">
        <f t="shared" si="0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customHeight="1" outlineLevel="1" x14ac:dyDescent="0.25">
      <c r="A31" s="256"/>
      <c r="B31" s="40">
        <v>42146</v>
      </c>
      <c r="C31" s="34">
        <v>20</v>
      </c>
      <c r="D31" s="33">
        <v>61.1</v>
      </c>
      <c r="E31" s="33"/>
      <c r="F31" s="33">
        <f t="shared" si="0"/>
        <v>1222</v>
      </c>
      <c r="G31" s="39"/>
      <c r="H31" s="34"/>
      <c r="I31" s="33"/>
      <c r="J31" s="224"/>
      <c r="K31" s="33"/>
      <c r="L31" s="39"/>
      <c r="M31" s="33"/>
      <c r="N31" s="33"/>
      <c r="O31" s="46"/>
    </row>
    <row r="32" spans="1:16" ht="18" customHeight="1" outlineLevel="1" x14ac:dyDescent="0.25">
      <c r="A32" s="256"/>
      <c r="B32" s="40">
        <v>42146</v>
      </c>
      <c r="C32" s="34">
        <v>10</v>
      </c>
      <c r="D32" s="33">
        <v>60.8</v>
      </c>
      <c r="E32" s="33"/>
      <c r="F32" s="33">
        <f t="shared" si="0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customHeight="1" outlineLevel="1" x14ac:dyDescent="0.25">
      <c r="A33" s="256"/>
      <c r="B33" s="40">
        <v>42146</v>
      </c>
      <c r="C33" s="34">
        <v>20</v>
      </c>
      <c r="D33" s="33">
        <v>60.7</v>
      </c>
      <c r="E33" s="33"/>
      <c r="F33" s="33">
        <f t="shared" si="0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customHeight="1" outlineLevel="1" x14ac:dyDescent="0.25">
      <c r="A34" s="256"/>
      <c r="B34" s="40">
        <v>42150</v>
      </c>
      <c r="C34" s="34">
        <v>20</v>
      </c>
      <c r="D34" s="33">
        <v>60.6</v>
      </c>
      <c r="E34" s="33"/>
      <c r="F34" s="33">
        <f t="shared" si="0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customHeight="1" outlineLevel="1" x14ac:dyDescent="0.25">
      <c r="A35" s="256"/>
      <c r="B35" s="40">
        <v>42152</v>
      </c>
      <c r="C35" s="34">
        <v>30</v>
      </c>
      <c r="D35" s="33">
        <v>60.33</v>
      </c>
      <c r="E35" s="33"/>
      <c r="F35" s="33">
        <f t="shared" si="0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customHeight="1" outlineLevel="1" x14ac:dyDescent="0.25">
      <c r="A36" s="256"/>
      <c r="B36" s="40">
        <v>42152</v>
      </c>
      <c r="C36" s="34">
        <v>30</v>
      </c>
      <c r="D36" s="33">
        <v>60.39</v>
      </c>
      <c r="E36" s="33"/>
      <c r="F36" s="33">
        <f t="shared" si="0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customHeight="1" outlineLevel="1" x14ac:dyDescent="0.25">
      <c r="A37" s="256"/>
      <c r="B37" s="40">
        <v>42166</v>
      </c>
      <c r="C37" s="34">
        <v>100</v>
      </c>
      <c r="D37" s="33">
        <v>58</v>
      </c>
      <c r="E37" s="33"/>
      <c r="F37" s="33">
        <f t="shared" si="0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customHeight="1" outlineLevel="1" x14ac:dyDescent="0.25">
      <c r="A38" s="256"/>
      <c r="B38" s="40">
        <v>42187</v>
      </c>
      <c r="C38" s="34">
        <v>290</v>
      </c>
      <c r="D38" s="33">
        <v>57.85</v>
      </c>
      <c r="E38" s="33"/>
      <c r="F38" s="33">
        <f t="shared" si="0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x14ac:dyDescent="0.25">
      <c r="A39" s="257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27" t="s">
        <v>248</v>
      </c>
    </row>
    <row r="40" spans="1:16" ht="18" customHeight="1" outlineLevel="1" x14ac:dyDescent="0.25">
      <c r="A40" s="253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customHeight="1" outlineLevel="1" x14ac:dyDescent="0.25">
      <c r="A41" s="253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customHeight="1" outlineLevel="1" x14ac:dyDescent="0.25">
      <c r="A42" s="253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customHeight="1" outlineLevel="1" x14ac:dyDescent="0.25">
      <c r="A43" s="253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x14ac:dyDescent="0.25">
      <c r="A44" s="253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27" t="s">
        <v>248</v>
      </c>
    </row>
    <row r="45" spans="1:16" ht="18" customHeight="1" outlineLevel="1" x14ac:dyDescent="0.25">
      <c r="A45" s="262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customHeight="1" outlineLevel="1" x14ac:dyDescent="0.25">
      <c r="A46" s="263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24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customHeight="1" outlineLevel="1" x14ac:dyDescent="0.25">
      <c r="A47" s="263"/>
      <c r="B47" s="40">
        <v>42153</v>
      </c>
      <c r="C47" s="34">
        <v>25</v>
      </c>
      <c r="D47" s="33">
        <v>34.4</v>
      </c>
      <c r="E47" s="178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customHeight="1" outlineLevel="1" x14ac:dyDescent="0.25">
      <c r="A48" s="263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customHeight="1" outlineLevel="1" x14ac:dyDescent="0.25">
      <c r="A49" s="263"/>
      <c r="B49" s="40">
        <v>42228</v>
      </c>
      <c r="C49" s="34">
        <v>50</v>
      </c>
      <c r="D49" s="33">
        <v>33.44</v>
      </c>
      <c r="E49" s="33"/>
      <c r="F49" s="33">
        <v>1672.2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x14ac:dyDescent="0.25">
      <c r="A50" s="264"/>
      <c r="B50" s="39"/>
      <c r="C50" s="34">
        <v>90</v>
      </c>
      <c r="D50" s="33"/>
      <c r="E50" s="33"/>
      <c r="F50" s="33">
        <f>SUM(F46:F49)</f>
        <v>3048.45</v>
      </c>
      <c r="G50" s="39"/>
      <c r="H50" s="34">
        <v>90</v>
      </c>
      <c r="I50" s="33"/>
      <c r="J50" s="33"/>
      <c r="K50" s="33">
        <f>SUM(K46:K47)</f>
        <v>3175.29</v>
      </c>
      <c r="L50" s="39"/>
      <c r="M50" s="33">
        <f>SUM(M46:M47)</f>
        <v>21.37</v>
      </c>
      <c r="N50" s="33">
        <f>K50-F50</f>
        <v>126.84000000000015</v>
      </c>
      <c r="O50" s="46">
        <f>N50/F50</f>
        <v>4.1608030310485704E-2</v>
      </c>
      <c r="P50" s="227" t="s">
        <v>248</v>
      </c>
    </row>
    <row r="51" spans="1:16" ht="18" customHeight="1" outlineLevel="1" x14ac:dyDescent="0.25">
      <c r="A51" s="260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customHeight="1" outlineLevel="1" x14ac:dyDescent="0.25">
      <c r="A52" s="261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customHeight="1" outlineLevel="1" x14ac:dyDescent="0.25">
      <c r="A53" s="261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x14ac:dyDescent="0.25">
      <c r="A54" s="265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27" t="s">
        <v>248</v>
      </c>
    </row>
    <row r="55" spans="1:16" ht="18" customHeight="1" outlineLevel="1" x14ac:dyDescent="0.25">
      <c r="A55" s="254" t="s">
        <v>16</v>
      </c>
      <c r="B55" s="39"/>
      <c r="C55" s="34"/>
      <c r="D55" s="33"/>
      <c r="E55" s="33"/>
      <c r="F55" s="33"/>
      <c r="G55" s="39"/>
      <c r="H55" s="34"/>
      <c r="I55" s="33"/>
      <c r="J55" s="224"/>
      <c r="K55" s="33"/>
      <c r="L55" s="39"/>
      <c r="M55" s="33"/>
      <c r="N55" s="33"/>
      <c r="O55" s="46"/>
      <c r="P55" s="227"/>
    </row>
    <row r="56" spans="1:16" ht="18" customHeight="1" outlineLevel="1" x14ac:dyDescent="0.25">
      <c r="A56" s="254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27"/>
    </row>
    <row r="57" spans="1:16" ht="18" customHeight="1" x14ac:dyDescent="0.25">
      <c r="A57" s="254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27" t="s">
        <v>248</v>
      </c>
    </row>
    <row r="58" spans="1:16" ht="18" customHeight="1" outlineLevel="1" x14ac:dyDescent="0.25">
      <c r="A58" s="253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27"/>
    </row>
    <row r="59" spans="1:16" ht="18" customHeight="1" outlineLevel="1" x14ac:dyDescent="0.25">
      <c r="A59" s="253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27"/>
    </row>
    <row r="60" spans="1:16" ht="18" customHeight="1" outlineLevel="1" x14ac:dyDescent="0.25">
      <c r="A60" s="253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27"/>
    </row>
    <row r="61" spans="1:16" ht="18" customHeight="1" outlineLevel="1" x14ac:dyDescent="0.25">
      <c r="A61" s="253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27"/>
    </row>
    <row r="62" spans="1:16" ht="18" customHeight="1" outlineLevel="1" x14ac:dyDescent="0.25">
      <c r="A62" s="253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27"/>
    </row>
    <row r="63" spans="1:16" ht="18" customHeight="1" x14ac:dyDescent="0.25">
      <c r="A63" s="253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27" t="s">
        <v>248</v>
      </c>
    </row>
    <row r="64" spans="1:16" ht="18" customHeight="1" outlineLevel="1" x14ac:dyDescent="0.25">
      <c r="A64" s="254" t="s">
        <v>9</v>
      </c>
      <c r="B64" s="39"/>
      <c r="C64" s="34"/>
      <c r="D64" s="33"/>
      <c r="E64" s="178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customHeight="1" outlineLevel="1" x14ac:dyDescent="0.25">
      <c r="A65" s="254"/>
      <c r="B65" s="40">
        <v>42145</v>
      </c>
      <c r="C65" s="34">
        <v>100</v>
      </c>
      <c r="D65" s="33">
        <v>5.55</v>
      </c>
      <c r="E65" s="33"/>
      <c r="F65" s="33">
        <f t="shared" ref="F65:F94" si="1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customHeight="1" outlineLevel="1" x14ac:dyDescent="0.25">
      <c r="A66" s="254"/>
      <c r="B66" s="40">
        <v>42146</v>
      </c>
      <c r="C66" s="34">
        <v>100</v>
      </c>
      <c r="D66" s="33">
        <v>5.47</v>
      </c>
      <c r="E66" s="33"/>
      <c r="F66" s="33">
        <f t="shared" si="1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customHeight="1" outlineLevel="1" x14ac:dyDescent="0.25">
      <c r="A67" s="254"/>
      <c r="B67" s="40">
        <v>42146</v>
      </c>
      <c r="C67" s="34">
        <v>100</v>
      </c>
      <c r="D67" s="33">
        <v>5.43</v>
      </c>
      <c r="E67" s="33"/>
      <c r="F67" s="33">
        <f t="shared" si="1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2">H67*I67-J67</f>
        <v>10319.81</v>
      </c>
      <c r="L67" s="39"/>
      <c r="M67" s="33"/>
      <c r="N67" s="34"/>
      <c r="O67" s="34"/>
    </row>
    <row r="68" spans="1:15" ht="18" customHeight="1" outlineLevel="1" x14ac:dyDescent="0.25">
      <c r="A68" s="254"/>
      <c r="B68" s="40">
        <v>42146</v>
      </c>
      <c r="C68" s="34">
        <v>100</v>
      </c>
      <c r="D68" s="33">
        <v>5.4</v>
      </c>
      <c r="E68" s="33"/>
      <c r="F68" s="33">
        <f t="shared" si="1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2"/>
        <v>5069.91</v>
      </c>
      <c r="L68" s="39"/>
      <c r="M68" s="33"/>
      <c r="N68" s="34"/>
      <c r="O68" s="34"/>
    </row>
    <row r="69" spans="1:15" ht="18" customHeight="1" outlineLevel="1" x14ac:dyDescent="0.25">
      <c r="A69" s="254"/>
      <c r="B69" s="40">
        <v>42146</v>
      </c>
      <c r="C69" s="34">
        <v>200</v>
      </c>
      <c r="D69" s="33">
        <v>5.35</v>
      </c>
      <c r="E69" s="33"/>
      <c r="F69" s="33">
        <f t="shared" si="1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2"/>
        <v>5089.91</v>
      </c>
      <c r="L69" s="39"/>
      <c r="M69" s="33"/>
      <c r="N69" s="34"/>
      <c r="O69" s="34"/>
    </row>
    <row r="70" spans="1:15" ht="18" customHeight="1" outlineLevel="1" x14ac:dyDescent="0.25">
      <c r="A70" s="254"/>
      <c r="B70" s="40">
        <v>42152</v>
      </c>
      <c r="C70" s="34">
        <v>250</v>
      </c>
      <c r="D70" s="33">
        <v>5.3</v>
      </c>
      <c r="E70" s="33"/>
      <c r="F70" s="33">
        <f t="shared" si="1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2"/>
        <v>10459.81</v>
      </c>
      <c r="L70" s="39"/>
      <c r="M70" s="33"/>
      <c r="N70" s="34"/>
      <c r="O70" s="34"/>
    </row>
    <row r="71" spans="1:15" ht="18" customHeight="1" outlineLevel="1" x14ac:dyDescent="0.25">
      <c r="A71" s="254"/>
      <c r="B71" s="40">
        <v>42152</v>
      </c>
      <c r="C71" s="34">
        <v>200</v>
      </c>
      <c r="D71" s="33">
        <v>5.26</v>
      </c>
      <c r="E71" s="33"/>
      <c r="F71" s="33">
        <f t="shared" si="1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2"/>
        <v>25599.53</v>
      </c>
      <c r="L71" s="39"/>
      <c r="M71" s="33"/>
      <c r="N71" s="34"/>
      <c r="O71" s="34"/>
    </row>
    <row r="72" spans="1:15" ht="18" customHeight="1" outlineLevel="1" x14ac:dyDescent="0.25">
      <c r="A72" s="254"/>
      <c r="B72" s="40">
        <v>42152</v>
      </c>
      <c r="C72" s="34">
        <v>200</v>
      </c>
      <c r="D72" s="33">
        <v>5.22</v>
      </c>
      <c r="E72" s="33"/>
      <c r="F72" s="33">
        <f t="shared" si="1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2"/>
        <v>5109.91</v>
      </c>
      <c r="L72" s="39"/>
      <c r="M72" s="33"/>
      <c r="N72" s="34"/>
      <c r="O72" s="34"/>
    </row>
    <row r="73" spans="1:15" ht="18" customHeight="1" outlineLevel="1" x14ac:dyDescent="0.25">
      <c r="A73" s="254"/>
      <c r="B73" s="40">
        <v>42152</v>
      </c>
      <c r="C73" s="34">
        <v>1000</v>
      </c>
      <c r="D73" s="33">
        <v>5.19</v>
      </c>
      <c r="E73" s="33"/>
      <c r="F73" s="33">
        <f t="shared" si="1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2"/>
        <v>10139.81</v>
      </c>
      <c r="L73" s="39"/>
      <c r="M73" s="33"/>
      <c r="N73" s="34"/>
      <c r="O73" s="34"/>
    </row>
    <row r="74" spans="1:15" ht="18" customHeight="1" outlineLevel="1" x14ac:dyDescent="0.25">
      <c r="A74" s="254"/>
      <c r="B74" s="40">
        <v>42152</v>
      </c>
      <c r="C74" s="34">
        <v>2000</v>
      </c>
      <c r="D74" s="33">
        <v>5.17</v>
      </c>
      <c r="E74" s="33"/>
      <c r="F74" s="33">
        <f t="shared" si="1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2"/>
        <v>263.99</v>
      </c>
      <c r="L74" s="39"/>
      <c r="M74" s="33"/>
      <c r="N74" s="34"/>
      <c r="O74" s="34"/>
    </row>
    <row r="75" spans="1:15" ht="18" customHeight="1" outlineLevel="1" x14ac:dyDescent="0.25">
      <c r="A75" s="254"/>
      <c r="B75" s="40">
        <v>42152</v>
      </c>
      <c r="C75" s="34">
        <v>2000</v>
      </c>
      <c r="D75" s="33">
        <v>5.15</v>
      </c>
      <c r="E75" s="33"/>
      <c r="F75" s="33">
        <f t="shared" si="1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customHeight="1" outlineLevel="1" x14ac:dyDescent="0.25">
      <c r="A76" s="254"/>
      <c r="B76" s="40">
        <v>42158</v>
      </c>
      <c r="C76" s="34">
        <v>500</v>
      </c>
      <c r="D76" s="33">
        <v>5.09</v>
      </c>
      <c r="E76" s="33"/>
      <c r="F76" s="33">
        <f t="shared" si="1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customHeight="1" outlineLevel="1" x14ac:dyDescent="0.25">
      <c r="A77" s="254"/>
      <c r="B77" s="40">
        <v>42158</v>
      </c>
      <c r="C77" s="34">
        <v>1000</v>
      </c>
      <c r="D77" s="33">
        <v>5.04</v>
      </c>
      <c r="E77" s="178"/>
      <c r="F77" s="33">
        <f t="shared" si="1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customHeight="1" outlineLevel="1" x14ac:dyDescent="0.25">
      <c r="A78" s="254"/>
      <c r="B78" s="40">
        <v>42158</v>
      </c>
      <c r="C78" s="34">
        <v>200</v>
      </c>
      <c r="D78" s="33">
        <v>5.05</v>
      </c>
      <c r="E78" s="33"/>
      <c r="F78" s="33">
        <f t="shared" si="1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customHeight="1" outlineLevel="1" x14ac:dyDescent="0.25">
      <c r="A79" s="254"/>
      <c r="B79" s="40">
        <v>42164</v>
      </c>
      <c r="C79" s="34">
        <v>500</v>
      </c>
      <c r="D79" s="33">
        <v>5.07</v>
      </c>
      <c r="E79" s="33"/>
      <c r="F79" s="33">
        <f t="shared" si="1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customHeight="1" outlineLevel="1" x14ac:dyDescent="0.25">
      <c r="A80" s="254"/>
      <c r="B80" s="40">
        <v>42164</v>
      </c>
      <c r="C80" s="34">
        <v>1000</v>
      </c>
      <c r="D80" s="33">
        <v>5.04</v>
      </c>
      <c r="E80" s="33"/>
      <c r="F80" s="33">
        <f t="shared" si="1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customHeight="1" outlineLevel="1" x14ac:dyDescent="0.25">
      <c r="A81" s="254"/>
      <c r="B81" s="40">
        <v>42164</v>
      </c>
      <c r="C81" s="34">
        <v>1000</v>
      </c>
      <c r="D81" s="33">
        <v>5.01</v>
      </c>
      <c r="E81" s="33"/>
      <c r="F81" s="33">
        <f t="shared" si="1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customHeight="1" outlineLevel="1" x14ac:dyDescent="0.25">
      <c r="A82" s="254"/>
      <c r="B82" s="40">
        <v>42173</v>
      </c>
      <c r="C82" s="34">
        <v>500</v>
      </c>
      <c r="D82" s="33">
        <v>4.88</v>
      </c>
      <c r="E82" s="33"/>
      <c r="F82" s="33">
        <f t="shared" si="1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customHeight="1" outlineLevel="1" x14ac:dyDescent="0.25">
      <c r="A83" s="254"/>
      <c r="B83" s="40">
        <v>42187</v>
      </c>
      <c r="C83" s="34">
        <v>2000</v>
      </c>
      <c r="D83" s="33">
        <v>4.9800000000000004</v>
      </c>
      <c r="E83" s="33"/>
      <c r="F83" s="33">
        <f t="shared" si="1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customHeight="1" outlineLevel="1" x14ac:dyDescent="0.25">
      <c r="A84" s="254"/>
      <c r="B84" s="40">
        <v>42187</v>
      </c>
      <c r="C84" s="34">
        <v>100</v>
      </c>
      <c r="D84" s="33">
        <v>4.9800000000000004</v>
      </c>
      <c r="E84" s="33"/>
      <c r="F84" s="33">
        <f t="shared" si="1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customHeight="1" outlineLevel="1" x14ac:dyDescent="0.25">
      <c r="A85" s="254"/>
      <c r="B85" s="40">
        <v>42187</v>
      </c>
      <c r="C85" s="34">
        <v>100</v>
      </c>
      <c r="D85" s="33">
        <v>4.9800000000000004</v>
      </c>
      <c r="E85" s="33"/>
      <c r="F85" s="33">
        <f t="shared" si="1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customHeight="1" outlineLevel="1" x14ac:dyDescent="0.25">
      <c r="A86" s="254"/>
      <c r="B86" s="40">
        <v>42187</v>
      </c>
      <c r="C86" s="34">
        <v>2000</v>
      </c>
      <c r="D86" s="33">
        <v>4.97</v>
      </c>
      <c r="E86" s="33"/>
      <c r="F86" s="33">
        <f t="shared" si="1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customHeight="1" outlineLevel="1" x14ac:dyDescent="0.25">
      <c r="A87" s="254"/>
      <c r="B87" s="40">
        <v>42199</v>
      </c>
      <c r="C87" s="34">
        <v>500</v>
      </c>
      <c r="D87" s="33">
        <v>4.8</v>
      </c>
      <c r="E87" s="33"/>
      <c r="F87" s="33">
        <f t="shared" si="1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customHeight="1" outlineLevel="1" x14ac:dyDescent="0.25">
      <c r="A88" s="254"/>
      <c r="B88" s="40">
        <v>42212</v>
      </c>
      <c r="C88" s="34">
        <v>300</v>
      </c>
      <c r="D88" s="33">
        <v>4.76</v>
      </c>
      <c r="E88" s="33"/>
      <c r="F88" s="33">
        <f t="shared" si="1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customHeight="1" outlineLevel="1" x14ac:dyDescent="0.25">
      <c r="A89" s="254"/>
      <c r="B89" s="40">
        <v>42212</v>
      </c>
      <c r="C89" s="34">
        <v>1700</v>
      </c>
      <c r="D89" s="33">
        <v>4.76</v>
      </c>
      <c r="E89" s="33"/>
      <c r="F89" s="33">
        <f t="shared" si="1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customHeight="1" outlineLevel="1" x14ac:dyDescent="0.25">
      <c r="A90" s="254"/>
      <c r="B90" s="40">
        <v>42214</v>
      </c>
      <c r="C90" s="34">
        <v>500</v>
      </c>
      <c r="D90" s="33">
        <v>4.68</v>
      </c>
      <c r="E90" s="33"/>
      <c r="F90" s="33">
        <f t="shared" si="1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customHeight="1" outlineLevel="1" x14ac:dyDescent="0.25">
      <c r="A91" s="254"/>
      <c r="B91" s="40">
        <v>42214</v>
      </c>
      <c r="C91" s="34">
        <v>50</v>
      </c>
      <c r="D91" s="33">
        <v>4.6500000000000004</v>
      </c>
      <c r="E91" s="33"/>
      <c r="F91" s="33">
        <f t="shared" si="1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customHeight="1" outlineLevel="1" x14ac:dyDescent="0.25">
      <c r="A92" s="254"/>
      <c r="B92" s="40">
        <v>42214</v>
      </c>
      <c r="C92" s="34">
        <v>200</v>
      </c>
      <c r="D92" s="33">
        <v>4.63</v>
      </c>
      <c r="E92" s="33"/>
      <c r="F92" s="33">
        <f t="shared" si="1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customHeight="1" outlineLevel="1" x14ac:dyDescent="0.25">
      <c r="A93" s="254"/>
      <c r="B93" s="40">
        <v>42214</v>
      </c>
      <c r="C93" s="34">
        <v>300</v>
      </c>
      <c r="D93" s="33">
        <v>4.59</v>
      </c>
      <c r="E93" s="33"/>
      <c r="F93" s="33">
        <f t="shared" si="1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customHeight="1" outlineLevel="1" x14ac:dyDescent="0.25">
      <c r="A94" s="254"/>
      <c r="B94" s="40">
        <v>42214</v>
      </c>
      <c r="C94" s="34">
        <v>500</v>
      </c>
      <c r="D94" s="33">
        <v>4.54</v>
      </c>
      <c r="E94" s="33"/>
      <c r="F94" s="33">
        <f t="shared" si="1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x14ac:dyDescent="0.25">
      <c r="A95" s="254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27" t="s">
        <v>248</v>
      </c>
    </row>
    <row r="96" spans="1:16" ht="18" customHeight="1" outlineLevel="1" x14ac:dyDescent="0.25">
      <c r="A96" s="253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customHeight="1" outlineLevel="1" x14ac:dyDescent="0.25">
      <c r="A97" s="253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x14ac:dyDescent="0.25">
      <c r="A98" s="253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27" t="s">
        <v>248</v>
      </c>
    </row>
    <row r="99" spans="1:16" ht="18" customHeight="1" outlineLevel="1" x14ac:dyDescent="0.25">
      <c r="A99" s="254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customHeight="1" outlineLevel="1" x14ac:dyDescent="0.25">
      <c r="A100" s="254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customHeight="1" outlineLevel="1" x14ac:dyDescent="0.25">
      <c r="A101" s="254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x14ac:dyDescent="0.25">
      <c r="A102" s="254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27" t="s">
        <v>248</v>
      </c>
    </row>
    <row r="103" spans="1:16" ht="18" customHeight="1" outlineLevel="1" x14ac:dyDescent="0.25">
      <c r="A103" s="253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customHeight="1" outlineLevel="1" x14ac:dyDescent="0.25">
      <c r="A104" s="253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customHeight="1" outlineLevel="1" x14ac:dyDescent="0.25">
      <c r="A105" s="253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customHeight="1" outlineLevel="1" x14ac:dyDescent="0.25">
      <c r="A106" s="253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customHeight="1" outlineLevel="1" x14ac:dyDescent="0.25">
      <c r="A107" s="253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customHeight="1" outlineLevel="1" x14ac:dyDescent="0.25">
      <c r="A108" s="253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x14ac:dyDescent="0.25">
      <c r="A109" s="253"/>
      <c r="B109" s="36"/>
      <c r="C109" s="35">
        <f>SUM(C104:C108)</f>
        <v>150</v>
      </c>
      <c r="D109" s="32"/>
      <c r="E109" s="38"/>
      <c r="F109" s="32">
        <f t="shared" ref="F109:M109" si="3">SUM(F104:F108)</f>
        <v>7306.6399999999994</v>
      </c>
      <c r="G109" s="37"/>
      <c r="H109" s="35">
        <f t="shared" si="3"/>
        <v>150</v>
      </c>
      <c r="I109" s="32"/>
      <c r="K109" s="32">
        <f t="shared" si="3"/>
        <v>7337.88</v>
      </c>
      <c r="L109" s="37"/>
      <c r="M109" s="32">
        <f t="shared" si="3"/>
        <v>52</v>
      </c>
      <c r="N109" s="32">
        <f>K109-F109</f>
        <v>31.240000000000691</v>
      </c>
      <c r="O109" s="45">
        <f>(N109+M109)/F109</f>
        <v>1.1392377344442959E-2</v>
      </c>
      <c r="P109" s="227" t="s">
        <v>248</v>
      </c>
    </row>
    <row r="110" spans="1:16" ht="18" customHeight="1" outlineLevel="1" x14ac:dyDescent="0.25">
      <c r="A110" s="255" t="s">
        <v>26</v>
      </c>
      <c r="B110" s="40"/>
      <c r="C110" s="34"/>
      <c r="D110" s="33"/>
      <c r="E110" s="34"/>
      <c r="F110" s="33"/>
      <c r="G110" s="216"/>
      <c r="H110" s="34"/>
      <c r="I110" s="33"/>
      <c r="J110" s="34"/>
      <c r="K110" s="33"/>
      <c r="L110" s="39"/>
      <c r="M110" s="33"/>
      <c r="N110" s="34"/>
      <c r="O110" s="34"/>
    </row>
    <row r="111" spans="1:16" ht="18" customHeight="1" outlineLevel="1" x14ac:dyDescent="0.25">
      <c r="A111" s="256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16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customHeight="1" outlineLevel="1" x14ac:dyDescent="0.25">
      <c r="A112" s="256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16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customHeight="1" outlineLevel="1" x14ac:dyDescent="0.25">
      <c r="A113" s="256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16"/>
      <c r="H113" s="34"/>
      <c r="I113" s="33"/>
      <c r="J113" s="34"/>
      <c r="K113" s="33"/>
      <c r="L113" s="39"/>
      <c r="M113" s="33"/>
      <c r="N113" s="34"/>
      <c r="O113" s="34"/>
    </row>
    <row r="114" spans="1:16" ht="18" customHeight="1" outlineLevel="1" x14ac:dyDescent="0.25">
      <c r="A114" s="256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16"/>
      <c r="H114" s="34"/>
      <c r="I114" s="33"/>
      <c r="J114" s="34"/>
      <c r="K114" s="33"/>
      <c r="L114" s="39"/>
      <c r="M114" s="33"/>
      <c r="N114" s="34"/>
      <c r="O114" s="34"/>
    </row>
    <row r="115" spans="1:16" ht="18" customHeight="1" outlineLevel="1" x14ac:dyDescent="0.25">
      <c r="A115" s="256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16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x14ac:dyDescent="0.25">
      <c r="A116" s="256"/>
      <c r="B116" s="40"/>
      <c r="C116" s="34">
        <v>650</v>
      </c>
      <c r="D116" s="33"/>
      <c r="E116" s="34"/>
      <c r="F116" s="33">
        <v>3943.5</v>
      </c>
      <c r="G116" s="216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27" t="s">
        <v>248</v>
      </c>
    </row>
    <row r="117" spans="1:16" ht="18" customHeight="1" outlineLevel="1" x14ac:dyDescent="0.25">
      <c r="A117" s="258" t="s">
        <v>23</v>
      </c>
      <c r="B117" s="179"/>
      <c r="C117" s="180"/>
      <c r="D117" s="181"/>
      <c r="E117" s="180"/>
      <c r="F117" s="181"/>
      <c r="G117" s="217"/>
      <c r="H117" s="180"/>
      <c r="I117" s="181"/>
      <c r="J117" s="180"/>
      <c r="K117" s="181"/>
      <c r="L117" s="182"/>
      <c r="M117" s="181"/>
      <c r="N117" s="180"/>
      <c r="O117" s="180"/>
    </row>
    <row r="118" spans="1:16" ht="18" customHeight="1" outlineLevel="1" x14ac:dyDescent="0.25">
      <c r="A118" s="258"/>
      <c r="B118" s="179">
        <v>42153</v>
      </c>
      <c r="C118" s="180">
        <v>50</v>
      </c>
      <c r="D118" s="181">
        <v>37.22</v>
      </c>
      <c r="E118" s="180"/>
      <c r="F118" s="181">
        <f>D118*C118</f>
        <v>1861</v>
      </c>
      <c r="G118" s="217">
        <v>42186</v>
      </c>
      <c r="H118" s="180">
        <v>50</v>
      </c>
      <c r="I118" s="181">
        <v>38.4</v>
      </c>
      <c r="J118" s="180">
        <v>0.04</v>
      </c>
      <c r="K118" s="181">
        <f>H118*I118-J118</f>
        <v>1919.96</v>
      </c>
      <c r="L118" s="182"/>
      <c r="M118" s="181"/>
      <c r="N118" s="180"/>
      <c r="O118" s="180"/>
    </row>
    <row r="119" spans="1:16" ht="18" customHeight="1" outlineLevel="1" x14ac:dyDescent="0.25">
      <c r="A119" s="258"/>
      <c r="B119" s="179">
        <v>42208</v>
      </c>
      <c r="C119" s="180">
        <v>100</v>
      </c>
      <c r="D119" s="181">
        <v>36</v>
      </c>
      <c r="E119" s="183"/>
      <c r="F119" s="181">
        <f>D119*C119</f>
        <v>3600</v>
      </c>
      <c r="G119" s="217">
        <v>42230</v>
      </c>
      <c r="H119" s="180">
        <v>100</v>
      </c>
      <c r="I119" s="181">
        <v>35.96</v>
      </c>
      <c r="J119" s="180">
        <v>7.0000000000000007E-2</v>
      </c>
      <c r="K119" s="181">
        <f t="shared" ref="K119:K120" si="4">H119*I119-J119</f>
        <v>3595.93</v>
      </c>
      <c r="L119" s="182"/>
      <c r="M119" s="181"/>
      <c r="N119" s="180"/>
      <c r="O119" s="180"/>
    </row>
    <row r="120" spans="1:16" ht="18" customHeight="1" outlineLevel="1" x14ac:dyDescent="0.25">
      <c r="A120" s="258"/>
      <c r="B120" s="179">
        <v>42209</v>
      </c>
      <c r="C120" s="180">
        <v>20</v>
      </c>
      <c r="D120" s="180">
        <f>709.5/20</f>
        <v>35.475000000000001</v>
      </c>
      <c r="E120" s="180"/>
      <c r="F120" s="181">
        <f>D120*C120</f>
        <v>709.5</v>
      </c>
      <c r="G120" s="217">
        <v>42258</v>
      </c>
      <c r="H120" s="180">
        <v>40</v>
      </c>
      <c r="I120" s="181">
        <v>36.65</v>
      </c>
      <c r="J120" s="180">
        <v>0.03</v>
      </c>
      <c r="K120" s="181">
        <f t="shared" si="4"/>
        <v>1465.97</v>
      </c>
      <c r="L120" s="182"/>
      <c r="M120" s="181"/>
      <c r="N120" s="180"/>
      <c r="O120" s="180"/>
    </row>
    <row r="121" spans="1:16" ht="18" customHeight="1" outlineLevel="1" x14ac:dyDescent="0.25">
      <c r="A121" s="258"/>
      <c r="B121" s="179">
        <v>42209</v>
      </c>
      <c r="C121" s="180">
        <v>20</v>
      </c>
      <c r="D121" s="181">
        <v>35.03</v>
      </c>
      <c r="E121" s="183"/>
      <c r="F121" s="181">
        <f>D121*C121</f>
        <v>700.6</v>
      </c>
      <c r="G121" s="217"/>
      <c r="H121" s="180"/>
      <c r="I121" s="181"/>
      <c r="J121" s="225"/>
      <c r="K121" s="181"/>
      <c r="L121" s="182"/>
      <c r="M121" s="181"/>
      <c r="N121" s="180"/>
      <c r="O121" s="180"/>
    </row>
    <row r="122" spans="1:16" ht="18" customHeight="1" x14ac:dyDescent="0.25">
      <c r="A122" s="259"/>
      <c r="B122" s="179"/>
      <c r="C122" s="180">
        <v>190</v>
      </c>
      <c r="D122" s="181"/>
      <c r="E122" s="180"/>
      <c r="F122" s="181">
        <f>SUM(F118:F121)</f>
        <v>6871.1</v>
      </c>
      <c r="G122" s="217"/>
      <c r="H122" s="180">
        <v>190</v>
      </c>
      <c r="I122" s="181"/>
      <c r="J122" s="180"/>
      <c r="K122" s="181">
        <f>SUM(K118:K120)</f>
        <v>6981.86</v>
      </c>
      <c r="L122" s="182"/>
      <c r="M122" s="181"/>
      <c r="N122" s="180">
        <f>K122-F122</f>
        <v>110.75999999999931</v>
      </c>
      <c r="O122" s="184">
        <f>(N122+M122)/F122</f>
        <v>1.6119689714892711E-2</v>
      </c>
      <c r="P122" s="227" t="s">
        <v>248</v>
      </c>
    </row>
    <row r="123" spans="1:16" ht="18" customHeight="1" outlineLevel="1" x14ac:dyDescent="0.25">
      <c r="A123" s="255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customHeight="1" outlineLevel="1" x14ac:dyDescent="0.25">
      <c r="A124" s="256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x14ac:dyDescent="0.25">
      <c r="A125" s="257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27" t="s">
        <v>248</v>
      </c>
    </row>
    <row r="126" spans="1:16" ht="18" customHeight="1" outlineLevel="1" x14ac:dyDescent="0.25">
      <c r="A126" s="253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customHeight="1" outlineLevel="1" x14ac:dyDescent="0.25">
      <c r="A127" s="253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x14ac:dyDescent="0.25">
      <c r="A128" s="253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27" t="s">
        <v>248</v>
      </c>
    </row>
    <row r="129" spans="1:16" ht="18" customHeight="1" outlineLevel="1" x14ac:dyDescent="0.25">
      <c r="A129" s="254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customHeight="1" outlineLevel="1" x14ac:dyDescent="0.25">
      <c r="A130" s="254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customHeight="1" outlineLevel="1" x14ac:dyDescent="0.25">
      <c r="A131" s="254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24"/>
      <c r="K131" s="33"/>
      <c r="L131" s="39"/>
      <c r="M131" s="33"/>
      <c r="N131" s="33"/>
      <c r="O131" s="46"/>
    </row>
    <row r="132" spans="1:16" ht="18" customHeight="1" x14ac:dyDescent="0.25">
      <c r="A132" s="254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27" t="s">
        <v>248</v>
      </c>
    </row>
    <row r="133" spans="1:16" ht="18" customHeight="1" outlineLevel="1" x14ac:dyDescent="0.25">
      <c r="A133" s="253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customHeight="1" outlineLevel="1" x14ac:dyDescent="0.25">
      <c r="A134" s="253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x14ac:dyDescent="0.25">
      <c r="A135" s="253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27" t="s">
        <v>248</v>
      </c>
    </row>
    <row r="136" spans="1:16" ht="18" customHeight="1" outlineLevel="1" x14ac:dyDescent="0.25">
      <c r="A136" s="254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customHeight="1" outlineLevel="1" x14ac:dyDescent="0.25">
      <c r="A137" s="254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24">
        <v>0.05</v>
      </c>
      <c r="K137" s="33">
        <f>H137*I137-J137</f>
        <v>2949.95</v>
      </c>
      <c r="L137" s="40">
        <v>42216</v>
      </c>
      <c r="M137" s="33">
        <v>11</v>
      </c>
      <c r="N137" s="33"/>
      <c r="O137" s="46"/>
    </row>
    <row r="138" spans="1:16" ht="18" customHeight="1" x14ac:dyDescent="0.25">
      <c r="A138" s="254"/>
      <c r="B138" s="40"/>
      <c r="C138" s="34">
        <f>SUM(C137)</f>
        <v>100</v>
      </c>
      <c r="D138" s="33"/>
      <c r="E138" s="178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>
        <v>11</v>
      </c>
      <c r="N138" s="33">
        <f>K138-F138</f>
        <v>199.94999999999982</v>
      </c>
      <c r="O138" s="46">
        <f>(N138+M138)/F138</f>
        <v>7.6709090909090838E-2</v>
      </c>
      <c r="P138" s="227" t="s">
        <v>248</v>
      </c>
    </row>
    <row r="139" spans="1:16" ht="18" customHeight="1" outlineLevel="1" x14ac:dyDescent="0.25">
      <c r="A139" s="253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customHeight="1" outlineLevel="1" x14ac:dyDescent="0.25">
      <c r="A140" s="253"/>
      <c r="B140" s="36">
        <v>42151</v>
      </c>
      <c r="C140" s="35">
        <v>5</v>
      </c>
      <c r="D140" s="32">
        <v>54.2</v>
      </c>
      <c r="E140" s="38"/>
      <c r="F140" s="32">
        <f t="shared" ref="F140:F146" si="5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customHeight="1" outlineLevel="1" x14ac:dyDescent="0.25">
      <c r="A141" s="253"/>
      <c r="B141" s="36">
        <v>42152</v>
      </c>
      <c r="C141" s="35">
        <v>20</v>
      </c>
      <c r="D141" s="32">
        <v>53.35</v>
      </c>
      <c r="E141" s="38"/>
      <c r="F141" s="32">
        <f t="shared" si="5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customHeight="1" outlineLevel="1" x14ac:dyDescent="0.25">
      <c r="A142" s="253"/>
      <c r="B142" s="36">
        <v>42153</v>
      </c>
      <c r="C142" s="35">
        <v>25</v>
      </c>
      <c r="D142" s="32">
        <v>52.35</v>
      </c>
      <c r="E142" s="38"/>
      <c r="F142" s="32">
        <f t="shared" si="5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customHeight="1" outlineLevel="1" x14ac:dyDescent="0.25">
      <c r="A143" s="253"/>
      <c r="B143" s="36">
        <v>42153</v>
      </c>
      <c r="C143" s="35">
        <v>25</v>
      </c>
      <c r="D143" s="32">
        <v>51.75</v>
      </c>
      <c r="E143" s="38"/>
      <c r="F143" s="32">
        <f t="shared" si="5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customHeight="1" outlineLevel="1" x14ac:dyDescent="0.25">
      <c r="A144" s="253"/>
      <c r="B144" s="36">
        <v>42166</v>
      </c>
      <c r="C144" s="35">
        <v>25</v>
      </c>
      <c r="D144" s="32">
        <v>52.1</v>
      </c>
      <c r="E144" s="38"/>
      <c r="F144" s="32">
        <f t="shared" si="5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customHeight="1" outlineLevel="1" x14ac:dyDescent="0.25">
      <c r="A145" s="253"/>
      <c r="B145" s="36">
        <v>42166</v>
      </c>
      <c r="C145" s="35">
        <v>50</v>
      </c>
      <c r="D145" s="32">
        <v>51.5</v>
      </c>
      <c r="E145" s="38"/>
      <c r="F145" s="32">
        <f t="shared" si="5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customHeight="1" outlineLevel="1" x14ac:dyDescent="0.25">
      <c r="A146" s="253"/>
      <c r="B146" s="36">
        <v>42166</v>
      </c>
      <c r="C146" s="35">
        <v>100</v>
      </c>
      <c r="D146" s="32">
        <v>51.35</v>
      </c>
      <c r="E146" s="38"/>
      <c r="F146" s="32">
        <f t="shared" si="5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x14ac:dyDescent="0.25">
      <c r="A147" s="253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27" t="s">
        <v>248</v>
      </c>
    </row>
    <row r="148" spans="1:16" ht="18" customHeight="1" outlineLevel="1" x14ac:dyDescent="0.25">
      <c r="A148" s="254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customHeight="1" outlineLevel="1" x14ac:dyDescent="0.25">
      <c r="A149" s="254"/>
      <c r="B149" s="40">
        <v>42153</v>
      </c>
      <c r="C149" s="34">
        <v>50</v>
      </c>
      <c r="D149" s="33">
        <v>20.99</v>
      </c>
      <c r="E149" s="178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customHeight="1" outlineLevel="1" x14ac:dyDescent="0.25">
      <c r="A150" s="254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customHeight="1" outlineLevel="1" x14ac:dyDescent="0.25">
      <c r="A151" s="254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customHeight="1" outlineLevel="1" x14ac:dyDescent="0.25">
      <c r="A152" s="254"/>
      <c r="B152" s="40">
        <v>42186</v>
      </c>
      <c r="C152" s="34">
        <v>300</v>
      </c>
      <c r="D152" s="33">
        <v>19.7</v>
      </c>
      <c r="E152" s="178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customHeight="1" outlineLevel="1" x14ac:dyDescent="0.25">
      <c r="A153" s="254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x14ac:dyDescent="0.25">
      <c r="A154" s="254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27" t="s">
        <v>248</v>
      </c>
    </row>
    <row r="155" spans="1:16" ht="18" customHeight="1" outlineLevel="1" x14ac:dyDescent="0.25">
      <c r="A155" s="253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customHeight="1" outlineLevel="1" x14ac:dyDescent="0.25">
      <c r="A156" s="253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x14ac:dyDescent="0.25">
      <c r="A157" s="253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27" t="s">
        <v>248</v>
      </c>
    </row>
    <row r="158" spans="1:16" ht="18" customHeight="1" x14ac:dyDescent="0.25">
      <c r="A158" s="232"/>
      <c r="B158" s="233"/>
      <c r="C158" s="234"/>
      <c r="D158" s="235"/>
      <c r="E158" s="38"/>
      <c r="F158" s="235"/>
      <c r="G158" s="236"/>
      <c r="H158" s="234"/>
      <c r="I158" s="235"/>
      <c r="K158" s="235"/>
      <c r="L158" s="236"/>
      <c r="M158" s="235"/>
      <c r="N158" s="235"/>
      <c r="O158" s="237"/>
      <c r="P158" s="227"/>
    </row>
    <row r="159" spans="1:16" ht="18" customHeight="1" x14ac:dyDescent="0.25">
      <c r="M159" s="41" t="s">
        <v>38</v>
      </c>
      <c r="N159" s="230">
        <f>0.5*(SUM(M2:M158))</f>
        <v>792.73</v>
      </c>
    </row>
    <row r="160" spans="1:16" ht="18" customHeight="1" x14ac:dyDescent="0.25">
      <c r="M160" s="44" t="s">
        <v>244</v>
      </c>
      <c r="N160" s="229">
        <f>SUM(N1:N158)</f>
        <v>5864.5400000000136</v>
      </c>
    </row>
    <row r="161" spans="13:14" ht="18" customHeight="1" x14ac:dyDescent="0.25">
      <c r="M161" s="41" t="s">
        <v>246</v>
      </c>
      <c r="N161" s="230">
        <v>2.5499999999999998</v>
      </c>
    </row>
    <row r="162" spans="13:14" ht="18" customHeight="1" x14ac:dyDescent="0.25">
      <c r="M162" s="41" t="s">
        <v>243</v>
      </c>
      <c r="N162" s="231">
        <f>SUM(ACTIVE!J:J)</f>
        <v>-87791.89899999999</v>
      </c>
    </row>
    <row r="163" spans="13:14" ht="18" customHeight="1" x14ac:dyDescent="0.25">
      <c r="M163" s="41" t="s">
        <v>70</v>
      </c>
      <c r="N163" s="231">
        <f>SUM(N159:N162)</f>
        <v>-81132.078999999983</v>
      </c>
    </row>
    <row r="164" spans="13:14" ht="18" customHeight="1" x14ac:dyDescent="0.25">
      <c r="M164" s="41" t="s">
        <v>245</v>
      </c>
      <c r="N164" s="42">
        <f>-N163+Balance!I31</f>
        <v>-1.0000000329455361E-3</v>
      </c>
    </row>
  </sheetData>
  <mergeCells count="25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S18" sqref="S18"/>
    </sheetView>
  </sheetViews>
  <sheetFormatPr defaultRowHeight="18.95" customHeight="1" x14ac:dyDescent="0.25"/>
  <cols>
    <col min="1" max="1" width="9.140625" style="79"/>
    <col min="2" max="2" width="8.28515625" style="79" bestFit="1" customWidth="1"/>
    <col min="3" max="3" width="9.140625" style="79"/>
    <col min="4" max="4" width="9.140625" style="76"/>
    <col min="5" max="5" width="6.85546875" style="81" bestFit="1" customWidth="1"/>
    <col min="6" max="6" width="13.42578125" style="75" bestFit="1" customWidth="1"/>
    <col min="7" max="7" width="10.7109375" style="75" bestFit="1" customWidth="1"/>
    <col min="8" max="8" width="7.42578125" style="76" bestFit="1" customWidth="1"/>
    <col min="9" max="9" width="10.7109375" style="75" bestFit="1" customWidth="1"/>
    <col min="10" max="10" width="10.28515625" style="75" bestFit="1" customWidth="1"/>
    <col min="11" max="11" width="7.85546875" style="168" bestFit="1" customWidth="1"/>
    <col min="12" max="12" width="7.140625" style="93" bestFit="1" customWidth="1"/>
    <col min="13" max="13" width="9.140625" style="76"/>
    <col min="14" max="14" width="11.42578125" style="76" bestFit="1" customWidth="1"/>
    <col min="15" max="16384" width="9.140625" style="76"/>
  </cols>
  <sheetData>
    <row r="1" spans="1:17" s="87" customFormat="1" ht="30" customHeight="1" x14ac:dyDescent="0.25">
      <c r="A1" s="88"/>
      <c r="B1" s="88" t="s">
        <v>113</v>
      </c>
      <c r="C1" s="88"/>
      <c r="D1" s="84"/>
      <c r="E1" s="84" t="s">
        <v>76</v>
      </c>
      <c r="F1" s="85" t="s">
        <v>79</v>
      </c>
      <c r="G1" s="85" t="s">
        <v>77</v>
      </c>
      <c r="H1" s="84" t="s">
        <v>57</v>
      </c>
      <c r="I1" s="85" t="s">
        <v>78</v>
      </c>
      <c r="J1" s="85" t="s">
        <v>65</v>
      </c>
      <c r="K1" s="166" t="s">
        <v>110</v>
      </c>
      <c r="L1" s="86" t="s">
        <v>114</v>
      </c>
      <c r="M1" s="84" t="s">
        <v>247</v>
      </c>
    </row>
    <row r="2" spans="1:17" ht="18.95" customHeight="1" x14ac:dyDescent="0.25">
      <c r="A2" s="77"/>
      <c r="B2" s="77"/>
      <c r="C2" s="78"/>
      <c r="D2" s="79"/>
      <c r="E2" s="30" t="s">
        <v>10</v>
      </c>
      <c r="F2" s="75">
        <v>9.59</v>
      </c>
      <c r="G2" s="75">
        <v>11.168016666666668</v>
      </c>
      <c r="H2" s="76">
        <v>600</v>
      </c>
      <c r="I2" s="75">
        <v>6700.8100000000013</v>
      </c>
      <c r="J2" s="75">
        <v>-946.81000000000131</v>
      </c>
      <c r="K2" s="167">
        <v>-0.141297843096581</v>
      </c>
      <c r="L2" s="92" t="str">
        <f t="shared" ref="L2:L26" si="0">HYPERLINK("http://finance.yahoo.com/q?s=" &amp; E2, "Link")</f>
        <v>Link</v>
      </c>
      <c r="M2" s="228" t="s">
        <v>248</v>
      </c>
      <c r="Q2" s="238"/>
    </row>
    <row r="3" spans="1:17" ht="18.95" customHeight="1" x14ac:dyDescent="0.25">
      <c r="A3" s="77"/>
      <c r="B3" s="77"/>
      <c r="C3" s="78"/>
      <c r="D3" s="79"/>
      <c r="E3" s="30" t="s">
        <v>18</v>
      </c>
      <c r="F3" s="75">
        <v>8.68</v>
      </c>
      <c r="G3" s="75">
        <v>29.640625</v>
      </c>
      <c r="H3" s="76">
        <v>80</v>
      </c>
      <c r="I3" s="75">
        <v>2371.25</v>
      </c>
      <c r="J3" s="75">
        <v>-1676.85</v>
      </c>
      <c r="K3" s="167">
        <v>-0.70715867158671586</v>
      </c>
      <c r="L3" s="92" t="str">
        <f t="shared" si="0"/>
        <v>Link</v>
      </c>
      <c r="M3" s="228" t="s">
        <v>248</v>
      </c>
      <c r="N3" s="91"/>
      <c r="O3" s="91"/>
      <c r="Q3" s="238"/>
    </row>
    <row r="4" spans="1:17" ht="18.95" customHeight="1" x14ac:dyDescent="0.25">
      <c r="A4" s="77"/>
      <c r="B4" s="78"/>
      <c r="C4" s="78"/>
      <c r="D4" s="79"/>
      <c r="E4" s="30" t="s">
        <v>45</v>
      </c>
      <c r="F4" s="75">
        <v>57.74</v>
      </c>
      <c r="G4" s="75">
        <v>60.827799999999989</v>
      </c>
      <c r="H4" s="76">
        <v>150</v>
      </c>
      <c r="I4" s="75">
        <v>9124.1699999999983</v>
      </c>
      <c r="J4" s="75">
        <v>-463.16999999999825</v>
      </c>
      <c r="K4" s="167">
        <v>-5.076297350882307E-2</v>
      </c>
      <c r="L4" s="92" t="str">
        <f t="shared" si="0"/>
        <v>Link</v>
      </c>
      <c r="M4" s="228" t="s">
        <v>248</v>
      </c>
      <c r="N4" s="91"/>
      <c r="O4" s="91"/>
      <c r="Q4" s="238"/>
    </row>
    <row r="5" spans="1:17" ht="18.95" customHeight="1" x14ac:dyDescent="0.25">
      <c r="A5" s="77"/>
      <c r="B5" s="77"/>
      <c r="C5" s="78"/>
      <c r="D5" s="79"/>
      <c r="E5" s="30" t="s">
        <v>68</v>
      </c>
      <c r="F5" s="75">
        <v>7.19</v>
      </c>
      <c r="G5" s="75">
        <v>8.7756296296296306</v>
      </c>
      <c r="H5" s="76">
        <v>270</v>
      </c>
      <c r="I5" s="75">
        <v>2369.42</v>
      </c>
      <c r="J5" s="75">
        <v>-428.11999999999989</v>
      </c>
      <c r="K5" s="167">
        <v>-0.18068556862016869</v>
      </c>
      <c r="L5" s="92" t="str">
        <f t="shared" si="0"/>
        <v>Link</v>
      </c>
      <c r="M5" s="228" t="s">
        <v>248</v>
      </c>
    </row>
    <row r="6" spans="1:17" ht="18.95" customHeight="1" x14ac:dyDescent="0.25">
      <c r="A6" s="78"/>
      <c r="B6" s="78"/>
      <c r="C6" s="78"/>
      <c r="D6" s="79"/>
      <c r="E6" s="30" t="s">
        <v>33</v>
      </c>
      <c r="F6" s="75">
        <v>120.85</v>
      </c>
      <c r="G6" s="75">
        <v>78.848000000000326</v>
      </c>
      <c r="H6" s="76">
        <v>5</v>
      </c>
      <c r="I6" s="75">
        <v>394.2400000000016</v>
      </c>
      <c r="J6" s="75">
        <v>210.0099999999984</v>
      </c>
      <c r="K6" s="167">
        <v>0.53269581980518843</v>
      </c>
      <c r="L6" s="92" t="str">
        <f t="shared" si="0"/>
        <v>Link</v>
      </c>
      <c r="M6" s="228" t="s">
        <v>248</v>
      </c>
      <c r="Q6" s="238"/>
    </row>
    <row r="7" spans="1:17" ht="18.95" customHeight="1" x14ac:dyDescent="0.25">
      <c r="A7" s="77"/>
      <c r="B7" s="77"/>
      <c r="C7" s="78"/>
      <c r="D7" s="79"/>
      <c r="E7" s="30" t="s">
        <v>62</v>
      </c>
      <c r="F7" s="75">
        <v>272.27999999999997</v>
      </c>
      <c r="G7" s="75">
        <v>303.03533333333331</v>
      </c>
      <c r="H7" s="76">
        <v>15</v>
      </c>
      <c r="I7" s="75">
        <v>4545.53</v>
      </c>
      <c r="J7" s="75">
        <v>-461.32999999999993</v>
      </c>
      <c r="K7" s="167">
        <v>-0.10149091525080686</v>
      </c>
      <c r="L7" s="92" t="str">
        <f t="shared" si="0"/>
        <v>Link</v>
      </c>
      <c r="M7" s="228" t="s">
        <v>248</v>
      </c>
      <c r="N7" s="91"/>
      <c r="O7" s="91"/>
    </row>
    <row r="8" spans="1:17" ht="18.95" customHeight="1" x14ac:dyDescent="0.25">
      <c r="A8" s="77"/>
      <c r="B8" s="77"/>
      <c r="C8" s="78"/>
      <c r="D8" s="79"/>
      <c r="E8" s="30" t="s">
        <v>11</v>
      </c>
      <c r="F8" s="75">
        <v>86.93</v>
      </c>
      <c r="G8" s="75">
        <v>129.22066666666663</v>
      </c>
      <c r="H8" s="76">
        <v>120</v>
      </c>
      <c r="I8" s="75">
        <v>15506.479999999996</v>
      </c>
      <c r="J8" s="75">
        <v>-5074.8799999999956</v>
      </c>
      <c r="K8" s="167">
        <v>-0.32727479092611583</v>
      </c>
      <c r="L8" s="92" t="str">
        <f t="shared" si="0"/>
        <v>Link</v>
      </c>
      <c r="M8" s="228" t="s">
        <v>248</v>
      </c>
      <c r="N8" s="91"/>
      <c r="O8" s="91"/>
      <c r="Q8" s="238"/>
    </row>
    <row r="9" spans="1:17" ht="18.95" customHeight="1" x14ac:dyDescent="0.25">
      <c r="A9" s="77"/>
      <c r="B9" s="77"/>
      <c r="C9" s="78"/>
      <c r="D9" s="79"/>
      <c r="E9" s="30" t="s">
        <v>17</v>
      </c>
      <c r="F9" s="75">
        <v>14.35</v>
      </c>
      <c r="G9" s="75">
        <v>17.445403812143841</v>
      </c>
      <c r="H9" s="76">
        <v>5089</v>
      </c>
      <c r="I9" s="75">
        <v>88779.66</v>
      </c>
      <c r="J9" s="75">
        <v>-15752.510000000009</v>
      </c>
      <c r="K9" s="167">
        <v>-0.17743377255556067</v>
      </c>
      <c r="L9" s="92" t="str">
        <f t="shared" si="0"/>
        <v>Link</v>
      </c>
      <c r="M9" s="228" t="s">
        <v>248</v>
      </c>
      <c r="O9" s="91"/>
    </row>
    <row r="10" spans="1:17" ht="18.95" customHeight="1" x14ac:dyDescent="0.25">
      <c r="A10" s="77"/>
      <c r="B10" s="77"/>
      <c r="C10" s="78"/>
      <c r="D10" s="79"/>
      <c r="E10" s="30" t="s">
        <v>63</v>
      </c>
      <c r="F10" s="75">
        <v>98.49</v>
      </c>
      <c r="G10" s="75">
        <v>110.09500000000001</v>
      </c>
      <c r="H10" s="76">
        <v>30</v>
      </c>
      <c r="I10" s="75">
        <v>3302.8500000000004</v>
      </c>
      <c r="J10" s="75">
        <v>-348.15000000000055</v>
      </c>
      <c r="K10" s="167">
        <v>-0.10540896498478602</v>
      </c>
      <c r="L10" s="92" t="str">
        <f t="shared" si="0"/>
        <v>Link</v>
      </c>
      <c r="M10" s="228" t="s">
        <v>248</v>
      </c>
      <c r="N10" s="91"/>
      <c r="O10" s="91"/>
      <c r="Q10" s="238"/>
    </row>
    <row r="11" spans="1:17" ht="18.95" customHeight="1" x14ac:dyDescent="0.25">
      <c r="A11" s="77"/>
      <c r="B11" s="77"/>
      <c r="C11" s="78"/>
      <c r="D11" s="79"/>
      <c r="E11" s="30" t="s">
        <v>55</v>
      </c>
      <c r="F11" s="75">
        <v>94.8</v>
      </c>
      <c r="G11" s="75">
        <v>103.65480000000001</v>
      </c>
      <c r="H11" s="76">
        <v>25</v>
      </c>
      <c r="I11" s="75">
        <v>2591.3700000000003</v>
      </c>
      <c r="J11" s="75">
        <v>-221.37000000000035</v>
      </c>
      <c r="K11" s="167">
        <v>-8.542585582143819E-2</v>
      </c>
      <c r="L11" s="92" t="str">
        <f t="shared" si="0"/>
        <v>Link</v>
      </c>
      <c r="M11" s="228" t="s">
        <v>248</v>
      </c>
    </row>
    <row r="12" spans="1:17" ht="18.95" customHeight="1" x14ac:dyDescent="0.25">
      <c r="A12" s="77"/>
      <c r="B12" s="77"/>
      <c r="C12" s="78"/>
      <c r="D12" s="79"/>
      <c r="E12" s="30" t="s">
        <v>56</v>
      </c>
      <c r="F12" s="75">
        <v>28.56</v>
      </c>
      <c r="G12" s="75">
        <v>30.988999999999997</v>
      </c>
      <c r="H12" s="76">
        <v>40</v>
      </c>
      <c r="I12" s="75">
        <v>1239.56</v>
      </c>
      <c r="J12" s="75">
        <v>-97.160000000000082</v>
      </c>
      <c r="K12" s="167">
        <v>-7.8382651908741774E-2</v>
      </c>
      <c r="L12" s="92" t="str">
        <f t="shared" si="0"/>
        <v>Link</v>
      </c>
      <c r="M12" s="228" t="s">
        <v>248</v>
      </c>
    </row>
    <row r="13" spans="1:17" ht="18.95" customHeight="1" x14ac:dyDescent="0.25">
      <c r="A13" s="78"/>
      <c r="B13" s="78"/>
      <c r="C13" s="78"/>
      <c r="D13" s="79"/>
      <c r="E13" s="30" t="s">
        <v>22</v>
      </c>
      <c r="F13" s="75">
        <v>48.26</v>
      </c>
      <c r="G13" s="75">
        <v>55.508050000000004</v>
      </c>
      <c r="H13" s="76">
        <v>200</v>
      </c>
      <c r="I13" s="75">
        <v>11101.61</v>
      </c>
      <c r="J13" s="75">
        <v>-1449.6100000000006</v>
      </c>
      <c r="K13" s="167">
        <v>-0.13057655601304685</v>
      </c>
      <c r="L13" s="92" t="str">
        <f t="shared" si="0"/>
        <v>Link</v>
      </c>
      <c r="M13" s="228" t="s">
        <v>248</v>
      </c>
      <c r="Q13" s="238"/>
    </row>
    <row r="14" spans="1:17" ht="18.95" customHeight="1" x14ac:dyDescent="0.25">
      <c r="A14" s="77"/>
      <c r="B14" s="77"/>
      <c r="C14" s="78"/>
      <c r="D14" s="79"/>
      <c r="E14" s="30" t="s">
        <v>27</v>
      </c>
      <c r="F14" s="75">
        <v>28.76</v>
      </c>
      <c r="G14" s="75">
        <v>29.492805194805193</v>
      </c>
      <c r="H14" s="76">
        <v>770</v>
      </c>
      <c r="I14" s="75">
        <v>22709.46</v>
      </c>
      <c r="J14" s="75">
        <v>-564.2599999999984</v>
      </c>
      <c r="K14" s="167">
        <v>-2.4846914017330111E-2</v>
      </c>
      <c r="L14" s="92" t="str">
        <f t="shared" si="0"/>
        <v>Link</v>
      </c>
      <c r="M14" s="228" t="s">
        <v>248</v>
      </c>
      <c r="N14" s="91"/>
      <c r="O14" s="91"/>
    </row>
    <row r="15" spans="1:17" ht="18.95" customHeight="1" x14ac:dyDescent="0.25">
      <c r="A15" s="77"/>
      <c r="B15" s="77"/>
      <c r="C15" s="78"/>
      <c r="D15" s="79"/>
      <c r="E15" s="30" t="s">
        <v>15</v>
      </c>
      <c r="F15" s="75">
        <v>18.739999999999998</v>
      </c>
      <c r="G15" s="75">
        <v>20.774749999999987</v>
      </c>
      <c r="H15" s="76">
        <v>120</v>
      </c>
      <c r="I15" s="75">
        <v>2492.9699999999984</v>
      </c>
      <c r="J15" s="75">
        <v>-244.16999999999871</v>
      </c>
      <c r="K15" s="167">
        <v>-9.7943416888289364E-2</v>
      </c>
      <c r="L15" s="92" t="str">
        <f t="shared" si="0"/>
        <v>Link</v>
      </c>
      <c r="M15" s="228" t="s">
        <v>248</v>
      </c>
      <c r="N15" s="91"/>
      <c r="O15" s="91"/>
    </row>
    <row r="16" spans="1:17" ht="18.95" customHeight="1" x14ac:dyDescent="0.25">
      <c r="A16" s="77"/>
      <c r="B16" s="77"/>
      <c r="C16" s="78"/>
      <c r="D16" s="79"/>
      <c r="E16" s="30" t="s">
        <v>24</v>
      </c>
      <c r="F16" s="75">
        <v>40.549999999999997</v>
      </c>
      <c r="G16" s="75">
        <v>48.688999999999986</v>
      </c>
      <c r="H16" s="76">
        <v>40</v>
      </c>
      <c r="I16" s="75">
        <v>1947.5599999999995</v>
      </c>
      <c r="J16" s="75">
        <v>-325.55999999999949</v>
      </c>
      <c r="K16" s="167">
        <v>-0.16716301423319418</v>
      </c>
      <c r="L16" s="92" t="str">
        <f t="shared" si="0"/>
        <v>Link</v>
      </c>
      <c r="M16" s="228" t="s">
        <v>248</v>
      </c>
      <c r="O16" s="30"/>
      <c r="Q16" s="238"/>
    </row>
    <row r="17" spans="1:17" ht="18.95" customHeight="1" x14ac:dyDescent="0.25">
      <c r="A17" s="78"/>
      <c r="B17" s="77"/>
      <c r="C17" s="78"/>
      <c r="D17" s="79"/>
      <c r="E17" s="30" t="s">
        <v>50</v>
      </c>
      <c r="F17" s="75">
        <v>14.76</v>
      </c>
      <c r="G17" s="75">
        <v>25.34407789757412</v>
      </c>
      <c r="H17" s="76">
        <v>3710</v>
      </c>
      <c r="I17" s="75">
        <v>94026.52899999998</v>
      </c>
      <c r="J17" s="75">
        <v>-39266.928999999982</v>
      </c>
      <c r="K17" s="167">
        <v>-0.4176154263867381</v>
      </c>
      <c r="L17" s="92" t="str">
        <f t="shared" si="0"/>
        <v>Link</v>
      </c>
      <c r="M17" s="228" t="s">
        <v>248</v>
      </c>
      <c r="Q17" s="238"/>
    </row>
    <row r="18" spans="1:17" ht="18.95" customHeight="1" x14ac:dyDescent="0.25">
      <c r="A18" s="77"/>
      <c r="B18" s="77"/>
      <c r="C18" s="77"/>
      <c r="D18" s="79"/>
      <c r="E18" s="30" t="s">
        <v>34</v>
      </c>
      <c r="F18" s="75">
        <v>14.06</v>
      </c>
      <c r="G18" s="75">
        <v>17.074883050847461</v>
      </c>
      <c r="H18" s="76">
        <v>5900</v>
      </c>
      <c r="I18" s="75">
        <v>100741.81000000003</v>
      </c>
      <c r="J18" s="75">
        <v>-17787.810000000027</v>
      </c>
      <c r="K18" s="167">
        <v>-0.17656829870338853</v>
      </c>
      <c r="L18" s="92" t="str">
        <f t="shared" si="0"/>
        <v>Link</v>
      </c>
      <c r="M18" s="228" t="s">
        <v>248</v>
      </c>
      <c r="Q18" s="238"/>
    </row>
    <row r="19" spans="1:17" ht="18.95" customHeight="1" x14ac:dyDescent="0.25">
      <c r="A19" s="77"/>
      <c r="B19" s="77"/>
      <c r="C19" s="78"/>
      <c r="D19" s="79"/>
      <c r="E19" s="30" t="s">
        <v>47</v>
      </c>
      <c r="F19" s="75">
        <v>74.66</v>
      </c>
      <c r="G19" s="75">
        <v>82.818666666666672</v>
      </c>
      <c r="H19" s="76">
        <v>75</v>
      </c>
      <c r="I19" s="75">
        <v>6211.4000000000005</v>
      </c>
      <c r="J19" s="75">
        <v>-611.90000000000055</v>
      </c>
      <c r="K19" s="167">
        <v>-9.8512412660591922E-2</v>
      </c>
      <c r="L19" s="92" t="str">
        <f t="shared" si="0"/>
        <v>Link</v>
      </c>
      <c r="M19" s="228" t="s">
        <v>248</v>
      </c>
    </row>
    <row r="20" spans="1:17" ht="18.95" customHeight="1" x14ac:dyDescent="0.25">
      <c r="A20" s="78"/>
      <c r="B20" s="78"/>
      <c r="C20" s="78"/>
      <c r="D20" s="79"/>
      <c r="E20" s="30" t="s">
        <v>35</v>
      </c>
      <c r="F20" s="75">
        <v>40.340000000000003</v>
      </c>
      <c r="G20" s="75">
        <v>47.586571428571425</v>
      </c>
      <c r="H20" s="76">
        <v>35</v>
      </c>
      <c r="I20" s="75">
        <v>1665.53</v>
      </c>
      <c r="J20" s="75">
        <v>-253.62999999999988</v>
      </c>
      <c r="K20" s="167">
        <v>-0.15228185622594595</v>
      </c>
      <c r="L20" s="92" t="str">
        <f t="shared" si="0"/>
        <v>Link</v>
      </c>
      <c r="M20" s="228" t="s">
        <v>248</v>
      </c>
    </row>
    <row r="21" spans="1:17" ht="18.95" customHeight="1" x14ac:dyDescent="0.25">
      <c r="A21" s="77"/>
      <c r="B21" s="78"/>
      <c r="C21" s="78"/>
      <c r="D21" s="79"/>
      <c r="E21" s="30" t="s">
        <v>44</v>
      </c>
      <c r="F21" s="75">
        <v>67.69</v>
      </c>
      <c r="G21" s="75">
        <v>62.052</v>
      </c>
      <c r="H21" s="76">
        <v>5</v>
      </c>
      <c r="I21" s="75">
        <v>310.26</v>
      </c>
      <c r="J21" s="75">
        <v>28.189999999999998</v>
      </c>
      <c r="K21" s="167">
        <v>9.0859279314123603E-2</v>
      </c>
      <c r="L21" s="92" t="str">
        <f t="shared" si="0"/>
        <v>Link</v>
      </c>
      <c r="M21" s="228" t="s">
        <v>248</v>
      </c>
      <c r="N21" s="91"/>
      <c r="O21" s="91"/>
    </row>
    <row r="22" spans="1:17" ht="18.95" customHeight="1" x14ac:dyDescent="0.25">
      <c r="A22" s="77"/>
      <c r="B22" s="77"/>
      <c r="C22" s="78"/>
      <c r="D22" s="79"/>
      <c r="E22" s="30" t="s">
        <v>39</v>
      </c>
      <c r="F22" s="75">
        <v>26.46</v>
      </c>
      <c r="G22" s="75">
        <v>31.142352941176469</v>
      </c>
      <c r="H22" s="76">
        <v>170</v>
      </c>
      <c r="I22" s="75">
        <v>5294.2</v>
      </c>
      <c r="J22" s="75">
        <v>-796</v>
      </c>
      <c r="K22" s="167">
        <v>-0.15035321672773971</v>
      </c>
      <c r="L22" s="92" t="str">
        <f t="shared" si="0"/>
        <v>Link</v>
      </c>
      <c r="M22" s="228" t="s">
        <v>248</v>
      </c>
    </row>
    <row r="23" spans="1:17" ht="18.95" customHeight="1" x14ac:dyDescent="0.25">
      <c r="A23" s="77"/>
      <c r="B23" s="77"/>
      <c r="C23" s="78"/>
      <c r="D23" s="79"/>
      <c r="E23" s="30" t="s">
        <v>51</v>
      </c>
      <c r="F23" s="75">
        <v>112.7</v>
      </c>
      <c r="G23" s="75">
        <v>119.02666666666667</v>
      </c>
      <c r="H23" s="76">
        <v>15</v>
      </c>
      <c r="I23" s="75">
        <v>1785.4</v>
      </c>
      <c r="J23" s="75">
        <v>-94.900000000000091</v>
      </c>
      <c r="K23" s="167">
        <v>-5.3153354990478331E-2</v>
      </c>
      <c r="L23" s="92" t="str">
        <f t="shared" si="0"/>
        <v>Link</v>
      </c>
      <c r="M23" s="228" t="s">
        <v>248</v>
      </c>
    </row>
    <row r="24" spans="1:17" ht="18.95" customHeight="1" x14ac:dyDescent="0.25">
      <c r="A24" s="77"/>
      <c r="B24" s="77"/>
      <c r="C24" s="78"/>
      <c r="D24" s="79"/>
      <c r="E24" s="30" t="s">
        <v>42</v>
      </c>
      <c r="F24" s="75">
        <v>84.97</v>
      </c>
      <c r="G24" s="75">
        <v>96.712666666666664</v>
      </c>
      <c r="H24" s="76">
        <v>60</v>
      </c>
      <c r="I24" s="75">
        <v>5802.76</v>
      </c>
      <c r="J24" s="75">
        <v>-704.5600000000004</v>
      </c>
      <c r="K24" s="167">
        <v>-0.12141808380839461</v>
      </c>
      <c r="L24" s="92" t="str">
        <f t="shared" si="0"/>
        <v>Link</v>
      </c>
      <c r="M24" s="228" t="s">
        <v>248</v>
      </c>
    </row>
    <row r="25" spans="1:17" ht="18.95" customHeight="1" x14ac:dyDescent="0.25">
      <c r="A25" s="77"/>
      <c r="B25" s="77"/>
      <c r="C25" s="78"/>
      <c r="D25" s="79"/>
      <c r="E25" s="30" t="s">
        <v>54</v>
      </c>
      <c r="F25" s="75">
        <v>86.83</v>
      </c>
      <c r="G25" s="75">
        <v>91.091333333333353</v>
      </c>
      <c r="H25" s="76">
        <v>15</v>
      </c>
      <c r="I25" s="75">
        <v>1366.3700000000003</v>
      </c>
      <c r="J25" s="75">
        <v>-63.9200000000003</v>
      </c>
      <c r="K25" s="167">
        <v>-4.678088658269744E-2</v>
      </c>
      <c r="L25" s="92" t="str">
        <f t="shared" si="0"/>
        <v>Link</v>
      </c>
      <c r="M25" s="228" t="s">
        <v>248</v>
      </c>
      <c r="N25" s="91"/>
      <c r="O25" s="91"/>
    </row>
    <row r="26" spans="1:17" ht="18.95" customHeight="1" x14ac:dyDescent="0.25">
      <c r="A26" s="89"/>
      <c r="B26" s="90"/>
      <c r="C26" s="89"/>
      <c r="D26" s="79"/>
      <c r="E26" s="30" t="s">
        <v>53</v>
      </c>
      <c r="F26" s="75">
        <v>40</v>
      </c>
      <c r="G26" s="75">
        <v>45.664285714285711</v>
      </c>
      <c r="H26" s="76">
        <v>70</v>
      </c>
      <c r="I26" s="75">
        <v>3196.5</v>
      </c>
      <c r="J26" s="75">
        <v>-396.5</v>
      </c>
      <c r="K26" s="167">
        <v>-0.12404192085093065</v>
      </c>
      <c r="L26" s="92" t="str">
        <f t="shared" si="0"/>
        <v>Link</v>
      </c>
      <c r="M26" s="228" t="s">
        <v>248</v>
      </c>
      <c r="Q26" s="238"/>
    </row>
    <row r="27" spans="1:17" ht="18.95" customHeight="1" x14ac:dyDescent="0.25">
      <c r="A27" s="77"/>
      <c r="B27" s="77"/>
      <c r="C27" s="78"/>
      <c r="D27" s="79"/>
      <c r="E27" s="30"/>
      <c r="K27" s="167"/>
      <c r="L27" s="92"/>
      <c r="M27" s="228"/>
      <c r="Q27" s="238"/>
    </row>
    <row r="28" spans="1:17" ht="18.95" customHeight="1" x14ac:dyDescent="0.25">
      <c r="A28" s="78"/>
      <c r="B28" s="78"/>
      <c r="C28" s="78"/>
      <c r="D28" s="79"/>
      <c r="E28" s="30"/>
      <c r="K28" s="167"/>
      <c r="L28" s="92"/>
      <c r="M28" s="228"/>
      <c r="N28" s="75"/>
      <c r="O28" s="75"/>
      <c r="Q28" s="238"/>
    </row>
    <row r="29" spans="1:17" ht="18.95" customHeight="1" x14ac:dyDescent="0.25">
      <c r="A29" s="251"/>
      <c r="B29" s="80"/>
      <c r="D29" s="79"/>
      <c r="E29" s="30"/>
      <c r="K29" s="167"/>
      <c r="L29" s="92"/>
      <c r="M29" s="228"/>
      <c r="N29" s="91"/>
      <c r="O29" s="91"/>
      <c r="Q29" s="238"/>
    </row>
    <row r="30" spans="1:17" ht="18.95" customHeight="1" x14ac:dyDescent="0.25">
      <c r="A30" s="80"/>
      <c r="D30" s="79"/>
      <c r="E30" s="30"/>
      <c r="K30" s="167"/>
      <c r="L30" s="92"/>
    </row>
    <row r="31" spans="1:17" ht="18.95" customHeight="1" x14ac:dyDescent="0.25">
      <c r="A31" s="80"/>
      <c r="D31" s="79"/>
      <c r="E31" s="30"/>
      <c r="K31" s="167"/>
      <c r="L31" s="92"/>
    </row>
    <row r="32" spans="1:17" ht="18.95" customHeight="1" x14ac:dyDescent="0.25">
      <c r="D32" s="79"/>
    </row>
    <row r="33" spans="4:4" ht="18.95" customHeight="1" x14ac:dyDescent="0.25">
      <c r="D33" s="79"/>
    </row>
  </sheetData>
  <sortState ref="A2:Q33">
    <sortCondition ref="E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0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1" location="TCO!A1" display="TCO"/>
    <hyperlink ref="E22" location="TKR!A1" display="TKR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5703125" style="108" bestFit="1" customWidth="1"/>
    <col min="9" max="9" width="9.5703125" style="125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15" t="s">
        <v>6</v>
      </c>
      <c r="I1" s="121" t="s">
        <v>7</v>
      </c>
      <c r="J1" s="28" t="s">
        <v>111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233</v>
      </c>
    </row>
    <row r="2" spans="1:31" x14ac:dyDescent="0.25">
      <c r="A2" s="6" t="s">
        <v>50</v>
      </c>
      <c r="B2" s="112">
        <v>42187</v>
      </c>
      <c r="C2" s="7">
        <v>1000</v>
      </c>
      <c r="D2" s="63">
        <v>27.25</v>
      </c>
      <c r="E2" s="63"/>
      <c r="F2" s="63">
        <f>C2*D2</f>
        <v>27250</v>
      </c>
      <c r="G2" s="112">
        <v>42187</v>
      </c>
      <c r="H2" s="130">
        <v>2000</v>
      </c>
      <c r="I2" s="122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C36-H36</f>
        <v>3710</v>
      </c>
      <c r="T2" s="60">
        <v>42233</v>
      </c>
      <c r="U2" s="51" t="s">
        <v>100</v>
      </c>
      <c r="W2" s="205">
        <v>42262</v>
      </c>
      <c r="X2" s="15">
        <v>15.47</v>
      </c>
      <c r="Y2" s="15">
        <v>15.85</v>
      </c>
      <c r="Z2" s="15">
        <v>15.35</v>
      </c>
      <c r="AA2" s="15">
        <v>15.45</v>
      </c>
      <c r="AB2" s="145">
        <v>15501800</v>
      </c>
      <c r="AC2" s="15">
        <v>15.45</v>
      </c>
      <c r="AD2">
        <f t="shared" ref="AD2:AD14" si="0">Y2-Z2</f>
        <v>0.5</v>
      </c>
      <c r="AE2" s="210">
        <f t="shared" ref="AE2:AE14" si="1">AC2/AC3-1</f>
        <v>2.5957170668395868E-3</v>
      </c>
    </row>
    <row r="3" spans="1:31" x14ac:dyDescent="0.25">
      <c r="A3" s="30" t="s">
        <v>75</v>
      </c>
      <c r="B3" s="112">
        <v>42187</v>
      </c>
      <c r="C3">
        <v>80</v>
      </c>
      <c r="D3" s="2">
        <v>27.152249999999999</v>
      </c>
      <c r="F3" s="2">
        <f>C3*D3</f>
        <v>2172.1799999999998</v>
      </c>
      <c r="G3" s="112">
        <v>42199</v>
      </c>
      <c r="H3" s="111">
        <v>102</v>
      </c>
      <c r="I3" s="123">
        <v>25.28</v>
      </c>
      <c r="J3" s="21">
        <v>0.05</v>
      </c>
      <c r="K3" s="21">
        <f t="shared" ref="K3:K9" si="2">H3*I3-J3</f>
        <v>2578.5099999999998</v>
      </c>
      <c r="O3" s="17" t="s">
        <v>58</v>
      </c>
      <c r="Q3" s="2">
        <f>(F36-K36-M36)/Q2</f>
        <v>25.34407789757412</v>
      </c>
      <c r="T3" s="60">
        <v>42257</v>
      </c>
      <c r="U3" s="51" t="s">
        <v>101</v>
      </c>
      <c r="W3" s="205">
        <v>42261</v>
      </c>
      <c r="X3" s="15">
        <v>14.99</v>
      </c>
      <c r="Y3" s="15">
        <v>15.48</v>
      </c>
      <c r="Z3" s="15">
        <v>14.81</v>
      </c>
      <c r="AA3" s="15">
        <v>15.41</v>
      </c>
      <c r="AB3" s="145">
        <v>15436900</v>
      </c>
      <c r="AC3" s="15">
        <v>15.41</v>
      </c>
      <c r="AD3">
        <f t="shared" si="0"/>
        <v>0.66999999999999993</v>
      </c>
      <c r="AE3" s="210">
        <f t="shared" si="1"/>
        <v>2.1206096752816483E-2</v>
      </c>
    </row>
    <row r="4" spans="1:31" x14ac:dyDescent="0.25">
      <c r="B4" s="112">
        <v>42187</v>
      </c>
      <c r="C4" s="7">
        <v>1000</v>
      </c>
      <c r="D4" s="63">
        <v>27.1</v>
      </c>
      <c r="E4" s="63"/>
      <c r="F4" s="63">
        <f t="shared" ref="F4:F32" si="3">C4*D4</f>
        <v>27100</v>
      </c>
      <c r="G4" s="112">
        <v>42227</v>
      </c>
      <c r="H4" s="131">
        <v>200</v>
      </c>
      <c r="I4" s="124">
        <v>19.649999999999999</v>
      </c>
      <c r="J4" s="64">
        <v>7.0000000000000007E-2</v>
      </c>
      <c r="K4" s="64">
        <f t="shared" si="2"/>
        <v>3929.9299999999994</v>
      </c>
      <c r="O4" s="17" t="s">
        <v>66</v>
      </c>
      <c r="Q4" s="82">
        <v>14.76</v>
      </c>
      <c r="W4" s="205">
        <v>42258</v>
      </c>
      <c r="X4" s="15">
        <v>14.75</v>
      </c>
      <c r="Y4" s="15">
        <v>15.14</v>
      </c>
      <c r="Z4" s="15">
        <v>14.59</v>
      </c>
      <c r="AA4" s="15">
        <v>15.09</v>
      </c>
      <c r="AB4" s="145">
        <v>15624900</v>
      </c>
      <c r="AC4" s="15">
        <v>15.09</v>
      </c>
      <c r="AD4">
        <f t="shared" si="0"/>
        <v>0.55000000000000071</v>
      </c>
      <c r="AE4" s="210">
        <f t="shared" si="1"/>
        <v>7.3431241655539381E-3</v>
      </c>
    </row>
    <row r="5" spans="1:31" x14ac:dyDescent="0.25">
      <c r="B5" s="112">
        <v>42187</v>
      </c>
      <c r="C5">
        <v>3000</v>
      </c>
      <c r="D5" s="2">
        <v>27.039332999999999</v>
      </c>
      <c r="F5" s="2">
        <f t="shared" si="3"/>
        <v>81117.998999999996</v>
      </c>
      <c r="G5" s="112">
        <v>42227</v>
      </c>
      <c r="H5" s="131">
        <v>200</v>
      </c>
      <c r="I5" s="124">
        <v>18.7</v>
      </c>
      <c r="J5" s="64">
        <v>7.0000000000000007E-2</v>
      </c>
      <c r="K5" s="64">
        <f t="shared" si="2"/>
        <v>3739.93</v>
      </c>
      <c r="O5" s="17" t="s">
        <v>67</v>
      </c>
      <c r="Q5" s="3">
        <f>Q4*Q2</f>
        <v>54759.6</v>
      </c>
      <c r="T5" s="102">
        <v>42256</v>
      </c>
      <c r="U5" s="51" t="s">
        <v>222</v>
      </c>
      <c r="W5" s="205">
        <v>42257</v>
      </c>
      <c r="X5" s="15">
        <v>15.03</v>
      </c>
      <c r="Y5" s="15">
        <v>15.42</v>
      </c>
      <c r="Z5" s="15">
        <v>14.74</v>
      </c>
      <c r="AA5" s="15">
        <v>14.98</v>
      </c>
      <c r="AB5" s="145">
        <v>18701700</v>
      </c>
      <c r="AC5" s="15">
        <v>14.98</v>
      </c>
      <c r="AD5">
        <f t="shared" si="0"/>
        <v>0.67999999999999972</v>
      </c>
      <c r="AE5" s="210">
        <f t="shared" si="1"/>
        <v>4.6948356807512415E-3</v>
      </c>
    </row>
    <row r="6" spans="1:31" x14ac:dyDescent="0.25">
      <c r="B6" s="112">
        <v>42198</v>
      </c>
      <c r="C6" s="169">
        <v>100</v>
      </c>
      <c r="D6" s="170">
        <v>24.77</v>
      </c>
      <c r="E6" s="170"/>
      <c r="F6" s="170">
        <f t="shared" si="3"/>
        <v>2477</v>
      </c>
      <c r="G6" s="112">
        <v>42257</v>
      </c>
      <c r="H6" s="132">
        <v>1600</v>
      </c>
      <c r="I6" s="129">
        <v>16.445</v>
      </c>
      <c r="J6" s="128">
        <v>0.48</v>
      </c>
      <c r="K6" s="128">
        <f t="shared" si="2"/>
        <v>26311.52</v>
      </c>
      <c r="O6" s="17" t="s">
        <v>64</v>
      </c>
      <c r="Q6" s="2">
        <f>Q3*Q2</f>
        <v>94026.52899999998</v>
      </c>
      <c r="U6" s="51" t="s">
        <v>120</v>
      </c>
      <c r="W6" s="205">
        <v>42256</v>
      </c>
      <c r="X6" s="15">
        <v>16.420000000000002</v>
      </c>
      <c r="Y6" s="15">
        <v>16.88</v>
      </c>
      <c r="Z6" s="15">
        <v>14.86</v>
      </c>
      <c r="AA6" s="15">
        <v>14.91</v>
      </c>
      <c r="AB6" s="145">
        <v>33846500</v>
      </c>
      <c r="AC6" s="15">
        <v>14.91</v>
      </c>
      <c r="AD6">
        <f t="shared" si="0"/>
        <v>2.0199999999999996</v>
      </c>
      <c r="AE6" s="210">
        <f t="shared" si="1"/>
        <v>-8.6397058823529438E-2</v>
      </c>
    </row>
    <row r="7" spans="1:31" ht="15.75" x14ac:dyDescent="0.25">
      <c r="B7" s="112">
        <v>42205</v>
      </c>
      <c r="C7" s="8">
        <v>50</v>
      </c>
      <c r="D7" s="21">
        <v>24.35</v>
      </c>
      <c r="E7" s="21"/>
      <c r="F7" s="21">
        <f t="shared" si="3"/>
        <v>1217.5</v>
      </c>
      <c r="G7" s="267">
        <v>42265</v>
      </c>
      <c r="H7" s="218">
        <v>200</v>
      </c>
      <c r="I7" s="219">
        <v>15.65</v>
      </c>
      <c r="J7" s="220">
        <v>0.05</v>
      </c>
      <c r="K7" s="220">
        <f t="shared" si="2"/>
        <v>3129.95</v>
      </c>
      <c r="O7" s="17" t="s">
        <v>65</v>
      </c>
      <c r="Q7" s="2">
        <f>Q5-Q6</f>
        <v>-39266.928999999982</v>
      </c>
      <c r="R7" s="228" t="s">
        <v>248</v>
      </c>
      <c r="T7" s="60">
        <v>42311</v>
      </c>
      <c r="U7" s="51" t="s">
        <v>127</v>
      </c>
      <c r="W7" s="205">
        <v>42255</v>
      </c>
      <c r="X7" s="15">
        <v>16.579999999999998</v>
      </c>
      <c r="Y7" s="15">
        <v>16.63</v>
      </c>
      <c r="Z7" s="15">
        <v>16.04</v>
      </c>
      <c r="AA7" s="15">
        <v>16.32</v>
      </c>
      <c r="AB7" s="145">
        <v>13650100</v>
      </c>
      <c r="AC7" s="15">
        <v>16.32</v>
      </c>
      <c r="AD7">
        <f t="shared" si="0"/>
        <v>0.58999999999999986</v>
      </c>
      <c r="AE7" s="210">
        <f t="shared" si="1"/>
        <v>-2.4449877750610804E-3</v>
      </c>
    </row>
    <row r="8" spans="1:31" x14ac:dyDescent="0.25">
      <c r="B8" s="112">
        <v>42207</v>
      </c>
      <c r="C8" s="8">
        <v>20</v>
      </c>
      <c r="D8" s="21">
        <v>24.02</v>
      </c>
      <c r="E8" s="21"/>
      <c r="F8" s="21">
        <f t="shared" si="3"/>
        <v>480.4</v>
      </c>
      <c r="G8" s="267"/>
      <c r="H8" s="218">
        <v>2400</v>
      </c>
      <c r="I8" s="219">
        <v>15.7</v>
      </c>
      <c r="J8" s="220">
        <v>0.7</v>
      </c>
      <c r="K8" s="220">
        <f t="shared" si="2"/>
        <v>37679.300000000003</v>
      </c>
      <c r="W8" s="205">
        <v>42251</v>
      </c>
      <c r="X8" s="15">
        <v>16.59</v>
      </c>
      <c r="Y8" s="15">
        <v>16.71</v>
      </c>
      <c r="Z8" s="15">
        <v>16.239999999999998</v>
      </c>
      <c r="AA8" s="15">
        <v>16.36</v>
      </c>
      <c r="AB8" s="145">
        <v>15418700</v>
      </c>
      <c r="AC8" s="15">
        <v>16.36</v>
      </c>
      <c r="AD8">
        <f t="shared" si="0"/>
        <v>0.47000000000000242</v>
      </c>
      <c r="AE8" s="210">
        <f t="shared" si="1"/>
        <v>-3.0231179608773084E-2</v>
      </c>
    </row>
    <row r="9" spans="1:31" x14ac:dyDescent="0.25">
      <c r="B9" s="112">
        <v>42207</v>
      </c>
      <c r="C9" s="8">
        <v>20</v>
      </c>
      <c r="D9" s="21">
        <v>23.91</v>
      </c>
      <c r="E9" s="21"/>
      <c r="F9" s="21">
        <f t="shared" si="3"/>
        <v>478.2</v>
      </c>
      <c r="G9" s="1">
        <v>42271</v>
      </c>
      <c r="H9" s="244">
        <v>918</v>
      </c>
      <c r="I9" s="245">
        <v>16.45</v>
      </c>
      <c r="J9" s="246">
        <v>0.28000000000000003</v>
      </c>
      <c r="K9" s="246">
        <f t="shared" si="2"/>
        <v>15100.819999999998</v>
      </c>
      <c r="W9" s="205">
        <v>42250</v>
      </c>
      <c r="X9" s="15">
        <v>16.940000000000001</v>
      </c>
      <c r="Y9" s="15">
        <v>17.59</v>
      </c>
      <c r="Z9" s="15">
        <v>16.649999999999999</v>
      </c>
      <c r="AA9" s="15">
        <v>16.87</v>
      </c>
      <c r="AB9" s="145">
        <v>13560400</v>
      </c>
      <c r="AC9" s="15">
        <v>16.87</v>
      </c>
      <c r="AD9">
        <f t="shared" si="0"/>
        <v>0.94000000000000128</v>
      </c>
      <c r="AE9" s="210">
        <f t="shared" si="1"/>
        <v>0</v>
      </c>
    </row>
    <row r="10" spans="1:31" x14ac:dyDescent="0.25">
      <c r="B10" s="112">
        <v>42207</v>
      </c>
      <c r="C10" s="242">
        <v>20</v>
      </c>
      <c r="D10" s="243">
        <v>23.7</v>
      </c>
      <c r="E10" s="243"/>
      <c r="F10" s="243">
        <f t="shared" si="3"/>
        <v>474</v>
      </c>
      <c r="W10" s="205">
        <v>42249</v>
      </c>
      <c r="X10" s="15">
        <v>17.11</v>
      </c>
      <c r="Y10" s="15">
        <v>17.14</v>
      </c>
      <c r="Z10" s="15">
        <v>16.149999999999999</v>
      </c>
      <c r="AA10" s="15">
        <v>16.87</v>
      </c>
      <c r="AB10" s="145">
        <v>14654000</v>
      </c>
      <c r="AC10" s="15">
        <v>16.87</v>
      </c>
      <c r="AD10">
        <f t="shared" si="0"/>
        <v>0.99000000000000199</v>
      </c>
      <c r="AE10" s="210">
        <f t="shared" si="1"/>
        <v>1.1869436201781269E-3</v>
      </c>
    </row>
    <row r="11" spans="1:31" x14ac:dyDescent="0.25">
      <c r="B11" s="112">
        <v>42207</v>
      </c>
      <c r="C11" s="242">
        <v>20</v>
      </c>
      <c r="D11" s="243">
        <v>23.6</v>
      </c>
      <c r="E11" s="243"/>
      <c r="F11" s="243">
        <f t="shared" si="3"/>
        <v>472</v>
      </c>
      <c r="W11" s="205">
        <v>42248</v>
      </c>
      <c r="X11" s="15">
        <v>16.72</v>
      </c>
      <c r="Y11" s="15">
        <v>17.22</v>
      </c>
      <c r="Z11" s="15">
        <v>16.46</v>
      </c>
      <c r="AA11" s="15">
        <v>16.850000000000001</v>
      </c>
      <c r="AB11" s="145">
        <v>17803600</v>
      </c>
      <c r="AC11" s="15">
        <v>16.850000000000001</v>
      </c>
      <c r="AD11">
        <f t="shared" si="0"/>
        <v>0.75999999999999801</v>
      </c>
      <c r="AE11" s="210">
        <f t="shared" si="1"/>
        <v>-2.5448235974551592E-2</v>
      </c>
    </row>
    <row r="12" spans="1:31" x14ac:dyDescent="0.25">
      <c r="B12" s="112">
        <v>42209</v>
      </c>
      <c r="C12">
        <v>40</v>
      </c>
      <c r="D12" s="2">
        <v>22.3</v>
      </c>
      <c r="F12" s="2">
        <f t="shared" si="3"/>
        <v>892</v>
      </c>
      <c r="W12" s="205">
        <v>42247</v>
      </c>
      <c r="X12" s="15">
        <v>16.41</v>
      </c>
      <c r="Y12" s="15">
        <v>17.36</v>
      </c>
      <c r="Z12" s="15">
        <v>15.82</v>
      </c>
      <c r="AA12" s="15">
        <v>17.29</v>
      </c>
      <c r="AB12" s="145">
        <v>18409800</v>
      </c>
      <c r="AC12" s="15">
        <v>17.29</v>
      </c>
      <c r="AD12">
        <f t="shared" si="0"/>
        <v>1.5399999999999991</v>
      </c>
      <c r="AE12" s="210">
        <f t="shared" si="1"/>
        <v>3.8438438438438416E-2</v>
      </c>
    </row>
    <row r="13" spans="1:31" x14ac:dyDescent="0.25">
      <c r="B13" s="112">
        <v>42221</v>
      </c>
      <c r="C13" s="8">
        <v>12</v>
      </c>
      <c r="D13" s="21">
        <v>20.95</v>
      </c>
      <c r="E13" s="21"/>
      <c r="F13" s="21">
        <f t="shared" si="3"/>
        <v>251.39999999999998</v>
      </c>
      <c r="L13" s="2"/>
      <c r="W13" s="205">
        <v>42244</v>
      </c>
      <c r="X13" s="15">
        <v>15.89</v>
      </c>
      <c r="Y13" s="15">
        <v>17.100000000000001</v>
      </c>
      <c r="Z13" s="15">
        <v>15.87</v>
      </c>
      <c r="AA13" s="15">
        <v>16.649999999999999</v>
      </c>
      <c r="AB13" s="145">
        <v>20994300</v>
      </c>
      <c r="AC13" s="15">
        <v>16.649999999999999</v>
      </c>
      <c r="AD13">
        <f t="shared" si="0"/>
        <v>1.2300000000000022</v>
      </c>
      <c r="AE13" s="210">
        <f t="shared" si="1"/>
        <v>4.25798371947399E-2</v>
      </c>
    </row>
    <row r="14" spans="1:31" x14ac:dyDescent="0.25">
      <c r="B14" s="112">
        <v>42223</v>
      </c>
      <c r="C14">
        <v>100</v>
      </c>
      <c r="D14" s="2">
        <v>20.399999999999999</v>
      </c>
      <c r="F14" s="2">
        <f t="shared" si="3"/>
        <v>2039.9999999999998</v>
      </c>
      <c r="W14" s="205">
        <v>42243</v>
      </c>
      <c r="X14" s="15">
        <v>14.93</v>
      </c>
      <c r="Y14" s="15">
        <v>16.13</v>
      </c>
      <c r="Z14" s="15">
        <v>14.87</v>
      </c>
      <c r="AA14" s="15">
        <v>15.97</v>
      </c>
      <c r="AB14" s="145">
        <v>22345600</v>
      </c>
      <c r="AC14" s="15">
        <v>15.97</v>
      </c>
      <c r="AD14">
        <f t="shared" si="0"/>
        <v>1.2599999999999998</v>
      </c>
      <c r="AE14" s="210">
        <f t="shared" si="1"/>
        <v>9.0102389078498213E-2</v>
      </c>
    </row>
    <row r="15" spans="1:31" x14ac:dyDescent="0.25">
      <c r="B15" s="112">
        <v>42226</v>
      </c>
      <c r="C15">
        <v>200</v>
      </c>
      <c r="D15" s="2">
        <v>19.95</v>
      </c>
      <c r="F15" s="2">
        <f t="shared" si="3"/>
        <v>3990</v>
      </c>
      <c r="H15" s="252"/>
      <c r="W15" s="205">
        <v>42242</v>
      </c>
      <c r="X15" s="15">
        <v>14.32</v>
      </c>
      <c r="Y15" s="15">
        <v>14.67</v>
      </c>
      <c r="Z15" s="15">
        <v>14.07</v>
      </c>
      <c r="AA15" s="15">
        <v>14.65</v>
      </c>
      <c r="AB15" s="145">
        <v>13532100</v>
      </c>
      <c r="AC15" s="15">
        <v>14.65</v>
      </c>
      <c r="AD15">
        <f>Y15-Z15</f>
        <v>0.59999999999999964</v>
      </c>
      <c r="AE15" s="210">
        <f>AC15/AC16-1</f>
        <v>4.3447293447293589E-2</v>
      </c>
    </row>
    <row r="16" spans="1:31" x14ac:dyDescent="0.25">
      <c r="B16" s="112">
        <v>42226</v>
      </c>
      <c r="C16">
        <v>50</v>
      </c>
      <c r="D16" s="2">
        <v>20.010000000000002</v>
      </c>
      <c r="F16" s="2">
        <f t="shared" si="3"/>
        <v>1000.5000000000001</v>
      </c>
      <c r="W16" s="205">
        <v>42241</v>
      </c>
      <c r="X16" s="15">
        <v>15.1</v>
      </c>
      <c r="Y16" s="15">
        <v>15.1</v>
      </c>
      <c r="Z16" s="15">
        <v>14.03</v>
      </c>
      <c r="AA16" s="15">
        <v>14.04</v>
      </c>
      <c r="AB16" s="145">
        <v>13362400</v>
      </c>
      <c r="AC16" s="15">
        <v>14.04</v>
      </c>
      <c r="AD16">
        <f t="shared" ref="AD16:AD69" si="4">Y16-Z16</f>
        <v>1.0700000000000003</v>
      </c>
      <c r="AE16" s="210">
        <f t="shared" ref="AE16:AE69" si="5">AC16/AC17-1</f>
        <v>-2.4322446143155041E-2</v>
      </c>
    </row>
    <row r="17" spans="1:31" x14ac:dyDescent="0.25">
      <c r="A17" s="2"/>
      <c r="B17" s="112">
        <v>42226</v>
      </c>
      <c r="C17">
        <v>100</v>
      </c>
      <c r="D17" s="2">
        <v>20.2</v>
      </c>
      <c r="F17" s="2">
        <f t="shared" si="3"/>
        <v>2020</v>
      </c>
      <c r="W17" s="205">
        <v>42240</v>
      </c>
      <c r="X17" s="15">
        <v>14.51</v>
      </c>
      <c r="Y17" s="15">
        <v>15.24</v>
      </c>
      <c r="Z17" s="15">
        <v>14.29</v>
      </c>
      <c r="AA17" s="15">
        <v>14.39</v>
      </c>
      <c r="AB17" s="145">
        <v>22316000</v>
      </c>
      <c r="AC17" s="15">
        <v>14.39</v>
      </c>
      <c r="AD17">
        <f t="shared" si="4"/>
        <v>0.95000000000000107</v>
      </c>
      <c r="AE17" s="210">
        <f t="shared" si="5"/>
        <v>-8.5187539732994311E-2</v>
      </c>
    </row>
    <row r="18" spans="1:31" x14ac:dyDescent="0.25">
      <c r="B18" s="112">
        <v>42227</v>
      </c>
      <c r="C18" s="9">
        <v>200</v>
      </c>
      <c r="D18" s="64">
        <v>18.399999999999999</v>
      </c>
      <c r="E18" s="64"/>
      <c r="F18" s="64">
        <f t="shared" si="3"/>
        <v>3679.9999999999995</v>
      </c>
      <c r="Q18" s="2"/>
      <c r="W18" s="205">
        <v>42237</v>
      </c>
      <c r="X18" s="15">
        <v>16.03</v>
      </c>
      <c r="Y18" s="15">
        <v>16.28</v>
      </c>
      <c r="Z18" s="15">
        <v>15.7</v>
      </c>
      <c r="AA18" s="15">
        <v>15.73</v>
      </c>
      <c r="AB18" s="145">
        <v>18792000</v>
      </c>
      <c r="AC18" s="15">
        <v>15.73</v>
      </c>
      <c r="AD18">
        <f t="shared" si="4"/>
        <v>0.58000000000000185</v>
      </c>
      <c r="AE18" s="210">
        <f t="shared" si="5"/>
        <v>-2.4798512089274527E-2</v>
      </c>
    </row>
    <row r="19" spans="1:31" x14ac:dyDescent="0.25">
      <c r="B19" s="112">
        <v>42227</v>
      </c>
      <c r="C19" s="9">
        <v>200</v>
      </c>
      <c r="D19" s="64">
        <v>19.55</v>
      </c>
      <c r="E19" s="64"/>
      <c r="F19" s="64">
        <f t="shared" si="3"/>
        <v>3910</v>
      </c>
      <c r="Q19" s="2"/>
      <c r="W19" s="205">
        <v>42236</v>
      </c>
      <c r="X19" s="15">
        <v>16.170000000000002</v>
      </c>
      <c r="Y19" s="15">
        <v>16.57</v>
      </c>
      <c r="Z19" s="15">
        <v>15.95</v>
      </c>
      <c r="AA19" s="15">
        <v>16.13</v>
      </c>
      <c r="AB19" s="145">
        <v>14223100</v>
      </c>
      <c r="AC19" s="15">
        <v>16.13</v>
      </c>
      <c r="AD19">
        <f t="shared" si="4"/>
        <v>0.62000000000000099</v>
      </c>
      <c r="AE19" s="210">
        <f t="shared" si="5"/>
        <v>-6.1614294516328938E-3</v>
      </c>
    </row>
    <row r="20" spans="1:31" x14ac:dyDescent="0.25">
      <c r="B20" s="112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205">
        <v>42235</v>
      </c>
      <c r="X20" s="15">
        <v>17.34</v>
      </c>
      <c r="Y20" s="15">
        <v>17.48</v>
      </c>
      <c r="Z20" s="15">
        <v>16.079999999999998</v>
      </c>
      <c r="AA20" s="15">
        <v>16.23</v>
      </c>
      <c r="AB20" s="145">
        <v>19790000</v>
      </c>
      <c r="AC20" s="15">
        <v>16.23</v>
      </c>
      <c r="AD20">
        <f t="shared" si="4"/>
        <v>1.4000000000000021</v>
      </c>
      <c r="AE20" s="210">
        <f t="shared" si="5"/>
        <v>-7.1510297482837548E-2</v>
      </c>
    </row>
    <row r="21" spans="1:31" x14ac:dyDescent="0.25">
      <c r="B21" s="112">
        <v>42234</v>
      </c>
      <c r="C21" s="242">
        <v>100</v>
      </c>
      <c r="D21" s="243">
        <v>18</v>
      </c>
      <c r="E21" s="243"/>
      <c r="F21" s="243">
        <f t="shared" si="3"/>
        <v>1800</v>
      </c>
      <c r="Q21" s="2"/>
      <c r="W21" s="205">
        <v>42234</v>
      </c>
      <c r="X21" s="15">
        <v>17.329999999999998</v>
      </c>
      <c r="Y21" s="15">
        <v>17.8</v>
      </c>
      <c r="Z21" s="15">
        <v>17.260000000000002</v>
      </c>
      <c r="AA21" s="15">
        <v>17.48</v>
      </c>
      <c r="AB21" s="145">
        <v>8936600</v>
      </c>
      <c r="AC21" s="15">
        <v>17.48</v>
      </c>
      <c r="AD21">
        <f t="shared" si="4"/>
        <v>0.53999999999999915</v>
      </c>
      <c r="AE21" s="210">
        <f t="shared" si="5"/>
        <v>6.9124423963133896E-3</v>
      </c>
    </row>
    <row r="22" spans="1:31" x14ac:dyDescent="0.25">
      <c r="B22" s="112">
        <v>42235</v>
      </c>
      <c r="C22" s="127">
        <v>100</v>
      </c>
      <c r="D22" s="128">
        <v>17.78</v>
      </c>
      <c r="E22" s="128"/>
      <c r="F22" s="128">
        <f t="shared" si="3"/>
        <v>1778</v>
      </c>
      <c r="Q22" s="2"/>
      <c r="W22" s="205">
        <v>42233</v>
      </c>
      <c r="X22" s="15">
        <v>17.149999999999999</v>
      </c>
      <c r="Y22" s="15">
        <v>17.39</v>
      </c>
      <c r="Z22" s="15">
        <v>16.899999999999999</v>
      </c>
      <c r="AA22" s="15">
        <v>17.36</v>
      </c>
      <c r="AB22" s="145">
        <v>15383100</v>
      </c>
      <c r="AC22" s="15">
        <v>17.36</v>
      </c>
      <c r="AD22">
        <f t="shared" si="4"/>
        <v>0.49000000000000199</v>
      </c>
      <c r="AE22" s="210" t="e">
        <f t="shared" si="5"/>
        <v>#DIV/0!</v>
      </c>
    </row>
    <row r="23" spans="1:31" x14ac:dyDescent="0.25">
      <c r="B23" s="112">
        <v>42235</v>
      </c>
      <c r="C23" s="242">
        <v>100</v>
      </c>
      <c r="D23" s="243">
        <v>17.68</v>
      </c>
      <c r="E23" s="243"/>
      <c r="F23" s="243">
        <f t="shared" si="3"/>
        <v>1768</v>
      </c>
      <c r="Q23" s="2"/>
      <c r="W23" s="205">
        <v>42233</v>
      </c>
      <c r="X23" s="15" t="s">
        <v>223</v>
      </c>
      <c r="Y23" s="15"/>
      <c r="Z23" s="15"/>
      <c r="AA23" s="15"/>
      <c r="AB23" s="145"/>
      <c r="AC23" s="15"/>
      <c r="AD23">
        <f t="shared" si="4"/>
        <v>0</v>
      </c>
      <c r="AE23" s="210">
        <f t="shared" si="5"/>
        <v>-1</v>
      </c>
    </row>
    <row r="24" spans="1:31" x14ac:dyDescent="0.25">
      <c r="B24" s="112">
        <v>42240</v>
      </c>
      <c r="C24" s="221">
        <v>100</v>
      </c>
      <c r="D24" s="220">
        <v>16.649999999999999</v>
      </c>
      <c r="E24" s="220"/>
      <c r="F24" s="220">
        <f t="shared" si="3"/>
        <v>1664.9999999999998</v>
      </c>
      <c r="Q24" s="2"/>
      <c r="W24" s="205">
        <v>42230</v>
      </c>
      <c r="X24" s="15">
        <v>18</v>
      </c>
      <c r="Y24" s="15">
        <v>18.27</v>
      </c>
      <c r="Z24" s="15">
        <v>17.36</v>
      </c>
      <c r="AA24" s="15">
        <v>17.399999999999999</v>
      </c>
      <c r="AB24" s="145">
        <v>12877300</v>
      </c>
      <c r="AC24" s="15">
        <v>17.190000000000001</v>
      </c>
      <c r="AD24">
        <f t="shared" si="4"/>
        <v>0.91000000000000014</v>
      </c>
      <c r="AE24" s="210">
        <f t="shared" si="5"/>
        <v>-3.4269662921348254E-2</v>
      </c>
    </row>
    <row r="25" spans="1:31" x14ac:dyDescent="0.25">
      <c r="B25" s="112">
        <v>42240</v>
      </c>
      <c r="C25" s="221">
        <v>100</v>
      </c>
      <c r="D25" s="220">
        <v>16.100000000000001</v>
      </c>
      <c r="E25" s="220"/>
      <c r="F25" s="220">
        <f t="shared" si="3"/>
        <v>1610.0000000000002</v>
      </c>
      <c r="Q25" s="2"/>
      <c r="T25" s="187"/>
      <c r="W25" s="205">
        <v>42229</v>
      </c>
      <c r="X25" s="15">
        <v>18.79</v>
      </c>
      <c r="Y25" s="15">
        <v>18.87</v>
      </c>
      <c r="Z25" s="15">
        <v>17.98</v>
      </c>
      <c r="AA25" s="15">
        <v>18.02</v>
      </c>
      <c r="AB25" s="145">
        <v>10108900</v>
      </c>
      <c r="AC25" s="15">
        <v>17.8</v>
      </c>
      <c r="AD25">
        <f t="shared" si="4"/>
        <v>0.89000000000000057</v>
      </c>
      <c r="AE25" s="210">
        <f t="shared" si="5"/>
        <v>-5.4699946893255302E-2</v>
      </c>
    </row>
    <row r="26" spans="1:31" x14ac:dyDescent="0.25">
      <c r="B26" s="112">
        <v>42257</v>
      </c>
      <c r="C26" s="127">
        <v>1500</v>
      </c>
      <c r="D26" s="128">
        <v>16.350000000000001</v>
      </c>
      <c r="E26" s="128"/>
      <c r="F26" s="128">
        <f t="shared" si="3"/>
        <v>24525.000000000004</v>
      </c>
      <c r="Q26" s="2"/>
      <c r="W26" s="205">
        <v>42228</v>
      </c>
      <c r="X26" s="15">
        <v>18.84</v>
      </c>
      <c r="Y26" s="15">
        <v>19.22</v>
      </c>
      <c r="Z26" s="15">
        <v>18.54</v>
      </c>
      <c r="AA26" s="15">
        <v>19.059999999999999</v>
      </c>
      <c r="AB26" s="145">
        <v>12432300</v>
      </c>
      <c r="AC26" s="15">
        <v>18.829999999999998</v>
      </c>
      <c r="AD26">
        <f t="shared" si="4"/>
        <v>0.67999999999999972</v>
      </c>
      <c r="AE26" s="210">
        <f t="shared" si="5"/>
        <v>9.65147453083115E-3</v>
      </c>
    </row>
    <row r="27" spans="1:31" x14ac:dyDescent="0.25">
      <c r="B27" s="112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205">
        <v>42227</v>
      </c>
      <c r="X27" s="15">
        <v>18.48</v>
      </c>
      <c r="Y27" s="15">
        <v>18.920000000000002</v>
      </c>
      <c r="Z27" s="15">
        <v>18.11</v>
      </c>
      <c r="AA27" s="15">
        <v>18.88</v>
      </c>
      <c r="AB27" s="145">
        <v>14193500</v>
      </c>
      <c r="AC27" s="15">
        <v>18.649999999999999</v>
      </c>
      <c r="AD27">
        <f t="shared" si="4"/>
        <v>0.81000000000000227</v>
      </c>
      <c r="AE27" s="210">
        <f t="shared" si="5"/>
        <v>-5.3333333333334121E-3</v>
      </c>
    </row>
    <row r="28" spans="1:31" x14ac:dyDescent="0.25">
      <c r="B28" s="112">
        <v>42261</v>
      </c>
      <c r="C28" s="221">
        <v>1000</v>
      </c>
      <c r="D28" s="220">
        <v>15.416</v>
      </c>
      <c r="E28" s="220"/>
      <c r="F28" s="220">
        <f t="shared" si="3"/>
        <v>15416</v>
      </c>
      <c r="Q28" s="2"/>
      <c r="W28" s="205">
        <v>42226</v>
      </c>
      <c r="X28" s="15">
        <v>18.420000000000002</v>
      </c>
      <c r="Y28" s="15">
        <v>19.09</v>
      </c>
      <c r="Z28" s="15">
        <v>18.149999999999999</v>
      </c>
      <c r="AA28" s="15">
        <v>18.98</v>
      </c>
      <c r="AB28" s="145">
        <v>11948200</v>
      </c>
      <c r="AC28" s="15">
        <v>18.75</v>
      </c>
      <c r="AD28">
        <f t="shared" si="4"/>
        <v>0.94000000000000128</v>
      </c>
      <c r="AE28" s="210">
        <f t="shared" si="5"/>
        <v>3.1353135313531455E-2</v>
      </c>
    </row>
    <row r="29" spans="1:31" x14ac:dyDescent="0.25">
      <c r="B29" s="112">
        <v>42261</v>
      </c>
      <c r="C29" s="221">
        <v>1000</v>
      </c>
      <c r="D29" s="220">
        <v>15.1</v>
      </c>
      <c r="E29" s="220"/>
      <c r="F29" s="220">
        <f t="shared" si="3"/>
        <v>15100</v>
      </c>
      <c r="Q29" s="2"/>
      <c r="W29" s="205">
        <v>42223</v>
      </c>
      <c r="X29" s="15">
        <v>19.37</v>
      </c>
      <c r="Y29" s="15">
        <v>19.91</v>
      </c>
      <c r="Z29" s="15">
        <v>18.25</v>
      </c>
      <c r="AA29" s="15">
        <v>18.399999999999999</v>
      </c>
      <c r="AB29" s="145">
        <v>11654700</v>
      </c>
      <c r="AC29" s="15">
        <v>18.18</v>
      </c>
      <c r="AD29">
        <f t="shared" si="4"/>
        <v>1.6600000000000001</v>
      </c>
      <c r="AE29" s="210">
        <f t="shared" si="5"/>
        <v>-5.4110301768990565E-2</v>
      </c>
    </row>
    <row r="30" spans="1:31" x14ac:dyDescent="0.25">
      <c r="B30" s="112">
        <v>42261</v>
      </c>
      <c r="C30" s="242">
        <v>200</v>
      </c>
      <c r="D30" s="243">
        <v>14.87</v>
      </c>
      <c r="E30" s="243"/>
      <c r="F30" s="243">
        <f t="shared" si="3"/>
        <v>2974</v>
      </c>
      <c r="Q30" s="2"/>
      <c r="W30" s="205">
        <v>42222</v>
      </c>
      <c r="X30" s="15">
        <v>19.05</v>
      </c>
      <c r="Y30" s="15">
        <v>19.739999999999998</v>
      </c>
      <c r="Z30" s="15">
        <v>17.86</v>
      </c>
      <c r="AA30" s="15">
        <v>19.45</v>
      </c>
      <c r="AB30" s="145">
        <v>21784200</v>
      </c>
      <c r="AC30" s="15">
        <v>19.22</v>
      </c>
      <c r="AD30">
        <f t="shared" si="4"/>
        <v>1.879999999999999</v>
      </c>
      <c r="AE30" s="210">
        <f t="shared" si="5"/>
        <v>-1.6879795396419484E-2</v>
      </c>
    </row>
    <row r="31" spans="1:31" x14ac:dyDescent="0.25">
      <c r="B31" s="112">
        <v>42261</v>
      </c>
      <c r="C31" s="221">
        <v>300</v>
      </c>
      <c r="D31" s="220">
        <v>14.87</v>
      </c>
      <c r="E31" s="220"/>
      <c r="F31" s="220">
        <f t="shared" si="3"/>
        <v>4461</v>
      </c>
      <c r="Q31" s="2"/>
      <c r="W31" s="205">
        <v>42221</v>
      </c>
      <c r="X31" s="15">
        <v>20.82</v>
      </c>
      <c r="Y31" s="15">
        <v>21.06</v>
      </c>
      <c r="Z31" s="15">
        <v>19.739999999999998</v>
      </c>
      <c r="AA31" s="15">
        <v>19.79</v>
      </c>
      <c r="AB31" s="145">
        <v>16224000</v>
      </c>
      <c r="AC31" s="15">
        <v>19.55</v>
      </c>
      <c r="AD31">
        <f t="shared" si="4"/>
        <v>1.3200000000000003</v>
      </c>
      <c r="AE31" s="210">
        <f t="shared" si="5"/>
        <v>-3.5044422507403805E-2</v>
      </c>
    </row>
    <row r="32" spans="1:31" x14ac:dyDescent="0.25">
      <c r="B32" s="1">
        <v>42270</v>
      </c>
      <c r="C32" s="242">
        <v>478</v>
      </c>
      <c r="D32" s="243">
        <v>15.85</v>
      </c>
      <c r="E32" s="243"/>
      <c r="F32" s="243">
        <f t="shared" si="3"/>
        <v>7576.3</v>
      </c>
      <c r="Q32" s="2"/>
      <c r="W32" s="205">
        <v>42220</v>
      </c>
      <c r="X32" s="15">
        <v>20.71</v>
      </c>
      <c r="Y32" s="15">
        <v>20.99</v>
      </c>
      <c r="Z32" s="15">
        <v>20.28</v>
      </c>
      <c r="AA32" s="15">
        <v>20.51</v>
      </c>
      <c r="AB32" s="145">
        <v>9375600</v>
      </c>
      <c r="AC32" s="15">
        <v>20.260000000000002</v>
      </c>
      <c r="AD32">
        <f t="shared" si="4"/>
        <v>0.7099999999999973</v>
      </c>
      <c r="AE32" s="210">
        <f t="shared" si="5"/>
        <v>-2.9527559055116948E-3</v>
      </c>
    </row>
    <row r="33" spans="1:31" x14ac:dyDescent="0.25">
      <c r="W33" s="205">
        <v>42219</v>
      </c>
      <c r="X33" s="15">
        <v>20.7</v>
      </c>
      <c r="Y33" s="15">
        <v>21.22</v>
      </c>
      <c r="Z33" s="15">
        <v>20.47</v>
      </c>
      <c r="AA33" s="15">
        <v>20.57</v>
      </c>
      <c r="AB33" s="145">
        <v>11247500</v>
      </c>
      <c r="AC33" s="15">
        <v>20.32</v>
      </c>
      <c r="AD33">
        <f t="shared" si="4"/>
        <v>0.75</v>
      </c>
      <c r="AE33" s="210">
        <f t="shared" si="5"/>
        <v>-2.1194605009633993E-2</v>
      </c>
    </row>
    <row r="34" spans="1:31" x14ac:dyDescent="0.25">
      <c r="W34" s="205">
        <v>42216</v>
      </c>
      <c r="X34" s="15">
        <v>21.68</v>
      </c>
      <c r="Y34" s="15">
        <v>21.76</v>
      </c>
      <c r="Z34" s="15">
        <v>20.93</v>
      </c>
      <c r="AA34" s="15">
        <v>21.01</v>
      </c>
      <c r="AB34" s="145">
        <v>8947500</v>
      </c>
      <c r="AC34" s="15">
        <v>20.76</v>
      </c>
      <c r="AD34">
        <f t="shared" si="4"/>
        <v>0.83000000000000185</v>
      </c>
      <c r="AE34" s="210">
        <f t="shared" si="5"/>
        <v>-3.8888888888888862E-2</v>
      </c>
    </row>
    <row r="35" spans="1:31" x14ac:dyDescent="0.25">
      <c r="W35" s="205">
        <v>42215</v>
      </c>
      <c r="X35" s="15">
        <v>21.86</v>
      </c>
      <c r="Y35" s="15">
        <v>21.94</v>
      </c>
      <c r="Z35" s="15">
        <v>21.47</v>
      </c>
      <c r="AA35" s="15">
        <v>21.86</v>
      </c>
      <c r="AB35" s="145">
        <v>8454800</v>
      </c>
      <c r="AC35" s="15">
        <v>21.6</v>
      </c>
      <c r="AD35">
        <f t="shared" si="4"/>
        <v>0.47000000000000242</v>
      </c>
      <c r="AE35" s="210">
        <f t="shared" si="5"/>
        <v>4.6511627906977715E-3</v>
      </c>
    </row>
    <row r="36" spans="1:31" x14ac:dyDescent="0.25">
      <c r="A36" s="49" t="s">
        <v>87</v>
      </c>
      <c r="B36" s="20"/>
      <c r="C36" s="20">
        <f>SUM(C2:C32)</f>
        <v>11330</v>
      </c>
      <c r="D36" s="20"/>
      <c r="E36" s="20"/>
      <c r="F36" s="25">
        <f>SUM(F2:F32)</f>
        <v>242032.47899999999</v>
      </c>
      <c r="G36" s="20"/>
      <c r="H36" s="109">
        <f>SUM(H2:H25)</f>
        <v>7620</v>
      </c>
      <c r="I36" s="126"/>
      <c r="J36" s="25"/>
      <c r="K36" s="25">
        <f>SUM(K2:K25)</f>
        <v>147155.45000000001</v>
      </c>
      <c r="L36" s="20"/>
      <c r="M36" s="25">
        <f>SUM(M2:M12)</f>
        <v>850.5</v>
      </c>
      <c r="W36" s="205">
        <v>42214</v>
      </c>
      <c r="X36" s="15">
        <v>21.16</v>
      </c>
      <c r="Y36" s="15">
        <v>21.87</v>
      </c>
      <c r="Z36" s="15">
        <v>20.91</v>
      </c>
      <c r="AA36" s="15">
        <v>21.76</v>
      </c>
      <c r="AB36" s="145">
        <v>12555700</v>
      </c>
      <c r="AC36" s="15">
        <v>21.5</v>
      </c>
      <c r="AD36">
        <f t="shared" si="4"/>
        <v>0.96000000000000085</v>
      </c>
      <c r="AE36" s="210">
        <f t="shared" si="5"/>
        <v>2.6743075453677045E-2</v>
      </c>
    </row>
    <row r="37" spans="1:31" x14ac:dyDescent="0.25">
      <c r="G37" s="2"/>
      <c r="W37" s="205">
        <v>42213</v>
      </c>
      <c r="X37" s="15">
        <v>20.77</v>
      </c>
      <c r="Y37" s="15">
        <v>21.57</v>
      </c>
      <c r="Z37" s="15">
        <v>20.440000000000001</v>
      </c>
      <c r="AA37" s="15">
        <v>21.2</v>
      </c>
      <c r="AB37" s="145">
        <v>11840500</v>
      </c>
      <c r="AC37" s="15">
        <v>20.94</v>
      </c>
      <c r="AD37">
        <f t="shared" si="4"/>
        <v>1.129999999999999</v>
      </c>
      <c r="AE37" s="210">
        <f t="shared" si="5"/>
        <v>2.4461839530332652E-2</v>
      </c>
    </row>
    <row r="38" spans="1:31" x14ac:dyDescent="0.25">
      <c r="W38" s="205">
        <v>42212</v>
      </c>
      <c r="X38" s="15">
        <v>21.1</v>
      </c>
      <c r="Y38" s="15">
        <v>21.22</v>
      </c>
      <c r="Z38" s="15">
        <v>20.57</v>
      </c>
      <c r="AA38" s="15">
        <v>20.69</v>
      </c>
      <c r="AB38" s="145">
        <v>9137000</v>
      </c>
      <c r="AC38" s="15">
        <v>20.440000000000001</v>
      </c>
      <c r="AD38">
        <f t="shared" si="4"/>
        <v>0.64999999999999858</v>
      </c>
      <c r="AE38" s="210">
        <f t="shared" si="5"/>
        <v>-3.3569739952718503E-2</v>
      </c>
    </row>
    <row r="39" spans="1:31" x14ac:dyDescent="0.25">
      <c r="W39" s="205">
        <v>42209</v>
      </c>
      <c r="X39" s="15">
        <v>22.06</v>
      </c>
      <c r="Y39" s="15">
        <v>22.1</v>
      </c>
      <c r="Z39" s="15">
        <v>21.1</v>
      </c>
      <c r="AA39" s="15">
        <v>21.41</v>
      </c>
      <c r="AB39" s="145">
        <v>13124600</v>
      </c>
      <c r="AC39" s="15">
        <v>21.15</v>
      </c>
      <c r="AD39">
        <f t="shared" si="4"/>
        <v>1</v>
      </c>
      <c r="AE39" s="210">
        <f t="shared" si="5"/>
        <v>-3.1149793861658281E-2</v>
      </c>
    </row>
    <row r="40" spans="1:31" x14ac:dyDescent="0.25">
      <c r="W40" s="205">
        <v>42208</v>
      </c>
      <c r="X40" s="15">
        <v>22.36</v>
      </c>
      <c r="Y40" s="15">
        <v>22.48</v>
      </c>
      <c r="Z40" s="15">
        <v>21.72</v>
      </c>
      <c r="AA40" s="15">
        <v>22.1</v>
      </c>
      <c r="AB40" s="145">
        <v>12029000</v>
      </c>
      <c r="AC40" s="15">
        <v>21.83</v>
      </c>
      <c r="AD40">
        <f t="shared" si="4"/>
        <v>0.76000000000000156</v>
      </c>
      <c r="AE40" s="210">
        <f t="shared" si="5"/>
        <v>-1.0874490258269254E-2</v>
      </c>
    </row>
    <row r="41" spans="1:31" x14ac:dyDescent="0.25">
      <c r="W41" s="205">
        <v>42207</v>
      </c>
      <c r="X41" s="15">
        <v>23.07</v>
      </c>
      <c r="Y41" s="15">
        <v>23.11</v>
      </c>
      <c r="Z41" s="15">
        <v>22.23</v>
      </c>
      <c r="AA41" s="15">
        <v>22.34</v>
      </c>
      <c r="AB41" s="145">
        <v>11190200</v>
      </c>
      <c r="AC41" s="15">
        <v>22.07</v>
      </c>
      <c r="AD41">
        <f t="shared" si="4"/>
        <v>0.87999999999999901</v>
      </c>
      <c r="AE41" s="210">
        <f t="shared" si="5"/>
        <v>-3.582350371341203E-2</v>
      </c>
    </row>
    <row r="42" spans="1:31" x14ac:dyDescent="0.25">
      <c r="W42" s="205">
        <v>42206</v>
      </c>
      <c r="X42" s="15">
        <v>23.37</v>
      </c>
      <c r="Y42" s="15">
        <v>23.59</v>
      </c>
      <c r="Z42" s="15">
        <v>23.1</v>
      </c>
      <c r="AA42" s="15">
        <v>23.17</v>
      </c>
      <c r="AB42" s="145">
        <v>9206200</v>
      </c>
      <c r="AC42" s="15">
        <v>22.89</v>
      </c>
      <c r="AD42">
        <f t="shared" si="4"/>
        <v>0.48999999999999844</v>
      </c>
      <c r="AE42" s="210">
        <f t="shared" si="5"/>
        <v>-3.0487804878048808E-3</v>
      </c>
    </row>
    <row r="43" spans="1:31" x14ac:dyDescent="0.25">
      <c r="W43" s="205">
        <v>42205</v>
      </c>
      <c r="X43" s="15">
        <v>23.59</v>
      </c>
      <c r="Y43" s="15">
        <v>23.6</v>
      </c>
      <c r="Z43" s="15">
        <v>23.06</v>
      </c>
      <c r="AA43" s="15">
        <v>23.24</v>
      </c>
      <c r="AB43" s="145">
        <v>8700400</v>
      </c>
      <c r="AC43" s="15">
        <v>22.96</v>
      </c>
      <c r="AD43">
        <f t="shared" si="4"/>
        <v>0.5400000000000027</v>
      </c>
      <c r="AE43" s="210">
        <f t="shared" si="5"/>
        <v>-1.4169171318162199E-2</v>
      </c>
    </row>
    <row r="44" spans="1:31" x14ac:dyDescent="0.25">
      <c r="W44" s="205">
        <v>42202</v>
      </c>
      <c r="X44" s="15">
        <v>24.2</v>
      </c>
      <c r="Y44" s="15">
        <v>24.24</v>
      </c>
      <c r="Z44" s="15">
        <v>23.55</v>
      </c>
      <c r="AA44" s="15">
        <v>23.57</v>
      </c>
      <c r="AB44" s="145">
        <v>6230600</v>
      </c>
      <c r="AC44" s="15">
        <v>23.29</v>
      </c>
      <c r="AD44">
        <f t="shared" si="4"/>
        <v>0.68999999999999773</v>
      </c>
      <c r="AE44" s="210">
        <f t="shared" si="5"/>
        <v>-2.8773978315262738E-2</v>
      </c>
    </row>
    <row r="45" spans="1:31" x14ac:dyDescent="0.25">
      <c r="W45" s="205">
        <v>42201</v>
      </c>
      <c r="X45" s="15">
        <v>24.65</v>
      </c>
      <c r="Y45" s="15">
        <v>24.68</v>
      </c>
      <c r="Z45" s="15">
        <v>24.16</v>
      </c>
      <c r="AA45" s="15">
        <v>24.27</v>
      </c>
      <c r="AB45" s="145">
        <v>6634000</v>
      </c>
      <c r="AC45" s="15">
        <v>23.98</v>
      </c>
      <c r="AD45">
        <f t="shared" si="4"/>
        <v>0.51999999999999957</v>
      </c>
      <c r="AE45" s="210">
        <f t="shared" si="5"/>
        <v>-5.3919535462463308E-3</v>
      </c>
    </row>
    <row r="46" spans="1:31" x14ac:dyDescent="0.25">
      <c r="W46" s="205">
        <v>42200</v>
      </c>
      <c r="X46" s="15">
        <v>24.97</v>
      </c>
      <c r="Y46" s="15">
        <v>25.1</v>
      </c>
      <c r="Z46" s="15">
        <v>24.21</v>
      </c>
      <c r="AA46" s="15">
        <v>24.4</v>
      </c>
      <c r="AB46" s="145">
        <v>8365100</v>
      </c>
      <c r="AC46" s="15">
        <v>24.11</v>
      </c>
      <c r="AD46">
        <f t="shared" si="4"/>
        <v>0.89000000000000057</v>
      </c>
      <c r="AE46" s="210">
        <f t="shared" si="5"/>
        <v>-2.7037933817594895E-2</v>
      </c>
    </row>
    <row r="47" spans="1:31" x14ac:dyDescent="0.25">
      <c r="W47" s="205">
        <v>42199</v>
      </c>
      <c r="X47" s="15">
        <v>24.72</v>
      </c>
      <c r="Y47" s="15">
        <v>25.25</v>
      </c>
      <c r="Z47" s="15">
        <v>24.62</v>
      </c>
      <c r="AA47" s="15">
        <v>25.08</v>
      </c>
      <c r="AB47" s="145">
        <v>9034300</v>
      </c>
      <c r="AC47" s="15">
        <v>24.78</v>
      </c>
      <c r="AD47">
        <f t="shared" si="4"/>
        <v>0.62999999999999901</v>
      </c>
      <c r="AE47" s="210">
        <f t="shared" si="5"/>
        <v>1.4326647564469885E-2</v>
      </c>
    </row>
    <row r="48" spans="1:31" x14ac:dyDescent="0.25">
      <c r="W48" s="205">
        <v>42198</v>
      </c>
      <c r="X48" s="15">
        <v>24.38</v>
      </c>
      <c r="Y48" s="15">
        <v>24.77</v>
      </c>
      <c r="Z48" s="15">
        <v>24.32</v>
      </c>
      <c r="AA48" s="15">
        <v>24.73</v>
      </c>
      <c r="AB48" s="145">
        <v>5953300</v>
      </c>
      <c r="AC48" s="15">
        <v>24.43</v>
      </c>
      <c r="AD48">
        <f t="shared" si="4"/>
        <v>0.44999999999999929</v>
      </c>
      <c r="AE48" s="210">
        <f t="shared" si="5"/>
        <v>1.1175496688741626E-2</v>
      </c>
    </row>
    <row r="49" spans="15:31" x14ac:dyDescent="0.25">
      <c r="W49" s="205">
        <v>42195</v>
      </c>
      <c r="X49" s="15">
        <v>24.98</v>
      </c>
      <c r="Y49" s="15">
        <v>25.23</v>
      </c>
      <c r="Z49" s="15">
        <v>24.35</v>
      </c>
      <c r="AA49" s="15">
        <v>24.46</v>
      </c>
      <c r="AB49" s="145">
        <v>6841800</v>
      </c>
      <c r="AC49" s="15">
        <v>24.16</v>
      </c>
      <c r="AD49">
        <f t="shared" si="4"/>
        <v>0.87999999999999901</v>
      </c>
      <c r="AE49" s="210">
        <f t="shared" si="5"/>
        <v>-1.3071895424836666E-2</v>
      </c>
    </row>
    <row r="50" spans="15:31" ht="20.25" thickBot="1" x14ac:dyDescent="0.35">
      <c r="O50" s="266" t="s">
        <v>83</v>
      </c>
      <c r="P50" s="266"/>
      <c r="T50" s="206" t="s">
        <v>114</v>
      </c>
      <c r="W50" s="205">
        <v>42194</v>
      </c>
      <c r="X50" s="15">
        <v>25.22</v>
      </c>
      <c r="Y50" s="15">
        <v>25.38</v>
      </c>
      <c r="Z50" s="15">
        <v>24.75</v>
      </c>
      <c r="AA50" s="15">
        <v>24.78</v>
      </c>
      <c r="AB50" s="145">
        <v>9405400</v>
      </c>
      <c r="AC50" s="15">
        <v>24.48</v>
      </c>
      <c r="AD50">
        <f t="shared" si="4"/>
        <v>0.62999999999999901</v>
      </c>
      <c r="AE50" s="210">
        <f t="shared" si="5"/>
        <v>2.0466639377814122E-3</v>
      </c>
    </row>
    <row r="51" spans="15:31" ht="15.75" thickTop="1" x14ac:dyDescent="0.25">
      <c r="O51" s="133">
        <v>1.1000000000000001</v>
      </c>
      <c r="P51" s="133">
        <f>O51*$Q$4</f>
        <v>16.236000000000001</v>
      </c>
      <c r="T51" s="207" t="s">
        <v>135</v>
      </c>
      <c r="U51" s="201">
        <v>14.98</v>
      </c>
      <c r="W51" s="205">
        <v>42193</v>
      </c>
      <c r="X51" s="15">
        <v>25.52</v>
      </c>
      <c r="Y51" s="15">
        <v>25.66</v>
      </c>
      <c r="Z51" s="15">
        <v>24.54</v>
      </c>
      <c r="AA51" s="15">
        <v>24.73</v>
      </c>
      <c r="AB51" s="145">
        <v>7133500</v>
      </c>
      <c r="AC51" s="15">
        <v>24.43</v>
      </c>
      <c r="AD51">
        <f t="shared" si="4"/>
        <v>1.120000000000001</v>
      </c>
      <c r="AE51" s="210">
        <f t="shared" si="5"/>
        <v>-3.818897637795271E-2</v>
      </c>
    </row>
    <row r="52" spans="15:31" x14ac:dyDescent="0.25">
      <c r="O52" s="133">
        <v>1.0900000000000001</v>
      </c>
      <c r="P52" s="133">
        <f t="shared" ref="P52:P71" si="6">O52*$Q$4</f>
        <v>16.0884</v>
      </c>
      <c r="T52" s="208" t="s">
        <v>136</v>
      </c>
      <c r="U52" s="202">
        <v>14.75</v>
      </c>
      <c r="W52" s="205">
        <v>42192</v>
      </c>
      <c r="X52" s="15">
        <v>25.07</v>
      </c>
      <c r="Y52" s="15">
        <v>25.84</v>
      </c>
      <c r="Z52" s="15">
        <v>24.45</v>
      </c>
      <c r="AA52" s="15">
        <v>25.71</v>
      </c>
      <c r="AB52" s="145">
        <v>8451100</v>
      </c>
      <c r="AC52" s="15">
        <v>25.4</v>
      </c>
      <c r="AD52">
        <f t="shared" si="4"/>
        <v>1.3900000000000006</v>
      </c>
      <c r="AE52" s="210">
        <f t="shared" si="5"/>
        <v>2.3368251410152974E-2</v>
      </c>
    </row>
    <row r="53" spans="15:31" x14ac:dyDescent="0.25">
      <c r="O53" s="133">
        <v>1.08</v>
      </c>
      <c r="P53" s="133">
        <f t="shared" si="6"/>
        <v>15.940800000000001</v>
      </c>
      <c r="T53" s="208" t="s">
        <v>137</v>
      </c>
      <c r="U53" s="202" t="s">
        <v>215</v>
      </c>
      <c r="W53" s="205">
        <v>42191</v>
      </c>
      <c r="X53" s="15">
        <v>25.28</v>
      </c>
      <c r="Y53" s="15">
        <v>25.48</v>
      </c>
      <c r="Z53" s="15">
        <v>25.05</v>
      </c>
      <c r="AA53" s="15">
        <v>25.12</v>
      </c>
      <c r="AB53" s="145">
        <v>6449200</v>
      </c>
      <c r="AC53" s="15">
        <v>24.82</v>
      </c>
      <c r="AD53">
        <f t="shared" si="4"/>
        <v>0.42999999999999972</v>
      </c>
      <c r="AE53" s="210">
        <f t="shared" si="5"/>
        <v>-2.3603461841070095E-2</v>
      </c>
    </row>
    <row r="54" spans="15:31" x14ac:dyDescent="0.25">
      <c r="O54" s="133">
        <v>1.07</v>
      </c>
      <c r="P54" s="133">
        <f t="shared" si="6"/>
        <v>15.793200000000001</v>
      </c>
      <c r="T54" s="208" t="s">
        <v>138</v>
      </c>
      <c r="U54" s="202" t="s">
        <v>216</v>
      </c>
      <c r="W54" s="205">
        <v>42187</v>
      </c>
      <c r="X54" s="15">
        <v>25.87</v>
      </c>
      <c r="Y54" s="15">
        <v>26.38</v>
      </c>
      <c r="Z54" s="15">
        <v>25.67</v>
      </c>
      <c r="AA54" s="15">
        <v>25.73</v>
      </c>
      <c r="AB54" s="145">
        <v>6216200</v>
      </c>
      <c r="AC54" s="15">
        <v>25.42</v>
      </c>
      <c r="AD54">
        <f t="shared" si="4"/>
        <v>0.7099999999999973</v>
      </c>
      <c r="AE54" s="210">
        <f t="shared" si="5"/>
        <v>-2.3547880690737433E-3</v>
      </c>
    </row>
    <row r="55" spans="15:31" x14ac:dyDescent="0.25">
      <c r="O55" s="133">
        <v>1.06</v>
      </c>
      <c r="P55" s="133">
        <f t="shared" si="6"/>
        <v>15.6456</v>
      </c>
      <c r="T55" s="208" t="s">
        <v>139</v>
      </c>
      <c r="U55" s="202">
        <v>25.2</v>
      </c>
      <c r="W55" s="205">
        <v>42186</v>
      </c>
      <c r="X55" s="15">
        <v>26.59</v>
      </c>
      <c r="Y55" s="15">
        <v>26.61</v>
      </c>
      <c r="Z55" s="15">
        <v>25.6</v>
      </c>
      <c r="AA55" s="15">
        <v>25.79</v>
      </c>
      <c r="AB55" s="145">
        <v>8710900</v>
      </c>
      <c r="AC55" s="15">
        <v>25.48</v>
      </c>
      <c r="AD55">
        <f t="shared" si="4"/>
        <v>1.009999999999998</v>
      </c>
      <c r="AE55" s="210">
        <f t="shared" si="5"/>
        <v>-2.822273073989312E-2</v>
      </c>
    </row>
    <row r="56" spans="15:31" x14ac:dyDescent="0.25">
      <c r="O56" s="133">
        <v>1.05</v>
      </c>
      <c r="P56" s="133">
        <f t="shared" si="6"/>
        <v>15.498000000000001</v>
      </c>
      <c r="T56" s="208" t="s">
        <v>140</v>
      </c>
      <c r="U56" s="202">
        <v>1.27922</v>
      </c>
      <c r="W56" s="205">
        <v>42185</v>
      </c>
      <c r="X56" s="15">
        <v>27</v>
      </c>
      <c r="Y56" s="15">
        <v>27</v>
      </c>
      <c r="Z56" s="15">
        <v>26.46</v>
      </c>
      <c r="AA56" s="15">
        <v>26.54</v>
      </c>
      <c r="AB56" s="145">
        <v>8529000</v>
      </c>
      <c r="AC56" s="15">
        <v>26.22</v>
      </c>
      <c r="AD56">
        <f t="shared" si="4"/>
        <v>0.53999999999999915</v>
      </c>
      <c r="AE56" s="210">
        <f t="shared" si="5"/>
        <v>-5.6882821387941318E-3</v>
      </c>
    </row>
    <row r="57" spans="15:31" x14ac:dyDescent="0.25">
      <c r="O57" s="133">
        <v>1.04</v>
      </c>
      <c r="P57" s="133">
        <f t="shared" si="6"/>
        <v>15.3504</v>
      </c>
      <c r="T57" s="208" t="s">
        <v>166</v>
      </c>
      <c r="U57" s="202" t="s">
        <v>217</v>
      </c>
      <c r="W57" s="205">
        <v>42184</v>
      </c>
      <c r="X57" s="15">
        <v>27.24</v>
      </c>
      <c r="Y57" s="15">
        <v>27.38</v>
      </c>
      <c r="Z57" s="15">
        <v>26.68</v>
      </c>
      <c r="AA57" s="15">
        <v>26.69</v>
      </c>
      <c r="AB57" s="145">
        <v>13296400</v>
      </c>
      <c r="AC57" s="15">
        <v>26.37</v>
      </c>
      <c r="AD57">
        <f t="shared" si="4"/>
        <v>0.69999999999999929</v>
      </c>
      <c r="AE57" s="210">
        <f t="shared" si="5"/>
        <v>-3.8293216630196913E-2</v>
      </c>
    </row>
    <row r="58" spans="15:31" x14ac:dyDescent="0.25">
      <c r="O58" s="133">
        <v>1.03</v>
      </c>
      <c r="P58" s="133">
        <f t="shared" si="6"/>
        <v>15.2028</v>
      </c>
      <c r="T58" s="208"/>
      <c r="U58" s="202"/>
      <c r="W58" s="205">
        <v>42181</v>
      </c>
      <c r="X58" s="15">
        <v>26.87</v>
      </c>
      <c r="Y58" s="15">
        <v>27.77</v>
      </c>
      <c r="Z58" s="15">
        <v>26.55</v>
      </c>
      <c r="AA58" s="15">
        <v>27.75</v>
      </c>
      <c r="AB58" s="145">
        <v>18316800</v>
      </c>
      <c r="AC58" s="15">
        <v>27.42</v>
      </c>
      <c r="AD58">
        <f t="shared" si="4"/>
        <v>1.2199999999999989</v>
      </c>
      <c r="AE58" s="210">
        <f t="shared" si="5"/>
        <v>3.5107587768969495E-2</v>
      </c>
    </row>
    <row r="59" spans="15:31" x14ac:dyDescent="0.25">
      <c r="O59" s="133">
        <v>1.02</v>
      </c>
      <c r="P59" s="133">
        <f t="shared" si="6"/>
        <v>15.055199999999999</v>
      </c>
      <c r="T59" s="208" t="s">
        <v>142</v>
      </c>
      <c r="U59" s="202" t="s">
        <v>218</v>
      </c>
      <c r="W59" s="205">
        <v>42180</v>
      </c>
      <c r="X59" s="15">
        <v>27.18</v>
      </c>
      <c r="Y59" s="15">
        <v>27.2</v>
      </c>
      <c r="Z59" s="15">
        <v>26.75</v>
      </c>
      <c r="AA59" s="15">
        <v>26.81</v>
      </c>
      <c r="AB59" s="145">
        <v>10990800</v>
      </c>
      <c r="AC59" s="15">
        <v>26.49</v>
      </c>
      <c r="AD59">
        <f t="shared" si="4"/>
        <v>0.44999999999999929</v>
      </c>
      <c r="AE59" s="210">
        <f t="shared" si="5"/>
        <v>7.607455306199995E-3</v>
      </c>
    </row>
    <row r="60" spans="15:31" x14ac:dyDescent="0.25">
      <c r="O60" s="133">
        <v>1.01</v>
      </c>
      <c r="P60" s="133">
        <f t="shared" si="6"/>
        <v>14.9076</v>
      </c>
      <c r="T60" s="208" t="s">
        <v>143</v>
      </c>
      <c r="U60" s="202" t="s">
        <v>219</v>
      </c>
      <c r="W60" s="205">
        <v>42179</v>
      </c>
      <c r="X60" s="15">
        <v>26.72</v>
      </c>
      <c r="Y60" s="15">
        <v>27.02</v>
      </c>
      <c r="Z60" s="15">
        <v>26.59</v>
      </c>
      <c r="AA60" s="15">
        <v>26.61</v>
      </c>
      <c r="AB60" s="145">
        <v>7571900</v>
      </c>
      <c r="AC60" s="15">
        <v>26.29</v>
      </c>
      <c r="AD60">
        <f t="shared" si="4"/>
        <v>0.42999999999999972</v>
      </c>
      <c r="AE60" s="210">
        <f t="shared" si="5"/>
        <v>0</v>
      </c>
    </row>
    <row r="61" spans="15:31" x14ac:dyDescent="0.25">
      <c r="O61" s="133">
        <v>1</v>
      </c>
      <c r="P61" s="133">
        <f t="shared" si="6"/>
        <v>14.76</v>
      </c>
      <c r="T61" s="208" t="s">
        <v>144</v>
      </c>
      <c r="U61" s="203">
        <v>15640604</v>
      </c>
      <c r="W61" s="205">
        <v>42178</v>
      </c>
      <c r="X61" s="15">
        <v>26.24</v>
      </c>
      <c r="Y61" s="15">
        <v>26.66</v>
      </c>
      <c r="Z61" s="15">
        <v>26.14</v>
      </c>
      <c r="AA61" s="15">
        <v>26.61</v>
      </c>
      <c r="AB61" s="145">
        <v>4661600</v>
      </c>
      <c r="AC61" s="15">
        <v>26.29</v>
      </c>
      <c r="AD61">
        <f t="shared" si="4"/>
        <v>0.51999999999999957</v>
      </c>
      <c r="AE61" s="210">
        <f t="shared" si="5"/>
        <v>1.8992248062015493E-2</v>
      </c>
    </row>
    <row r="62" spans="15:31" x14ac:dyDescent="0.25">
      <c r="O62" s="133">
        <v>0.99</v>
      </c>
      <c r="P62" s="133">
        <f t="shared" si="6"/>
        <v>14.612399999999999</v>
      </c>
      <c r="T62" s="208" t="s">
        <v>149</v>
      </c>
      <c r="U62" s="203">
        <v>11646000</v>
      </c>
      <c r="W62" s="205">
        <v>42177</v>
      </c>
      <c r="X62" s="15">
        <v>26.18</v>
      </c>
      <c r="Y62" s="15">
        <v>26.24</v>
      </c>
      <c r="Z62" s="15">
        <v>25.79</v>
      </c>
      <c r="AA62" s="15">
        <v>26.12</v>
      </c>
      <c r="AB62" s="145">
        <v>3382900</v>
      </c>
      <c r="AC62" s="15">
        <v>25.8</v>
      </c>
      <c r="AD62">
        <f t="shared" si="4"/>
        <v>0.44999999999999929</v>
      </c>
      <c r="AE62" s="210">
        <f t="shared" si="5"/>
        <v>7.4189769621242352E-3</v>
      </c>
    </row>
    <row r="63" spans="15:31" x14ac:dyDescent="0.25">
      <c r="O63" s="133">
        <v>0.98</v>
      </c>
      <c r="P63" s="133">
        <f t="shared" si="6"/>
        <v>14.4648</v>
      </c>
      <c r="T63" s="208" t="s">
        <v>145</v>
      </c>
      <c r="U63" s="202" t="s">
        <v>220</v>
      </c>
      <c r="W63" s="205">
        <v>42174</v>
      </c>
      <c r="X63" s="15">
        <v>26.38</v>
      </c>
      <c r="Y63" s="15">
        <v>26.61</v>
      </c>
      <c r="Z63" s="15">
        <v>25.89</v>
      </c>
      <c r="AA63" s="15">
        <v>25.92</v>
      </c>
      <c r="AB63" s="145">
        <v>8063700</v>
      </c>
      <c r="AC63" s="15">
        <v>25.61</v>
      </c>
      <c r="AD63">
        <f t="shared" si="4"/>
        <v>0.71999999999999886</v>
      </c>
      <c r="AE63" s="210">
        <f t="shared" si="5"/>
        <v>-2.2892025944296068E-2</v>
      </c>
    </row>
    <row r="64" spans="15:31" x14ac:dyDescent="0.25">
      <c r="O64" s="133">
        <v>0.97</v>
      </c>
      <c r="P64" s="133">
        <f t="shared" si="6"/>
        <v>14.3172</v>
      </c>
      <c r="T64" s="208" t="s">
        <v>150</v>
      </c>
      <c r="U64" s="202">
        <v>14.68</v>
      </c>
      <c r="W64" s="205">
        <v>42173</v>
      </c>
      <c r="X64" s="15">
        <v>26.66</v>
      </c>
      <c r="Y64" s="15">
        <v>26.79</v>
      </c>
      <c r="Z64" s="15">
        <v>26.46</v>
      </c>
      <c r="AA64" s="15">
        <v>26.53</v>
      </c>
      <c r="AB64" s="145">
        <v>3904200</v>
      </c>
      <c r="AC64" s="15">
        <v>26.21</v>
      </c>
      <c r="AD64">
        <f t="shared" si="4"/>
        <v>0.32999999999999829</v>
      </c>
      <c r="AE64" s="210">
        <f t="shared" si="5"/>
        <v>-3.8138825324174341E-4</v>
      </c>
    </row>
    <row r="65" spans="15:31" x14ac:dyDescent="0.25">
      <c r="O65" s="133">
        <v>0.96</v>
      </c>
      <c r="P65" s="133">
        <f t="shared" si="6"/>
        <v>14.169599999999999</v>
      </c>
      <c r="T65" s="208" t="s">
        <v>151</v>
      </c>
      <c r="U65" s="202">
        <v>1.03</v>
      </c>
      <c r="W65" s="205">
        <v>42172</v>
      </c>
      <c r="X65" s="15">
        <v>27</v>
      </c>
      <c r="Y65" s="15">
        <v>27.05</v>
      </c>
      <c r="Z65" s="15">
        <v>26.31</v>
      </c>
      <c r="AA65" s="15">
        <v>26.54</v>
      </c>
      <c r="AB65" s="145">
        <v>3478000</v>
      </c>
      <c r="AC65" s="15">
        <v>26.22</v>
      </c>
      <c r="AD65">
        <f t="shared" si="4"/>
        <v>0.74000000000000199</v>
      </c>
      <c r="AE65" s="210">
        <f t="shared" si="5"/>
        <v>-6.8181818181818343E-3</v>
      </c>
    </row>
    <row r="66" spans="15:31" x14ac:dyDescent="0.25">
      <c r="O66" s="133">
        <v>0.95</v>
      </c>
      <c r="P66" s="133">
        <f t="shared" si="6"/>
        <v>14.021999999999998</v>
      </c>
      <c r="T66" s="208" t="s">
        <v>146</v>
      </c>
      <c r="U66" s="202" t="s">
        <v>221</v>
      </c>
      <c r="W66" s="205">
        <v>42171</v>
      </c>
      <c r="X66" s="15">
        <v>26.45</v>
      </c>
      <c r="Y66" s="15">
        <v>26.76</v>
      </c>
      <c r="Z66" s="15">
        <v>26.41</v>
      </c>
      <c r="AA66" s="15">
        <v>26.72</v>
      </c>
      <c r="AB66" s="145">
        <v>3288300</v>
      </c>
      <c r="AC66" s="15">
        <v>26.4</v>
      </c>
      <c r="AD66">
        <f t="shared" si="4"/>
        <v>0.35000000000000142</v>
      </c>
      <c r="AE66" s="210">
        <f t="shared" si="5"/>
        <v>1.0719754977029039E-2</v>
      </c>
    </row>
    <row r="67" spans="15:31" x14ac:dyDescent="0.25">
      <c r="O67" s="133">
        <v>0.94</v>
      </c>
      <c r="P67" s="133">
        <f t="shared" si="6"/>
        <v>13.8744</v>
      </c>
      <c r="W67" s="205">
        <v>42170</v>
      </c>
      <c r="X67" s="15">
        <v>26.24</v>
      </c>
      <c r="Y67" s="15">
        <v>26.65</v>
      </c>
      <c r="Z67" s="15">
        <v>26.24</v>
      </c>
      <c r="AA67" s="15">
        <v>26.44</v>
      </c>
      <c r="AB67" s="145">
        <v>4643400</v>
      </c>
      <c r="AC67" s="15">
        <v>26.12</v>
      </c>
      <c r="AD67">
        <f t="shared" si="4"/>
        <v>0.41000000000000014</v>
      </c>
      <c r="AE67" s="210">
        <f t="shared" si="5"/>
        <v>-1.9105846388994818E-3</v>
      </c>
    </row>
    <row r="68" spans="15:31" x14ac:dyDescent="0.25">
      <c r="O68" s="133">
        <v>0.93</v>
      </c>
      <c r="P68" s="133">
        <f t="shared" si="6"/>
        <v>13.726800000000001</v>
      </c>
      <c r="W68" s="205">
        <v>42167</v>
      </c>
      <c r="X68" s="15">
        <v>26.79</v>
      </c>
      <c r="Y68" s="15">
        <v>26.86</v>
      </c>
      <c r="Z68" s="15">
        <v>26.48</v>
      </c>
      <c r="AA68" s="15">
        <v>26.49</v>
      </c>
      <c r="AB68" s="145">
        <v>4453900</v>
      </c>
      <c r="AC68" s="15">
        <v>26.17</v>
      </c>
      <c r="AD68">
        <f t="shared" si="4"/>
        <v>0.37999999999999901</v>
      </c>
      <c r="AE68" s="210" t="e">
        <f t="shared" si="5"/>
        <v>#DIV/0!</v>
      </c>
    </row>
    <row r="69" spans="15:31" x14ac:dyDescent="0.25">
      <c r="O69" s="133">
        <v>0.92</v>
      </c>
      <c r="P69" s="133">
        <f t="shared" si="6"/>
        <v>13.5792</v>
      </c>
      <c r="W69" s="15" t="s">
        <v>162</v>
      </c>
      <c r="X69" s="15"/>
      <c r="Y69" s="15"/>
      <c r="Z69" s="15"/>
      <c r="AA69" s="15"/>
      <c r="AB69" s="15"/>
      <c r="AC69" s="15"/>
      <c r="AD69">
        <f t="shared" si="4"/>
        <v>0</v>
      </c>
      <c r="AE69" s="210" t="e">
        <f t="shared" si="5"/>
        <v>#DIV/0!</v>
      </c>
    </row>
    <row r="70" spans="15:31" x14ac:dyDescent="0.25">
      <c r="O70" s="133">
        <v>0.91</v>
      </c>
      <c r="P70" s="133">
        <f t="shared" si="6"/>
        <v>13.4316</v>
      </c>
    </row>
    <row r="71" spans="15:31" x14ac:dyDescent="0.25">
      <c r="O71" s="133">
        <v>0.9</v>
      </c>
      <c r="P71" s="133">
        <f t="shared" si="6"/>
        <v>13.284000000000001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22" t="s">
        <v>37</v>
      </c>
      <c r="M1" s="22" t="s">
        <v>38</v>
      </c>
      <c r="T1" s="17" t="s">
        <v>117</v>
      </c>
      <c r="U1" s="50"/>
      <c r="W1" s="194" t="s">
        <v>154</v>
      </c>
      <c r="X1" s="161" t="s">
        <v>155</v>
      </c>
      <c r="Y1" s="161" t="s">
        <v>156</v>
      </c>
      <c r="Z1" s="161" t="s">
        <v>157</v>
      </c>
      <c r="AA1" s="161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2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C34-H34</f>
        <v>5089</v>
      </c>
      <c r="T2" s="17"/>
      <c r="W2" s="195">
        <v>42262</v>
      </c>
      <c r="X2" s="59">
        <v>15.82</v>
      </c>
      <c r="Y2" s="59">
        <v>15.9</v>
      </c>
      <c r="Z2" s="59">
        <v>15.62</v>
      </c>
      <c r="AA2" s="59">
        <v>15.79</v>
      </c>
      <c r="AB2" s="154">
        <v>3650900</v>
      </c>
      <c r="AC2" s="13">
        <v>15.79</v>
      </c>
      <c r="AD2" s="2">
        <f>Y2-Z2</f>
        <v>0.28000000000000114</v>
      </c>
      <c r="AE2" s="210">
        <f>AC2/AC3-1</f>
        <v>1.4129736673089255E-2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2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(F34-K34)/Q2</f>
        <v>17.445403812143841</v>
      </c>
      <c r="W3" s="195">
        <v>42261</v>
      </c>
      <c r="X3" s="59">
        <v>15.26</v>
      </c>
      <c r="Y3" s="59">
        <v>15.6</v>
      </c>
      <c r="Z3" s="59">
        <v>15.12</v>
      </c>
      <c r="AA3" s="59">
        <v>15.57</v>
      </c>
      <c r="AB3" s="154">
        <v>4760800</v>
      </c>
      <c r="AC3" s="13">
        <v>15.57</v>
      </c>
      <c r="AD3" s="2">
        <f t="shared" ref="AD3:AD66" si="2">Y3-Z3</f>
        <v>0.48000000000000043</v>
      </c>
      <c r="AE3" s="210">
        <f t="shared" ref="AE3:AE66" si="3">AC3/AC4-1</f>
        <v>2.5016458196181812E-2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0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3">
        <v>14.35</v>
      </c>
      <c r="T4" s="1">
        <v>42263</v>
      </c>
      <c r="U4" s="51" t="s">
        <v>128</v>
      </c>
      <c r="W4" s="195">
        <v>42258</v>
      </c>
      <c r="X4" s="59">
        <v>15.26</v>
      </c>
      <c r="Y4" s="59">
        <v>15.36</v>
      </c>
      <c r="Z4" s="59">
        <v>15.05</v>
      </c>
      <c r="AA4" s="59">
        <v>15.19</v>
      </c>
      <c r="AB4" s="154">
        <v>3650700</v>
      </c>
      <c r="AC4" s="13">
        <v>15.19</v>
      </c>
      <c r="AD4" s="2">
        <f t="shared" si="2"/>
        <v>0.30999999999999872</v>
      </c>
      <c r="AE4" s="210">
        <f t="shared" si="3"/>
        <v>-5.8900523560209139E-3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Q4*Q2</f>
        <v>73027.149999999994</v>
      </c>
      <c r="T5" s="1">
        <v>42313</v>
      </c>
      <c r="U5" s="51" t="s">
        <v>198</v>
      </c>
      <c r="W5" s="195">
        <v>42257</v>
      </c>
      <c r="X5" s="59">
        <v>15.46</v>
      </c>
      <c r="Y5" s="59">
        <v>15.58</v>
      </c>
      <c r="Z5" s="59">
        <v>15.22</v>
      </c>
      <c r="AA5" s="59">
        <v>15.28</v>
      </c>
      <c r="AB5" s="154">
        <v>3522800</v>
      </c>
      <c r="AC5" s="13">
        <v>15.28</v>
      </c>
      <c r="AD5" s="2">
        <f t="shared" si="2"/>
        <v>0.35999999999999943</v>
      </c>
      <c r="AE5" s="210">
        <f t="shared" si="3"/>
        <v>-1.2919896640826933E-2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Q3*Q2</f>
        <v>88779.66</v>
      </c>
      <c r="W6" s="195">
        <v>42256</v>
      </c>
      <c r="X6" s="59">
        <v>15.57</v>
      </c>
      <c r="Y6" s="59">
        <v>15.82</v>
      </c>
      <c r="Z6" s="59">
        <v>15.46</v>
      </c>
      <c r="AA6" s="59">
        <v>15.48</v>
      </c>
      <c r="AB6" s="154">
        <v>3903500</v>
      </c>
      <c r="AC6" s="13">
        <v>15.48</v>
      </c>
      <c r="AD6" s="2">
        <f t="shared" si="2"/>
        <v>0.35999999999999943</v>
      </c>
      <c r="AE6" s="210">
        <f t="shared" si="3"/>
        <v>0</v>
      </c>
    </row>
    <row r="7" spans="1:31" ht="15.75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Q5-Q6</f>
        <v>-15752.510000000009</v>
      </c>
      <c r="R7" s="228" t="s">
        <v>248</v>
      </c>
      <c r="W7" s="195">
        <v>42255</v>
      </c>
      <c r="X7" s="59">
        <v>15.22</v>
      </c>
      <c r="Y7" s="59">
        <v>15.52</v>
      </c>
      <c r="Z7" s="59">
        <v>15.1</v>
      </c>
      <c r="AA7" s="59">
        <v>15.48</v>
      </c>
      <c r="AB7" s="154">
        <v>4954300</v>
      </c>
      <c r="AC7" s="13">
        <v>15.48</v>
      </c>
      <c r="AD7" s="2">
        <f t="shared" si="2"/>
        <v>0.41999999999999993</v>
      </c>
      <c r="AE7" s="210">
        <f t="shared" si="3"/>
        <v>2.5165562913907369E-2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95">
        <v>42251</v>
      </c>
      <c r="X8" s="59">
        <v>15.24</v>
      </c>
      <c r="Y8" s="59">
        <v>15.43</v>
      </c>
      <c r="Z8" s="59">
        <v>15.01</v>
      </c>
      <c r="AA8" s="59">
        <v>15.1</v>
      </c>
      <c r="AB8" s="154">
        <v>3889000</v>
      </c>
      <c r="AC8" s="13">
        <v>15.1</v>
      </c>
      <c r="AD8" s="2">
        <f t="shared" si="2"/>
        <v>0.41999999999999993</v>
      </c>
      <c r="AE8" s="210">
        <f t="shared" si="3"/>
        <v>-2.1386908619572265E-2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95">
        <v>42250</v>
      </c>
      <c r="X9" s="59">
        <v>15.32</v>
      </c>
      <c r="Y9" s="59">
        <v>15.74</v>
      </c>
      <c r="Z9" s="59">
        <v>15.2</v>
      </c>
      <c r="AA9" s="59">
        <v>15.43</v>
      </c>
      <c r="AB9" s="154">
        <v>3853100</v>
      </c>
      <c r="AC9" s="13">
        <v>15.43</v>
      </c>
      <c r="AD9" s="2">
        <f t="shared" si="2"/>
        <v>0.54000000000000092</v>
      </c>
      <c r="AE9" s="210">
        <f t="shared" si="3"/>
        <v>8.4967320261437607E-3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95">
        <v>42249</v>
      </c>
      <c r="X10" s="59">
        <v>15.66</v>
      </c>
      <c r="Y10" s="59">
        <v>15.69</v>
      </c>
      <c r="Z10" s="59">
        <v>15.07</v>
      </c>
      <c r="AA10" s="59">
        <v>15.3</v>
      </c>
      <c r="AB10" s="154">
        <v>3721200</v>
      </c>
      <c r="AC10" s="13">
        <v>15.3</v>
      </c>
      <c r="AD10" s="2">
        <f t="shared" si="2"/>
        <v>0.61999999999999922</v>
      </c>
      <c r="AE10" s="210">
        <f t="shared" si="3"/>
        <v>-7.1382219338091968E-3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195">
        <v>42248</v>
      </c>
      <c r="X11" s="59">
        <v>15.67</v>
      </c>
      <c r="Y11" s="59">
        <v>15.85</v>
      </c>
      <c r="Z11" s="59">
        <v>15.3</v>
      </c>
      <c r="AA11" s="59">
        <v>15.41</v>
      </c>
      <c r="AB11" s="154">
        <v>6971500</v>
      </c>
      <c r="AC11" s="13">
        <v>15.41</v>
      </c>
      <c r="AD11" s="2">
        <f t="shared" si="2"/>
        <v>0.54999999999999893</v>
      </c>
      <c r="AE11" s="210">
        <f t="shared" si="3"/>
        <v>-3.3249686323713834E-2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95">
        <v>42247</v>
      </c>
      <c r="X12" s="59">
        <v>16.09</v>
      </c>
      <c r="Y12" s="59">
        <v>16.16</v>
      </c>
      <c r="Z12" s="59">
        <v>15.8</v>
      </c>
      <c r="AA12" s="59">
        <v>15.94</v>
      </c>
      <c r="AB12" s="154">
        <v>4875600</v>
      </c>
      <c r="AC12" s="13">
        <v>15.94</v>
      </c>
      <c r="AD12" s="2">
        <f t="shared" si="2"/>
        <v>0.35999999999999943</v>
      </c>
      <c r="AE12" s="210">
        <f t="shared" si="3"/>
        <v>-1.6656384947563274E-2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95">
        <v>42244</v>
      </c>
      <c r="X13" s="59">
        <v>15.87</v>
      </c>
      <c r="Y13" s="59">
        <v>16.47</v>
      </c>
      <c r="Z13" s="59">
        <v>15.83</v>
      </c>
      <c r="AA13" s="59">
        <v>16.21</v>
      </c>
      <c r="AB13" s="154">
        <v>6175300</v>
      </c>
      <c r="AC13" s="13">
        <v>16.21</v>
      </c>
      <c r="AD13" s="2">
        <f t="shared" si="2"/>
        <v>0.63999999999999879</v>
      </c>
      <c r="AE13" s="210">
        <f t="shared" si="3"/>
        <v>2.0138451856513528E-2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95">
        <v>42243</v>
      </c>
      <c r="X14" s="59">
        <v>15.62</v>
      </c>
      <c r="Y14" s="59">
        <v>15.93</v>
      </c>
      <c r="Z14" s="59">
        <v>15.51</v>
      </c>
      <c r="AA14" s="59">
        <v>15.89</v>
      </c>
      <c r="AB14" s="154">
        <v>12038900</v>
      </c>
      <c r="AC14" s="13">
        <v>15.89</v>
      </c>
      <c r="AD14" s="2">
        <f t="shared" si="2"/>
        <v>0.41999999999999993</v>
      </c>
      <c r="AE14" s="210">
        <f t="shared" si="3"/>
        <v>2.9145077720207357E-2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95">
        <v>42242</v>
      </c>
      <c r="X15" s="59">
        <v>15.41</v>
      </c>
      <c r="Y15" s="59">
        <v>15.55</v>
      </c>
      <c r="Z15" s="59">
        <v>14.93</v>
      </c>
      <c r="AA15" s="59">
        <v>15.44</v>
      </c>
      <c r="AB15" s="154">
        <v>9433300</v>
      </c>
      <c r="AC15" s="13">
        <v>15.44</v>
      </c>
      <c r="AD15" s="2">
        <f t="shared" si="2"/>
        <v>0.62000000000000099</v>
      </c>
      <c r="AE15" s="210">
        <f t="shared" si="3"/>
        <v>1.9815059445178251E-2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95">
        <v>42241</v>
      </c>
      <c r="X16" s="59">
        <v>16.3</v>
      </c>
      <c r="Y16" s="59">
        <v>16.37</v>
      </c>
      <c r="Z16" s="59">
        <v>15.14</v>
      </c>
      <c r="AA16" s="59">
        <v>15.14</v>
      </c>
      <c r="AB16" s="154">
        <v>6009700</v>
      </c>
      <c r="AC16" s="13">
        <v>15.14</v>
      </c>
      <c r="AD16" s="2">
        <f t="shared" si="2"/>
        <v>1.2300000000000004</v>
      </c>
      <c r="AE16" s="210">
        <f t="shared" si="3"/>
        <v>-4.5998739760554463E-2</v>
      </c>
    </row>
    <row r="17" spans="2:31" x14ac:dyDescent="0.25">
      <c r="B17" s="112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195">
        <v>42240</v>
      </c>
      <c r="X17" s="59">
        <v>15.44</v>
      </c>
      <c r="Y17" s="59">
        <v>16.760000000000002</v>
      </c>
      <c r="Z17" s="59">
        <v>15</v>
      </c>
      <c r="AA17" s="59">
        <v>15.87</v>
      </c>
      <c r="AB17" s="154">
        <v>6552200</v>
      </c>
      <c r="AC17" s="13">
        <v>15.87</v>
      </c>
      <c r="AD17" s="2">
        <f t="shared" si="2"/>
        <v>1.7600000000000016</v>
      </c>
      <c r="AE17" s="210">
        <f t="shared" si="3"/>
        <v>-3.8181818181818206E-2</v>
      </c>
    </row>
    <row r="18" spans="2:31" x14ac:dyDescent="0.25">
      <c r="B18" s="112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195">
        <v>42237</v>
      </c>
      <c r="X18" s="59">
        <v>16.73</v>
      </c>
      <c r="Y18" s="59">
        <v>16.850000000000001</v>
      </c>
      <c r="Z18" s="59">
        <v>16.350000000000001</v>
      </c>
      <c r="AA18" s="59">
        <v>16.5</v>
      </c>
      <c r="AB18" s="154">
        <v>4323600</v>
      </c>
      <c r="AC18" s="13">
        <v>16.5</v>
      </c>
      <c r="AD18" s="2">
        <f t="shared" si="2"/>
        <v>0.5</v>
      </c>
      <c r="AE18" s="210">
        <f t="shared" si="3"/>
        <v>-2.5398700531600649E-2</v>
      </c>
    </row>
    <row r="19" spans="2:31" x14ac:dyDescent="0.25">
      <c r="B19" s="112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195">
        <v>42236</v>
      </c>
      <c r="X19" s="59">
        <v>17.239999999999998</v>
      </c>
      <c r="Y19" s="59">
        <v>17.420000000000002</v>
      </c>
      <c r="Z19" s="59">
        <v>16.920000000000002</v>
      </c>
      <c r="AA19" s="59">
        <v>16.93</v>
      </c>
      <c r="AB19" s="154">
        <v>4935900</v>
      </c>
      <c r="AC19" s="13">
        <v>16.93</v>
      </c>
      <c r="AD19" s="2">
        <f t="shared" si="2"/>
        <v>0.5</v>
      </c>
      <c r="AE19" s="210">
        <f t="shared" si="3"/>
        <v>-2.8686173264486525E-2</v>
      </c>
    </row>
    <row r="20" spans="2:31" x14ac:dyDescent="0.25">
      <c r="B20" s="112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195">
        <v>42235</v>
      </c>
      <c r="X20" s="59">
        <v>17.420000000000002</v>
      </c>
      <c r="Y20" s="59">
        <v>17.7</v>
      </c>
      <c r="Z20" s="59">
        <v>17.27</v>
      </c>
      <c r="AA20" s="59">
        <v>17.43</v>
      </c>
      <c r="AB20" s="154">
        <v>3380000</v>
      </c>
      <c r="AC20" s="13">
        <v>17.43</v>
      </c>
      <c r="AD20" s="2">
        <f t="shared" si="2"/>
        <v>0.42999999999999972</v>
      </c>
      <c r="AE20" s="210">
        <f t="shared" si="3"/>
        <v>-4.5688178183895811E-3</v>
      </c>
    </row>
    <row r="21" spans="2:31" x14ac:dyDescent="0.25">
      <c r="B21" s="112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195">
        <v>42234</v>
      </c>
      <c r="X21" s="59">
        <v>17.54</v>
      </c>
      <c r="Y21" s="59">
        <v>17.62</v>
      </c>
      <c r="Z21" s="59">
        <v>17.239999999999998</v>
      </c>
      <c r="AA21" s="59">
        <v>17.510000000000002</v>
      </c>
      <c r="AB21" s="154">
        <v>4677000</v>
      </c>
      <c r="AC21" s="13">
        <v>17.510000000000002</v>
      </c>
      <c r="AD21" s="2">
        <f t="shared" si="2"/>
        <v>0.38000000000000256</v>
      </c>
      <c r="AE21" s="210">
        <f t="shared" si="3"/>
        <v>-2.2792022792021971E-3</v>
      </c>
    </row>
    <row r="22" spans="2:31" x14ac:dyDescent="0.25">
      <c r="B22" s="112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195">
        <v>42233</v>
      </c>
      <c r="X22" s="59">
        <v>17.399999999999999</v>
      </c>
      <c r="Y22" s="59">
        <v>17.690000000000001</v>
      </c>
      <c r="Z22" s="59">
        <v>17.39</v>
      </c>
      <c r="AA22" s="59">
        <v>17.55</v>
      </c>
      <c r="AB22" s="154">
        <v>3783900</v>
      </c>
      <c r="AC22" s="13">
        <v>17.55</v>
      </c>
      <c r="AD22" s="2">
        <f t="shared" si="2"/>
        <v>0.30000000000000071</v>
      </c>
      <c r="AE22" s="210">
        <f t="shared" si="3"/>
        <v>4.004576659038861E-3</v>
      </c>
    </row>
    <row r="23" spans="2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95">
        <v>42230</v>
      </c>
      <c r="X23" s="59">
        <v>17.149999999999999</v>
      </c>
      <c r="Y23" s="59">
        <v>17.61</v>
      </c>
      <c r="Z23" s="59">
        <v>17.14</v>
      </c>
      <c r="AA23" s="59">
        <v>17.48</v>
      </c>
      <c r="AB23" s="154">
        <v>6089000</v>
      </c>
      <c r="AC23" s="13">
        <v>17.48</v>
      </c>
      <c r="AD23" s="2">
        <f t="shared" si="2"/>
        <v>0.46999999999999886</v>
      </c>
      <c r="AE23" s="210">
        <f t="shared" si="3"/>
        <v>2.7027027027026973E-2</v>
      </c>
    </row>
    <row r="24" spans="2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95">
        <v>42229</v>
      </c>
      <c r="X24" s="59">
        <v>17.2</v>
      </c>
      <c r="Y24" s="59">
        <v>17.22</v>
      </c>
      <c r="Z24" s="59">
        <v>16.57</v>
      </c>
      <c r="AA24" s="59">
        <v>17.02</v>
      </c>
      <c r="AB24" s="154">
        <v>4268300</v>
      </c>
      <c r="AC24" s="13">
        <v>17.02</v>
      </c>
      <c r="AD24" s="2">
        <f t="shared" si="2"/>
        <v>0.64999999999999858</v>
      </c>
      <c r="AE24" s="210">
        <f t="shared" si="3"/>
        <v>-9.3131548311990997E-3</v>
      </c>
    </row>
    <row r="25" spans="2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 t="shared" ref="F25:F31" si="4">C25*D25</f>
        <v>3080</v>
      </c>
      <c r="W25" s="195">
        <v>42228</v>
      </c>
      <c r="X25" s="59">
        <v>16.579999999999998</v>
      </c>
      <c r="Y25" s="59">
        <v>17.27</v>
      </c>
      <c r="Z25" s="59">
        <v>16.399999999999999</v>
      </c>
      <c r="AA25" s="59">
        <v>17.18</v>
      </c>
      <c r="AB25" s="154">
        <v>6451500</v>
      </c>
      <c r="AC25" s="13">
        <v>17.18</v>
      </c>
      <c r="AD25" s="2">
        <f t="shared" si="2"/>
        <v>0.87000000000000099</v>
      </c>
      <c r="AE25" s="210">
        <f t="shared" si="3"/>
        <v>3.059388122375517E-2</v>
      </c>
    </row>
    <row r="26" spans="2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 t="shared" si="4"/>
        <v>3004</v>
      </c>
      <c r="W26" s="195">
        <v>42227</v>
      </c>
      <c r="X26" s="59">
        <v>16.98</v>
      </c>
      <c r="Y26" s="59">
        <v>17.13</v>
      </c>
      <c r="Z26" s="59">
        <v>16.670000000000002</v>
      </c>
      <c r="AA26" s="59">
        <v>16.670000000000002</v>
      </c>
      <c r="AB26" s="154">
        <v>3924600</v>
      </c>
      <c r="AC26" s="13">
        <v>16.670000000000002</v>
      </c>
      <c r="AD26" s="2">
        <f t="shared" si="2"/>
        <v>0.4599999999999973</v>
      </c>
      <c r="AE26" s="210">
        <f t="shared" si="3"/>
        <v>-2.2287390029325449E-2</v>
      </c>
    </row>
    <row r="27" spans="2:31" x14ac:dyDescent="0.25">
      <c r="B27" s="1">
        <v>42270</v>
      </c>
      <c r="C27">
        <v>100</v>
      </c>
      <c r="D27" s="2">
        <v>15.55</v>
      </c>
      <c r="E27" s="2">
        <v>0</v>
      </c>
      <c r="F27" s="3">
        <f t="shared" si="4"/>
        <v>1555</v>
      </c>
      <c r="W27" s="195">
        <v>42226</v>
      </c>
      <c r="X27" s="59">
        <v>17.04</v>
      </c>
      <c r="Y27" s="59">
        <v>17.149999999999999</v>
      </c>
      <c r="Z27" s="59">
        <v>16.88</v>
      </c>
      <c r="AA27" s="59">
        <v>17.05</v>
      </c>
      <c r="AB27" s="154">
        <v>4587800</v>
      </c>
      <c r="AC27" s="13">
        <v>17.05</v>
      </c>
      <c r="AD27" s="2">
        <f t="shared" si="2"/>
        <v>0.26999999999999957</v>
      </c>
      <c r="AE27" s="210">
        <f t="shared" si="3"/>
        <v>3.5314891112421254E-3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95">
        <v>42223</v>
      </c>
      <c r="X28" s="59">
        <v>17.22</v>
      </c>
      <c r="Y28" s="59">
        <v>17.46</v>
      </c>
      <c r="Z28" s="59">
        <v>16.920000000000002</v>
      </c>
      <c r="AA28" s="59">
        <v>16.989999999999998</v>
      </c>
      <c r="AB28" s="154">
        <v>3574000</v>
      </c>
      <c r="AC28" s="13">
        <v>16.989999999999998</v>
      </c>
      <c r="AD28" s="2">
        <f t="shared" si="2"/>
        <v>0.53999999999999915</v>
      </c>
      <c r="AE28" s="210">
        <f t="shared" si="3"/>
        <v>-1.7351069982649014E-2</v>
      </c>
    </row>
    <row r="29" spans="2:31" x14ac:dyDescent="0.25">
      <c r="B29" s="1">
        <v>42272</v>
      </c>
      <c r="C29">
        <v>100</v>
      </c>
      <c r="D29" s="2">
        <v>14.95</v>
      </c>
      <c r="E29" s="2">
        <v>0</v>
      </c>
      <c r="F29" s="2">
        <f t="shared" si="4"/>
        <v>1495</v>
      </c>
      <c r="W29" s="195">
        <v>42222</v>
      </c>
      <c r="X29" s="59">
        <v>17.190000000000001</v>
      </c>
      <c r="Y29" s="59">
        <v>17.39</v>
      </c>
      <c r="Z29" s="59">
        <v>17.02</v>
      </c>
      <c r="AA29" s="59">
        <v>17.29</v>
      </c>
      <c r="AB29" s="154">
        <v>5911600</v>
      </c>
      <c r="AC29" s="13">
        <v>17.29</v>
      </c>
      <c r="AD29" s="2">
        <f t="shared" si="2"/>
        <v>0.37000000000000099</v>
      </c>
      <c r="AE29" s="210">
        <f t="shared" si="3"/>
        <v>4.6484601975593787E-3</v>
      </c>
    </row>
    <row r="30" spans="2:31" x14ac:dyDescent="0.25">
      <c r="B30" s="1">
        <v>42272</v>
      </c>
      <c r="C30">
        <v>100</v>
      </c>
      <c r="D30" s="2">
        <v>14.65</v>
      </c>
      <c r="E30" s="2">
        <v>0</v>
      </c>
      <c r="F30" s="2">
        <f t="shared" si="4"/>
        <v>1465</v>
      </c>
      <c r="H30" s="2"/>
      <c r="W30" s="195">
        <v>42221</v>
      </c>
      <c r="X30" s="59">
        <v>17.41</v>
      </c>
      <c r="Y30" s="59">
        <v>17.690000000000001</v>
      </c>
      <c r="Z30" s="59">
        <v>17.18</v>
      </c>
      <c r="AA30" s="59">
        <v>17.21</v>
      </c>
      <c r="AB30" s="154">
        <v>4406400</v>
      </c>
      <c r="AC30" s="13">
        <v>17.21</v>
      </c>
      <c r="AD30" s="2">
        <f t="shared" si="2"/>
        <v>0.51000000000000156</v>
      </c>
      <c r="AE30" s="210">
        <f t="shared" si="3"/>
        <v>-6.3510392609699151E-3</v>
      </c>
    </row>
    <row r="31" spans="2:31" x14ac:dyDescent="0.25">
      <c r="B31" s="1">
        <v>42272</v>
      </c>
      <c r="C31">
        <v>400</v>
      </c>
      <c r="D31" s="2">
        <v>14.4</v>
      </c>
      <c r="E31" s="2">
        <v>0</v>
      </c>
      <c r="F31" s="2">
        <f t="shared" si="4"/>
        <v>5760</v>
      </c>
      <c r="Q31" s="2"/>
      <c r="W31" s="195">
        <v>42220</v>
      </c>
      <c r="X31" s="59">
        <v>17.5</v>
      </c>
      <c r="Y31" s="59">
        <v>17.59</v>
      </c>
      <c r="Z31" s="59">
        <v>17.05</v>
      </c>
      <c r="AA31" s="59">
        <v>17.32</v>
      </c>
      <c r="AB31" s="154">
        <v>6909200</v>
      </c>
      <c r="AC31" s="13">
        <v>17.32</v>
      </c>
      <c r="AD31" s="2">
        <f t="shared" si="2"/>
        <v>0.53999999999999915</v>
      </c>
      <c r="AE31" s="210">
        <f t="shared" si="3"/>
        <v>-1.3667425968109215E-2</v>
      </c>
    </row>
    <row r="32" spans="2:31" x14ac:dyDescent="0.25">
      <c r="Q32" s="2"/>
      <c r="W32" s="195">
        <v>42219</v>
      </c>
      <c r="X32" s="59">
        <v>18.3</v>
      </c>
      <c r="Y32" s="59">
        <v>18.38</v>
      </c>
      <c r="Z32" s="59">
        <v>17.45</v>
      </c>
      <c r="AA32" s="59">
        <v>17.559999999999999</v>
      </c>
      <c r="AB32" s="154">
        <v>6132500</v>
      </c>
      <c r="AC32" s="13">
        <v>17.559999999999999</v>
      </c>
      <c r="AD32" s="2">
        <f t="shared" si="2"/>
        <v>0.92999999999999972</v>
      </c>
      <c r="AE32" s="210">
        <f t="shared" si="3"/>
        <v>-4.0437158469945444E-2</v>
      </c>
    </row>
    <row r="33" spans="1:31" x14ac:dyDescent="0.25">
      <c r="Q33" s="2"/>
      <c r="W33" s="195">
        <v>42216</v>
      </c>
      <c r="X33" s="59">
        <v>17.71</v>
      </c>
      <c r="Y33" s="59">
        <v>18.73</v>
      </c>
      <c r="Z33" s="59">
        <v>17.71</v>
      </c>
      <c r="AA33" s="59">
        <v>18.3</v>
      </c>
      <c r="AB33" s="154">
        <v>9579500</v>
      </c>
      <c r="AC33" s="13">
        <v>18.3</v>
      </c>
      <c r="AD33" s="2">
        <f t="shared" si="2"/>
        <v>1.0199999999999996</v>
      </c>
      <c r="AE33" s="210">
        <f t="shared" si="3"/>
        <v>4.5714285714285818E-2</v>
      </c>
    </row>
    <row r="34" spans="1:31" x14ac:dyDescent="0.25">
      <c r="A34" s="49" t="s">
        <v>87</v>
      </c>
      <c r="B34" s="20"/>
      <c r="C34" s="20">
        <f>SUM(C2:C31)</f>
        <v>6500</v>
      </c>
      <c r="D34" s="20"/>
      <c r="E34" s="20"/>
      <c r="F34" s="25">
        <f>SUM(F2:F31)</f>
        <v>112839.35</v>
      </c>
      <c r="G34" s="20"/>
      <c r="H34" s="20">
        <f>SUM(H2:H26)</f>
        <v>1411</v>
      </c>
      <c r="I34" s="20"/>
      <c r="J34" s="20"/>
      <c r="K34" s="25">
        <f>SUM(K2:K26)</f>
        <v>24059.690000000002</v>
      </c>
      <c r="L34" s="20"/>
      <c r="M34" s="20"/>
      <c r="W34" s="195">
        <v>42215</v>
      </c>
      <c r="X34" s="59">
        <v>18.43</v>
      </c>
      <c r="Y34" s="59">
        <v>19.73</v>
      </c>
      <c r="Z34" s="59">
        <v>17.059999999999999</v>
      </c>
      <c r="AA34" s="59">
        <v>17.5</v>
      </c>
      <c r="AB34" s="154">
        <v>9904400</v>
      </c>
      <c r="AC34" s="13">
        <v>17.5</v>
      </c>
      <c r="AD34" s="2">
        <f t="shared" si="2"/>
        <v>2.6700000000000017</v>
      </c>
      <c r="AE34" s="210">
        <f t="shared" si="3"/>
        <v>5.2315093205051122E-2</v>
      </c>
    </row>
    <row r="35" spans="1:31" x14ac:dyDescent="0.25">
      <c r="W35" s="195">
        <v>42214</v>
      </c>
      <c r="X35" s="59">
        <v>16.649999999999999</v>
      </c>
      <c r="Y35" s="59">
        <v>16.77</v>
      </c>
      <c r="Z35" s="59">
        <v>16.57</v>
      </c>
      <c r="AA35" s="59">
        <v>16.63</v>
      </c>
      <c r="AB35" s="154">
        <v>4796900</v>
      </c>
      <c r="AC35" s="13">
        <v>16.63</v>
      </c>
      <c r="AD35" s="2">
        <f t="shared" si="2"/>
        <v>0.19999999999999929</v>
      </c>
      <c r="AE35" s="210">
        <f t="shared" si="3"/>
        <v>-2.9976019184653202E-3</v>
      </c>
    </row>
    <row r="36" spans="1:31" x14ac:dyDescent="0.25">
      <c r="W36" s="195">
        <v>42213</v>
      </c>
      <c r="X36" s="59">
        <v>16.559999999999999</v>
      </c>
      <c r="Y36" s="59">
        <v>16.79</v>
      </c>
      <c r="Z36" s="59">
        <v>16.510000000000002</v>
      </c>
      <c r="AA36" s="59">
        <v>16.68</v>
      </c>
      <c r="AB36" s="154">
        <v>4021900</v>
      </c>
      <c r="AC36" s="13">
        <v>16.68</v>
      </c>
      <c r="AD36" s="2">
        <f t="shared" si="2"/>
        <v>0.27999999999999758</v>
      </c>
      <c r="AE36" s="210">
        <f t="shared" si="3"/>
        <v>6.6385033192515319E-3</v>
      </c>
    </row>
    <row r="37" spans="1:31" x14ac:dyDescent="0.25">
      <c r="W37" s="195">
        <v>42212</v>
      </c>
      <c r="X37" s="59">
        <v>16.53</v>
      </c>
      <c r="Y37" s="59">
        <v>16.91</v>
      </c>
      <c r="Z37" s="59">
        <v>16.510000000000002</v>
      </c>
      <c r="AA37" s="59">
        <v>16.57</v>
      </c>
      <c r="AB37" s="154">
        <v>6105400</v>
      </c>
      <c r="AC37" s="13">
        <v>16.57</v>
      </c>
      <c r="AD37" s="2">
        <f t="shared" si="2"/>
        <v>0.39999999999999858</v>
      </c>
      <c r="AE37" s="210">
        <f t="shared" si="3"/>
        <v>-2.4081878386513766E-3</v>
      </c>
    </row>
    <row r="38" spans="1:31" x14ac:dyDescent="0.25">
      <c r="W38" s="195">
        <v>42209</v>
      </c>
      <c r="X38" s="59">
        <v>16.850000000000001</v>
      </c>
      <c r="Y38" s="59">
        <v>16.97</v>
      </c>
      <c r="Z38" s="59">
        <v>16.55</v>
      </c>
      <c r="AA38" s="59">
        <v>16.61</v>
      </c>
      <c r="AB38" s="154">
        <v>4244500</v>
      </c>
      <c r="AC38" s="13">
        <v>16.61</v>
      </c>
      <c r="AD38" s="2">
        <f t="shared" si="2"/>
        <v>0.41999999999999815</v>
      </c>
      <c r="AE38" s="210">
        <f t="shared" si="3"/>
        <v>-1.5411973918198041E-2</v>
      </c>
    </row>
    <row r="39" spans="1:31" x14ac:dyDescent="0.25">
      <c r="W39" s="195">
        <v>42208</v>
      </c>
      <c r="X39" s="59">
        <v>16.97</v>
      </c>
      <c r="Y39" s="59">
        <v>16.97</v>
      </c>
      <c r="Z39" s="59">
        <v>16.61</v>
      </c>
      <c r="AA39" s="59">
        <v>16.87</v>
      </c>
      <c r="AB39" s="154">
        <v>5287500</v>
      </c>
      <c r="AC39" s="13">
        <v>16.87</v>
      </c>
      <c r="AD39" s="2">
        <f t="shared" si="2"/>
        <v>0.35999999999999943</v>
      </c>
      <c r="AE39" s="210">
        <f t="shared" si="3"/>
        <v>-4.7197640117992989E-3</v>
      </c>
    </row>
    <row r="40" spans="1:31" x14ac:dyDescent="0.25">
      <c r="W40" s="195">
        <v>42207</v>
      </c>
      <c r="X40" s="59">
        <v>16.8</v>
      </c>
      <c r="Y40" s="59">
        <v>17.21</v>
      </c>
      <c r="Z40" s="59">
        <v>16.75</v>
      </c>
      <c r="AA40" s="59">
        <v>16.95</v>
      </c>
      <c r="AB40" s="154">
        <v>6536400</v>
      </c>
      <c r="AC40" s="13">
        <v>16.95</v>
      </c>
      <c r="AD40" s="2">
        <f t="shared" si="2"/>
        <v>0.46000000000000085</v>
      </c>
      <c r="AE40" s="210">
        <f t="shared" si="3"/>
        <v>5.9031877213677753E-4</v>
      </c>
    </row>
    <row r="41" spans="1:31" x14ac:dyDescent="0.25">
      <c r="W41" s="195">
        <v>42206</v>
      </c>
      <c r="X41" s="59">
        <v>16.940000000000001</v>
      </c>
      <c r="Y41" s="59">
        <v>17.04</v>
      </c>
      <c r="Z41" s="59">
        <v>16.77</v>
      </c>
      <c r="AA41" s="59">
        <v>16.940000000000001</v>
      </c>
      <c r="AB41" s="154">
        <v>5339600</v>
      </c>
      <c r="AC41" s="13">
        <v>16.940000000000001</v>
      </c>
      <c r="AD41" s="2">
        <f t="shared" si="2"/>
        <v>0.26999999999999957</v>
      </c>
      <c r="AE41" s="210">
        <f t="shared" si="3"/>
        <v>-1.7678255745431359E-3</v>
      </c>
    </row>
    <row r="42" spans="1:31" x14ac:dyDescent="0.25">
      <c r="W42" s="195">
        <v>42205</v>
      </c>
      <c r="X42" s="59">
        <v>17.32</v>
      </c>
      <c r="Y42" s="59">
        <v>17.559999999999999</v>
      </c>
      <c r="Z42" s="59">
        <v>16.95</v>
      </c>
      <c r="AA42" s="59">
        <v>16.97</v>
      </c>
      <c r="AB42" s="154">
        <v>11582500</v>
      </c>
      <c r="AC42" s="13">
        <v>16.97</v>
      </c>
      <c r="AD42" s="2">
        <f t="shared" si="2"/>
        <v>0.60999999999999943</v>
      </c>
      <c r="AE42" s="210">
        <f t="shared" si="3"/>
        <v>-1.9075144508670649E-2</v>
      </c>
    </row>
    <row r="43" spans="1:31" x14ac:dyDescent="0.25">
      <c r="W43" s="195">
        <v>42202</v>
      </c>
      <c r="X43" s="59">
        <v>17.66</v>
      </c>
      <c r="Y43" s="59">
        <v>17.73</v>
      </c>
      <c r="Z43" s="59">
        <v>17.29</v>
      </c>
      <c r="AA43" s="59">
        <v>17.3</v>
      </c>
      <c r="AB43" s="154">
        <v>2785600</v>
      </c>
      <c r="AC43" s="13">
        <v>17.3</v>
      </c>
      <c r="AD43" s="2">
        <f t="shared" si="2"/>
        <v>0.44000000000000128</v>
      </c>
      <c r="AE43" s="210">
        <f t="shared" si="3"/>
        <v>-2.2046353872244184E-2</v>
      </c>
    </row>
    <row r="44" spans="1:31" x14ac:dyDescent="0.25">
      <c r="W44" s="195">
        <v>42201</v>
      </c>
      <c r="X44" s="59">
        <v>17.48</v>
      </c>
      <c r="Y44" s="59">
        <v>17.760000000000002</v>
      </c>
      <c r="Z44" s="59">
        <v>17.43</v>
      </c>
      <c r="AA44" s="59">
        <v>17.690000000000001</v>
      </c>
      <c r="AB44" s="154">
        <v>4949800</v>
      </c>
      <c r="AC44" s="13">
        <v>17.690000000000001</v>
      </c>
      <c r="AD44" s="2">
        <f t="shared" si="2"/>
        <v>0.33000000000000185</v>
      </c>
      <c r="AE44" s="210">
        <f t="shared" si="3"/>
        <v>1.1435105774728616E-2</v>
      </c>
    </row>
    <row r="45" spans="1:31" x14ac:dyDescent="0.25">
      <c r="Q45" s="2"/>
      <c r="W45" s="195">
        <v>42200</v>
      </c>
      <c r="X45" s="59">
        <v>17.62</v>
      </c>
      <c r="Y45" s="59">
        <v>17.71</v>
      </c>
      <c r="Z45" s="59">
        <v>17.34</v>
      </c>
      <c r="AA45" s="59">
        <v>17.489999999999998</v>
      </c>
      <c r="AB45" s="154">
        <v>4210700</v>
      </c>
      <c r="AC45" s="13">
        <v>17.489999999999998</v>
      </c>
      <c r="AD45" s="2">
        <f t="shared" si="2"/>
        <v>0.37000000000000099</v>
      </c>
      <c r="AE45" s="210">
        <f t="shared" si="3"/>
        <v>-7.9410096426546506E-3</v>
      </c>
    </row>
    <row r="46" spans="1:31" ht="20.25" thickBot="1" x14ac:dyDescent="0.35">
      <c r="O46" s="266" t="s">
        <v>83</v>
      </c>
      <c r="P46" s="266"/>
      <c r="Q46" s="2"/>
      <c r="T46" s="155" t="s">
        <v>114</v>
      </c>
      <c r="U46" s="159"/>
      <c r="W46" s="195">
        <v>42199</v>
      </c>
      <c r="X46" s="59">
        <v>17.510000000000002</v>
      </c>
      <c r="Y46" s="59">
        <v>17.760000000000002</v>
      </c>
      <c r="Z46" s="59">
        <v>17.48</v>
      </c>
      <c r="AA46" s="59">
        <v>17.63</v>
      </c>
      <c r="AB46" s="154">
        <v>3891000</v>
      </c>
      <c r="AC46" s="13">
        <v>17.63</v>
      </c>
      <c r="AD46" s="2">
        <f t="shared" si="2"/>
        <v>0.28000000000000114</v>
      </c>
      <c r="AE46" s="210">
        <f t="shared" si="3"/>
        <v>5.1311288483466555E-3</v>
      </c>
    </row>
    <row r="47" spans="1:31" ht="15.75" thickTop="1" x14ac:dyDescent="0.25">
      <c r="O47" s="133">
        <v>1.1000000000000001</v>
      </c>
      <c r="P47" s="133">
        <f>O47*$Q$4</f>
        <v>15.785</v>
      </c>
      <c r="Q47" s="2"/>
      <c r="T47" s="158" t="s">
        <v>135</v>
      </c>
      <c r="U47" s="156">
        <v>15.28</v>
      </c>
      <c r="W47" s="195">
        <v>42198</v>
      </c>
      <c r="X47" s="59">
        <v>17.41</v>
      </c>
      <c r="Y47" s="59">
        <v>17.61</v>
      </c>
      <c r="Z47" s="59">
        <v>17.27</v>
      </c>
      <c r="AA47" s="59">
        <v>17.54</v>
      </c>
      <c r="AB47" s="154">
        <v>3561000</v>
      </c>
      <c r="AC47" s="13">
        <v>17.54</v>
      </c>
      <c r="AD47" s="2">
        <f t="shared" si="2"/>
        <v>0.33999999999999986</v>
      </c>
      <c r="AE47" s="210">
        <f t="shared" si="3"/>
        <v>9.7869890616002486E-3</v>
      </c>
    </row>
    <row r="48" spans="1:31" x14ac:dyDescent="0.25">
      <c r="O48" s="133">
        <v>1.0900000000000001</v>
      </c>
      <c r="P48" s="133">
        <f t="shared" ref="P48:P67" si="5">O48*$Q$4</f>
        <v>15.641500000000001</v>
      </c>
      <c r="Q48" s="2"/>
      <c r="T48" s="158" t="s">
        <v>136</v>
      </c>
      <c r="U48" s="156">
        <v>15.26</v>
      </c>
      <c r="W48" s="195">
        <v>42195</v>
      </c>
      <c r="X48" s="59">
        <v>17.38</v>
      </c>
      <c r="Y48" s="59">
        <v>17.64</v>
      </c>
      <c r="Z48" s="59">
        <v>17.329999999999998</v>
      </c>
      <c r="AA48" s="59">
        <v>17.37</v>
      </c>
      <c r="AB48" s="154">
        <v>4497700</v>
      </c>
      <c r="AC48" s="13">
        <v>17.37</v>
      </c>
      <c r="AD48" s="2">
        <f t="shared" si="2"/>
        <v>0.31000000000000227</v>
      </c>
      <c r="AE48" s="210">
        <f t="shared" si="3"/>
        <v>0</v>
      </c>
    </row>
    <row r="49" spans="15:31" x14ac:dyDescent="0.25">
      <c r="O49" s="133">
        <v>1.08</v>
      </c>
      <c r="P49" s="133">
        <f t="shared" si="5"/>
        <v>15.498000000000001</v>
      </c>
      <c r="Q49" s="2"/>
      <c r="T49" s="158" t="s">
        <v>137</v>
      </c>
      <c r="U49" s="156" t="s">
        <v>177</v>
      </c>
      <c r="W49" s="195">
        <v>42194</v>
      </c>
      <c r="X49" s="59">
        <v>17.600000000000001</v>
      </c>
      <c r="Y49" s="59">
        <v>17.82</v>
      </c>
      <c r="Z49" s="59">
        <v>17.32</v>
      </c>
      <c r="AA49" s="59">
        <v>17.37</v>
      </c>
      <c r="AB49" s="154">
        <v>4763900</v>
      </c>
      <c r="AC49" s="13">
        <v>17.37</v>
      </c>
      <c r="AD49" s="2">
        <f t="shared" si="2"/>
        <v>0.5</v>
      </c>
      <c r="AE49" s="210">
        <f t="shared" si="3"/>
        <v>-3.4423407917383297E-3</v>
      </c>
    </row>
    <row r="50" spans="15:31" x14ac:dyDescent="0.25">
      <c r="O50" s="133">
        <v>1.07</v>
      </c>
      <c r="P50" s="133">
        <f t="shared" si="5"/>
        <v>15.3545</v>
      </c>
      <c r="Q50" s="2"/>
      <c r="T50" s="158" t="s">
        <v>138</v>
      </c>
      <c r="U50" s="156" t="s">
        <v>178</v>
      </c>
      <c r="W50" s="195">
        <v>42193</v>
      </c>
      <c r="X50" s="59">
        <v>17.55</v>
      </c>
      <c r="Y50" s="59">
        <v>17.989999999999998</v>
      </c>
      <c r="Z50" s="59">
        <v>17.25</v>
      </c>
      <c r="AA50" s="59">
        <v>17.43</v>
      </c>
      <c r="AB50" s="154">
        <v>9560300</v>
      </c>
      <c r="AC50" s="13">
        <v>17.43</v>
      </c>
      <c r="AD50" s="2">
        <f t="shared" si="2"/>
        <v>0.73999999999999844</v>
      </c>
      <c r="AE50" s="210">
        <f t="shared" si="3"/>
        <v>-1.4697569248162901E-2</v>
      </c>
    </row>
    <row r="51" spans="15:31" x14ac:dyDescent="0.25">
      <c r="O51" s="133">
        <v>1.06</v>
      </c>
      <c r="P51" s="133">
        <f t="shared" si="5"/>
        <v>15.211</v>
      </c>
      <c r="Q51" s="2"/>
      <c r="T51" s="158" t="s">
        <v>139</v>
      </c>
      <c r="U51" s="156">
        <v>22.92</v>
      </c>
      <c r="W51" s="195">
        <v>42192</v>
      </c>
      <c r="X51" s="59">
        <v>17.63</v>
      </c>
      <c r="Y51" s="59">
        <v>17.88</v>
      </c>
      <c r="Z51" s="59">
        <v>17.53</v>
      </c>
      <c r="AA51" s="59">
        <v>17.690000000000001</v>
      </c>
      <c r="AB51" s="154">
        <v>4918200</v>
      </c>
      <c r="AC51" s="13">
        <v>17.690000000000001</v>
      </c>
      <c r="AD51" s="2">
        <f t="shared" si="2"/>
        <v>0.34999999999999787</v>
      </c>
      <c r="AE51" s="210">
        <f t="shared" si="3"/>
        <v>3.9727582292850006E-3</v>
      </c>
    </row>
    <row r="52" spans="15:31" x14ac:dyDescent="0.25">
      <c r="O52" s="133">
        <v>1.05</v>
      </c>
      <c r="P52" s="133">
        <f t="shared" si="5"/>
        <v>15.067500000000001</v>
      </c>
      <c r="Q52" s="2"/>
      <c r="T52" s="158" t="s">
        <v>140</v>
      </c>
      <c r="U52" s="156">
        <v>1.00651</v>
      </c>
      <c r="W52" s="195">
        <v>42191</v>
      </c>
      <c r="X52" s="59">
        <v>17.399999999999999</v>
      </c>
      <c r="Y52" s="59">
        <v>17.63</v>
      </c>
      <c r="Z52" s="59">
        <v>17.39</v>
      </c>
      <c r="AA52" s="59">
        <v>17.62</v>
      </c>
      <c r="AB52" s="154">
        <v>3738400</v>
      </c>
      <c r="AC52" s="13">
        <v>17.62</v>
      </c>
      <c r="AD52" s="2">
        <f t="shared" si="2"/>
        <v>0.23999999999999844</v>
      </c>
      <c r="AE52" s="210">
        <f t="shared" si="3"/>
        <v>2.2753128555177415E-3</v>
      </c>
    </row>
    <row r="53" spans="15:31" x14ac:dyDescent="0.25">
      <c r="O53" s="133">
        <v>1.04</v>
      </c>
      <c r="P53" s="133">
        <f t="shared" si="5"/>
        <v>14.923999999999999</v>
      </c>
      <c r="Q53" s="2"/>
      <c r="T53" s="158" t="s">
        <v>166</v>
      </c>
      <c r="U53" s="156" t="s">
        <v>167</v>
      </c>
      <c r="W53" s="195">
        <v>42187</v>
      </c>
      <c r="X53" s="59">
        <v>17.829999999999998</v>
      </c>
      <c r="Y53" s="59">
        <v>18</v>
      </c>
      <c r="Z53" s="59">
        <v>17.48</v>
      </c>
      <c r="AA53" s="59">
        <v>17.579999999999998</v>
      </c>
      <c r="AB53" s="154">
        <v>4454300</v>
      </c>
      <c r="AC53" s="13">
        <v>17.579999999999998</v>
      </c>
      <c r="AD53" s="2">
        <f t="shared" si="2"/>
        <v>0.51999999999999957</v>
      </c>
      <c r="AE53" s="210">
        <f t="shared" si="3"/>
        <v>-7.3404856013553621E-3</v>
      </c>
    </row>
    <row r="54" spans="15:31" x14ac:dyDescent="0.25">
      <c r="O54" s="133">
        <v>1.03</v>
      </c>
      <c r="P54" s="133">
        <f t="shared" si="5"/>
        <v>14.7805</v>
      </c>
      <c r="Q54" s="2"/>
      <c r="T54" s="158"/>
      <c r="U54" s="156"/>
      <c r="W54" s="195">
        <v>42186</v>
      </c>
      <c r="X54" s="59">
        <v>18.14</v>
      </c>
      <c r="Y54" s="59">
        <v>18.260000000000002</v>
      </c>
      <c r="Z54" s="59">
        <v>17.690000000000001</v>
      </c>
      <c r="AA54" s="59">
        <v>17.71</v>
      </c>
      <c r="AB54" s="154">
        <v>6640000</v>
      </c>
      <c r="AC54" s="13">
        <v>17.71</v>
      </c>
      <c r="AD54" s="2">
        <f t="shared" si="2"/>
        <v>0.57000000000000028</v>
      </c>
      <c r="AE54" s="210">
        <f t="shared" si="3"/>
        <v>-1.5564202334630184E-2</v>
      </c>
    </row>
    <row r="55" spans="15:31" x14ac:dyDescent="0.25">
      <c r="O55" s="133">
        <v>1.02</v>
      </c>
      <c r="P55" s="133">
        <f t="shared" si="5"/>
        <v>14.637</v>
      </c>
      <c r="T55" s="158" t="s">
        <v>142</v>
      </c>
      <c r="U55" s="156" t="s">
        <v>179</v>
      </c>
      <c r="W55" s="195">
        <v>42185</v>
      </c>
      <c r="X55" s="59">
        <v>18.12</v>
      </c>
      <c r="Y55" s="59">
        <v>18.21</v>
      </c>
      <c r="Z55" s="59">
        <v>17.66</v>
      </c>
      <c r="AA55" s="59">
        <v>17.989999999999998</v>
      </c>
      <c r="AB55" s="154">
        <v>7809900</v>
      </c>
      <c r="AC55" s="13">
        <v>17.989999999999998</v>
      </c>
      <c r="AD55" s="2">
        <f t="shared" si="2"/>
        <v>0.55000000000000071</v>
      </c>
      <c r="AE55" s="210">
        <f t="shared" si="3"/>
        <v>0</v>
      </c>
    </row>
    <row r="56" spans="15:31" x14ac:dyDescent="0.25">
      <c r="O56" s="133">
        <v>1.01</v>
      </c>
      <c r="P56" s="133">
        <f t="shared" si="5"/>
        <v>14.493499999999999</v>
      </c>
      <c r="T56" s="158" t="s">
        <v>143</v>
      </c>
      <c r="U56" s="156" t="s">
        <v>168</v>
      </c>
      <c r="W56" s="195">
        <v>42184</v>
      </c>
      <c r="X56" s="59">
        <v>18.48</v>
      </c>
      <c r="Y56" s="59">
        <v>18.68</v>
      </c>
      <c r="Z56" s="59">
        <v>17.98</v>
      </c>
      <c r="AA56" s="59">
        <v>17.989999999999998</v>
      </c>
      <c r="AB56" s="154">
        <v>5143600</v>
      </c>
      <c r="AC56" s="13">
        <v>17.989999999999998</v>
      </c>
      <c r="AD56" s="2">
        <f t="shared" si="2"/>
        <v>0.69999999999999929</v>
      </c>
      <c r="AE56" s="210">
        <f t="shared" si="3"/>
        <v>-3.383458646616555E-2</v>
      </c>
    </row>
    <row r="57" spans="15:31" x14ac:dyDescent="0.25">
      <c r="O57" s="133">
        <v>1</v>
      </c>
      <c r="P57" s="133">
        <f t="shared" si="5"/>
        <v>14.35</v>
      </c>
      <c r="T57" s="158" t="s">
        <v>144</v>
      </c>
      <c r="U57" s="157">
        <v>3696402</v>
      </c>
      <c r="W57" s="195">
        <v>42181</v>
      </c>
      <c r="X57" s="59">
        <v>18.64</v>
      </c>
      <c r="Y57" s="59">
        <v>18.760000000000002</v>
      </c>
      <c r="Z57" s="59">
        <v>18.440000000000001</v>
      </c>
      <c r="AA57" s="59">
        <v>18.62</v>
      </c>
      <c r="AB57" s="154">
        <v>8043800</v>
      </c>
      <c r="AC57" s="13">
        <v>18.62</v>
      </c>
      <c r="AD57" s="2">
        <f t="shared" si="2"/>
        <v>0.32000000000000028</v>
      </c>
      <c r="AE57" s="210">
        <f t="shared" si="3"/>
        <v>-1.0729613733905241E-3</v>
      </c>
    </row>
    <row r="58" spans="15:31" x14ac:dyDescent="0.25">
      <c r="O58" s="133">
        <v>0.99</v>
      </c>
      <c r="P58" s="133">
        <f t="shared" si="5"/>
        <v>14.2065</v>
      </c>
      <c r="T58" s="158" t="s">
        <v>149</v>
      </c>
      <c r="U58" s="157">
        <v>5519550</v>
      </c>
      <c r="W58" s="195">
        <v>42180</v>
      </c>
      <c r="X58" s="59">
        <v>19.03</v>
      </c>
      <c r="Y58" s="59">
        <v>19.149999999999999</v>
      </c>
      <c r="Z58" s="59">
        <v>18.63</v>
      </c>
      <c r="AA58" s="59">
        <v>18.64</v>
      </c>
      <c r="AB58" s="154">
        <v>6787100</v>
      </c>
      <c r="AC58" s="13">
        <v>18.64</v>
      </c>
      <c r="AD58" s="2">
        <f t="shared" si="2"/>
        <v>0.51999999999999957</v>
      </c>
      <c r="AE58" s="210">
        <f t="shared" si="3"/>
        <v>-1.7913593256059013E-2</v>
      </c>
    </row>
    <row r="59" spans="15:31" x14ac:dyDescent="0.25">
      <c r="O59" s="133">
        <v>0.98</v>
      </c>
      <c r="P59" s="133">
        <f t="shared" si="5"/>
        <v>14.062999999999999</v>
      </c>
      <c r="T59" s="158" t="s">
        <v>145</v>
      </c>
      <c r="U59" s="156" t="s">
        <v>180</v>
      </c>
      <c r="W59" s="195">
        <v>42179</v>
      </c>
      <c r="X59" s="59">
        <v>18.940000000000001</v>
      </c>
      <c r="Y59" s="59">
        <v>19.05</v>
      </c>
      <c r="Z59" s="59">
        <v>18.86</v>
      </c>
      <c r="AA59" s="59">
        <v>18.98</v>
      </c>
      <c r="AB59" s="154">
        <v>4721400</v>
      </c>
      <c r="AC59" s="13">
        <v>18.98</v>
      </c>
      <c r="AD59" s="2">
        <f t="shared" si="2"/>
        <v>0.19000000000000128</v>
      </c>
      <c r="AE59" s="210">
        <f t="shared" si="3"/>
        <v>2.1119324181626542E-3</v>
      </c>
    </row>
    <row r="60" spans="15:31" x14ac:dyDescent="0.25">
      <c r="O60" s="133">
        <v>0.97</v>
      </c>
      <c r="P60" s="133">
        <f t="shared" si="5"/>
        <v>13.919499999999999</v>
      </c>
      <c r="T60" s="158" t="s">
        <v>150</v>
      </c>
      <c r="U60" s="156">
        <v>7.04</v>
      </c>
      <c r="W60" s="195">
        <v>42178</v>
      </c>
      <c r="X60" s="59">
        <v>19.28</v>
      </c>
      <c r="Y60" s="59">
        <v>19.309999999999999</v>
      </c>
      <c r="Z60" s="59">
        <v>18.86</v>
      </c>
      <c r="AA60" s="59">
        <v>18.940000000000001</v>
      </c>
      <c r="AB60" s="154">
        <v>4469500</v>
      </c>
      <c r="AC60" s="13">
        <v>18.940000000000001</v>
      </c>
      <c r="AD60" s="2">
        <f t="shared" si="2"/>
        <v>0.44999999999999929</v>
      </c>
      <c r="AE60" s="210">
        <f t="shared" si="3"/>
        <v>-1.6103896103896065E-2</v>
      </c>
    </row>
    <row r="61" spans="15:31" x14ac:dyDescent="0.25">
      <c r="O61" s="133">
        <v>0.96</v>
      </c>
      <c r="P61" s="133">
        <f t="shared" si="5"/>
        <v>13.776</v>
      </c>
      <c r="T61" s="158" t="s">
        <v>151</v>
      </c>
      <c r="U61" s="156">
        <v>2.16</v>
      </c>
      <c r="W61" s="195">
        <v>42177</v>
      </c>
      <c r="X61" s="59">
        <v>19.149999999999999</v>
      </c>
      <c r="Y61" s="59">
        <v>19.46</v>
      </c>
      <c r="Z61" s="59">
        <v>18.989999999999998</v>
      </c>
      <c r="AA61" s="59">
        <v>19.25</v>
      </c>
      <c r="AB61" s="154">
        <v>3891500</v>
      </c>
      <c r="AC61" s="13">
        <v>19.25</v>
      </c>
      <c r="AD61" s="2">
        <f t="shared" si="2"/>
        <v>0.47000000000000242</v>
      </c>
      <c r="AE61" s="210">
        <f t="shared" si="3"/>
        <v>1.2092534174553027E-2</v>
      </c>
    </row>
    <row r="62" spans="15:31" x14ac:dyDescent="0.25">
      <c r="O62" s="133">
        <v>0.95</v>
      </c>
      <c r="P62" s="133">
        <f t="shared" si="5"/>
        <v>13.632499999999999</v>
      </c>
      <c r="T62" s="158" t="s">
        <v>146</v>
      </c>
      <c r="U62" s="156" t="s">
        <v>169</v>
      </c>
      <c r="W62" s="195">
        <v>42174</v>
      </c>
      <c r="X62" s="59">
        <v>19</v>
      </c>
      <c r="Y62" s="59">
        <v>19.11</v>
      </c>
      <c r="Z62" s="59">
        <v>18.93</v>
      </c>
      <c r="AA62" s="59">
        <v>19.02</v>
      </c>
      <c r="AB62" s="154">
        <v>3878700</v>
      </c>
      <c r="AC62" s="13">
        <v>19.02</v>
      </c>
      <c r="AD62" s="2">
        <f t="shared" si="2"/>
        <v>0.17999999999999972</v>
      </c>
      <c r="AE62" s="210">
        <f t="shared" si="3"/>
        <v>1.0526315789474161E-3</v>
      </c>
    </row>
    <row r="63" spans="15:31" x14ac:dyDescent="0.25">
      <c r="O63" s="133">
        <v>0.94</v>
      </c>
      <c r="P63" s="133">
        <f t="shared" si="5"/>
        <v>13.488999999999999</v>
      </c>
      <c r="W63" s="195">
        <v>42173</v>
      </c>
      <c r="X63" s="59">
        <v>18.989999999999998</v>
      </c>
      <c r="Y63" s="59">
        <v>19.2</v>
      </c>
      <c r="Z63" s="59">
        <v>18.940000000000001</v>
      </c>
      <c r="AA63" s="59">
        <v>19</v>
      </c>
      <c r="AB63" s="154">
        <v>5925100</v>
      </c>
      <c r="AC63" s="13">
        <v>19</v>
      </c>
      <c r="AD63" s="2">
        <f t="shared" si="2"/>
        <v>0.25999999999999801</v>
      </c>
      <c r="AE63" s="210">
        <f t="shared" si="3"/>
        <v>2.1097046413500742E-3</v>
      </c>
    </row>
    <row r="64" spans="15:31" x14ac:dyDescent="0.25">
      <c r="O64" s="133">
        <v>0.93</v>
      </c>
      <c r="P64" s="133">
        <f t="shared" si="5"/>
        <v>13.345500000000001</v>
      </c>
      <c r="W64" s="195">
        <v>42172</v>
      </c>
      <c r="X64" s="59">
        <v>19.09</v>
      </c>
      <c r="Y64" s="59">
        <v>19.21</v>
      </c>
      <c r="Z64" s="59">
        <v>18.68</v>
      </c>
      <c r="AA64" s="59">
        <v>18.96</v>
      </c>
      <c r="AB64" s="154">
        <v>5948600</v>
      </c>
      <c r="AC64" s="13">
        <v>18.96</v>
      </c>
      <c r="AD64" s="2">
        <f t="shared" si="2"/>
        <v>0.53000000000000114</v>
      </c>
      <c r="AE64" s="210">
        <f t="shared" si="3"/>
        <v>-3.6784025223332018E-3</v>
      </c>
    </row>
    <row r="65" spans="15:31" x14ac:dyDescent="0.25">
      <c r="O65" s="133">
        <v>0.92</v>
      </c>
      <c r="P65" s="133">
        <f t="shared" si="5"/>
        <v>13.202</v>
      </c>
      <c r="W65" s="195">
        <v>42171</v>
      </c>
      <c r="X65" s="59">
        <v>19.149999999999999</v>
      </c>
      <c r="Y65" s="59">
        <v>19.21</v>
      </c>
      <c r="Z65" s="59">
        <v>19.02</v>
      </c>
      <c r="AA65" s="59">
        <v>19.03</v>
      </c>
      <c r="AB65" s="154">
        <v>5080800</v>
      </c>
      <c r="AC65" s="13">
        <v>19.03</v>
      </c>
      <c r="AD65" s="2">
        <f t="shared" si="2"/>
        <v>0.19000000000000128</v>
      </c>
      <c r="AE65" s="210">
        <f t="shared" si="3"/>
        <v>-6.2663185378588615E-3</v>
      </c>
    </row>
    <row r="66" spans="15:31" x14ac:dyDescent="0.25">
      <c r="O66" s="133">
        <v>0.91</v>
      </c>
      <c r="P66" s="133">
        <f t="shared" si="5"/>
        <v>13.0585</v>
      </c>
      <c r="W66" s="195">
        <v>42170</v>
      </c>
      <c r="X66" s="59">
        <v>19.22</v>
      </c>
      <c r="Y66" s="59">
        <v>19.399999999999999</v>
      </c>
      <c r="Z66" s="59">
        <v>19.02</v>
      </c>
      <c r="AA66" s="59">
        <v>19.149999999999999</v>
      </c>
      <c r="AB66" s="154">
        <v>4638100</v>
      </c>
      <c r="AC66" s="13">
        <v>19.149999999999999</v>
      </c>
      <c r="AD66" s="2">
        <f t="shared" si="2"/>
        <v>0.37999999999999901</v>
      </c>
      <c r="AE66" s="210">
        <f t="shared" si="3"/>
        <v>-9.8241985522233843E-3</v>
      </c>
    </row>
    <row r="67" spans="15:31" x14ac:dyDescent="0.25">
      <c r="O67" s="133">
        <v>0.9</v>
      </c>
      <c r="P67" s="133">
        <f t="shared" si="5"/>
        <v>12.914999999999999</v>
      </c>
      <c r="W67" s="195">
        <v>42167</v>
      </c>
      <c r="X67" s="59">
        <v>19.48</v>
      </c>
      <c r="Y67" s="59">
        <v>19.59</v>
      </c>
      <c r="Z67" s="59">
        <v>19.149999999999999</v>
      </c>
      <c r="AA67" s="59">
        <v>19.34</v>
      </c>
      <c r="AB67" s="154">
        <v>6116100</v>
      </c>
      <c r="AC67" s="13">
        <v>19.34</v>
      </c>
      <c r="AD67" s="2">
        <f>Y67-Z67</f>
        <v>0.44000000000000128</v>
      </c>
      <c r="AE67" s="210" t="e">
        <f>AC67/AC68-1</f>
        <v>#DIV/0!</v>
      </c>
    </row>
    <row r="68" spans="15:31" x14ac:dyDescent="0.25">
      <c r="W68" s="195" t="s">
        <v>162</v>
      </c>
      <c r="X68" s="59"/>
      <c r="Y68" s="59"/>
      <c r="Z68" s="59"/>
      <c r="AA68" s="59"/>
      <c r="AB68" s="13"/>
      <c r="AC68" s="13"/>
      <c r="AD68" s="2">
        <f>Y68-Z68</f>
        <v>0</v>
      </c>
      <c r="AE68" s="210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124</v>
      </c>
      <c r="K1" s="65" t="s">
        <v>61</v>
      </c>
      <c r="L1" s="22" t="s">
        <v>37</v>
      </c>
      <c r="M1" s="22" t="s">
        <v>38</v>
      </c>
      <c r="U1" s="199"/>
      <c r="W1" s="204" t="s">
        <v>154</v>
      </c>
      <c r="X1" s="204" t="s">
        <v>155</v>
      </c>
      <c r="Y1" s="204" t="s">
        <v>156</v>
      </c>
      <c r="Z1" s="204" t="s">
        <v>157</v>
      </c>
      <c r="AA1" s="204" t="s">
        <v>158</v>
      </c>
      <c r="AB1" s="204" t="s">
        <v>159</v>
      </c>
      <c r="AC1" s="204" t="s">
        <v>160</v>
      </c>
      <c r="AD1" s="23" t="s">
        <v>232</v>
      </c>
      <c r="AE1" s="23" t="s">
        <v>234</v>
      </c>
    </row>
    <row r="2" spans="1:31" x14ac:dyDescent="0.25">
      <c r="A2" s="6" t="s">
        <v>34</v>
      </c>
      <c r="B2" s="110">
        <v>42166</v>
      </c>
      <c r="C2" s="7">
        <v>5</v>
      </c>
      <c r="D2" s="63">
        <v>26.04</v>
      </c>
      <c r="E2" s="63"/>
      <c r="F2" s="63">
        <f>C2*D2</f>
        <v>130.19999999999999</v>
      </c>
      <c r="G2" s="97">
        <v>42186</v>
      </c>
      <c r="H2" s="8">
        <v>185</v>
      </c>
      <c r="I2" s="21">
        <v>19.75</v>
      </c>
      <c r="J2" s="21">
        <v>7.0000000000000007E-2</v>
      </c>
      <c r="K2" s="21">
        <f t="shared" ref="K2:K7" si="0">H2*I2-J2</f>
        <v>3653.68</v>
      </c>
      <c r="L2" t="s">
        <v>84</v>
      </c>
      <c r="O2" s="17" t="s">
        <v>57</v>
      </c>
      <c r="Q2">
        <f>C45-H45</f>
        <v>5900</v>
      </c>
      <c r="T2" s="23" t="s">
        <v>103</v>
      </c>
      <c r="U2" s="199"/>
      <c r="V2" s="23"/>
      <c r="W2" s="222">
        <v>42264</v>
      </c>
      <c r="X2" s="223">
        <v>16.68</v>
      </c>
      <c r="Y2" s="223">
        <v>16.809999999999999</v>
      </c>
      <c r="Z2" s="15">
        <v>16.309999999999999</v>
      </c>
      <c r="AA2" s="15">
        <v>16.41</v>
      </c>
      <c r="AB2" s="145">
        <v>22355500</v>
      </c>
      <c r="AC2" s="15">
        <v>16.41</v>
      </c>
      <c r="AD2">
        <f>Y2-Z2</f>
        <v>0.5</v>
      </c>
      <c r="AE2" s="210">
        <f>AC2/AC3-1</f>
        <v>-1.6187050359712241E-2</v>
      </c>
    </row>
    <row r="3" spans="1:31" x14ac:dyDescent="0.25">
      <c r="A3" s="30" t="s">
        <v>75</v>
      </c>
      <c r="B3" s="110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97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(F45-K45)/Q2</f>
        <v>17.074883050847461</v>
      </c>
      <c r="T3" t="s">
        <v>85</v>
      </c>
      <c r="W3" s="205">
        <v>42263</v>
      </c>
      <c r="X3" s="15">
        <v>16.46</v>
      </c>
      <c r="Y3" s="15">
        <v>16.7</v>
      </c>
      <c r="Z3" s="15">
        <v>16.309999999999999</v>
      </c>
      <c r="AA3" s="15">
        <v>16.68</v>
      </c>
      <c r="AB3" s="145">
        <v>22342600</v>
      </c>
      <c r="AC3" s="15">
        <v>16.68</v>
      </c>
      <c r="AD3">
        <f t="shared" ref="AD3:AD66" si="2">Y3-Z3</f>
        <v>0.39000000000000057</v>
      </c>
      <c r="AE3" s="210">
        <f t="shared" ref="AE3:AE66" si="3">AC3/AC4-1</f>
        <v>9.6852300242131761E-3</v>
      </c>
    </row>
    <row r="4" spans="1:31" x14ac:dyDescent="0.25">
      <c r="B4" s="110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97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2">
        <v>14.06</v>
      </c>
      <c r="T4" s="1">
        <v>42233</v>
      </c>
      <c r="U4" s="51" t="s">
        <v>214</v>
      </c>
      <c r="W4" s="205">
        <v>42262</v>
      </c>
      <c r="X4" s="15">
        <v>16.86</v>
      </c>
      <c r="Y4" s="15">
        <v>16.86</v>
      </c>
      <c r="Z4" s="15">
        <v>16.46</v>
      </c>
      <c r="AA4" s="15">
        <v>16.52</v>
      </c>
      <c r="AB4" s="145">
        <v>20602600</v>
      </c>
      <c r="AC4" s="15">
        <v>16.52</v>
      </c>
      <c r="AD4">
        <f t="shared" si="2"/>
        <v>0.39999999999999858</v>
      </c>
      <c r="AE4" s="210">
        <f t="shared" si="3"/>
        <v>-1.0778443113772407E-2</v>
      </c>
    </row>
    <row r="5" spans="1:31" x14ac:dyDescent="0.25">
      <c r="B5" s="97">
        <v>42180</v>
      </c>
      <c r="C5" s="8">
        <v>100</v>
      </c>
      <c r="D5" s="21">
        <v>23.92</v>
      </c>
      <c r="E5" s="21"/>
      <c r="F5" s="21">
        <f t="shared" si="1"/>
        <v>2392</v>
      </c>
      <c r="G5" s="97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82954</v>
      </c>
      <c r="W5" s="205">
        <v>42261</v>
      </c>
      <c r="X5" s="15">
        <v>16.899999999999999</v>
      </c>
      <c r="Y5" s="15">
        <v>16.920000000000002</v>
      </c>
      <c r="Z5" s="15">
        <v>16.36</v>
      </c>
      <c r="AA5" s="15">
        <v>16.7</v>
      </c>
      <c r="AB5" s="145">
        <v>15175000</v>
      </c>
      <c r="AC5" s="15">
        <v>16.7</v>
      </c>
      <c r="AD5">
        <f t="shared" si="2"/>
        <v>0.56000000000000227</v>
      </c>
      <c r="AE5" s="210">
        <f t="shared" si="3"/>
        <v>-5.9523809523810423E-3</v>
      </c>
    </row>
    <row r="6" spans="1:31" x14ac:dyDescent="0.25">
      <c r="B6" s="118">
        <v>42185</v>
      </c>
      <c r="C6" s="119">
        <v>50</v>
      </c>
      <c r="D6" s="120">
        <v>21.21</v>
      </c>
      <c r="E6" s="120"/>
      <c r="F6" s="120">
        <f t="shared" si="1"/>
        <v>1060.5</v>
      </c>
      <c r="G6" s="110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100741.81000000003</v>
      </c>
      <c r="W6" s="205">
        <v>42258</v>
      </c>
      <c r="X6" s="15">
        <v>17.02</v>
      </c>
      <c r="Y6" s="15">
        <v>17.170000000000002</v>
      </c>
      <c r="Z6" s="15">
        <v>16.71</v>
      </c>
      <c r="AA6" s="15">
        <v>16.8</v>
      </c>
      <c r="AB6" s="145">
        <v>22019600</v>
      </c>
      <c r="AC6" s="15">
        <v>16.8</v>
      </c>
      <c r="AD6">
        <f t="shared" si="2"/>
        <v>0.46000000000000085</v>
      </c>
      <c r="AE6" s="210">
        <f t="shared" si="3"/>
        <v>-2.3255813953488302E-2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8">
        <v>42257</v>
      </c>
      <c r="H7" s="119">
        <v>850</v>
      </c>
      <c r="I7" s="120">
        <v>17.18</v>
      </c>
      <c r="J7" s="120">
        <v>0.27</v>
      </c>
      <c r="K7" s="120">
        <f t="shared" si="0"/>
        <v>14602.73</v>
      </c>
      <c r="O7" s="17" t="s">
        <v>65</v>
      </c>
      <c r="Q7" s="2">
        <f>Q5-Q6</f>
        <v>-17787.810000000027</v>
      </c>
      <c r="R7" s="228" t="s">
        <v>248</v>
      </c>
      <c r="W7" s="205">
        <v>42257</v>
      </c>
      <c r="X7" s="15">
        <v>16.809999999999999</v>
      </c>
      <c r="Y7" s="15">
        <v>17.420000000000002</v>
      </c>
      <c r="Z7" s="15">
        <v>16.71</v>
      </c>
      <c r="AA7" s="15">
        <v>17.2</v>
      </c>
      <c r="AB7" s="145">
        <v>20766600</v>
      </c>
      <c r="AC7" s="15">
        <v>17.2</v>
      </c>
      <c r="AD7">
        <f t="shared" si="2"/>
        <v>0.71000000000000085</v>
      </c>
      <c r="AE7" s="210">
        <f t="shared" si="3"/>
        <v>1.4150943396226356E-2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W8" s="205">
        <v>42256</v>
      </c>
      <c r="X8" s="15">
        <v>17.899999999999999</v>
      </c>
      <c r="Y8" s="15">
        <v>17.97</v>
      </c>
      <c r="Z8" s="15">
        <v>16.84</v>
      </c>
      <c r="AA8" s="15">
        <v>16.96</v>
      </c>
      <c r="AB8" s="145">
        <v>32899200</v>
      </c>
      <c r="AC8" s="15">
        <v>16.96</v>
      </c>
      <c r="AD8">
        <f t="shared" si="2"/>
        <v>1.129999999999999</v>
      </c>
      <c r="AE8" s="210">
        <f t="shared" si="3"/>
        <v>-3.251568739304056E-2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05">
        <v>42255</v>
      </c>
      <c r="X9" s="15">
        <v>17.55</v>
      </c>
      <c r="Y9" s="15">
        <v>17.75</v>
      </c>
      <c r="Z9" s="15">
        <v>17.05</v>
      </c>
      <c r="AA9" s="15">
        <v>17.53</v>
      </c>
      <c r="AB9" s="145">
        <v>26755500</v>
      </c>
      <c r="AC9" s="15">
        <v>17.53</v>
      </c>
      <c r="AD9">
        <f t="shared" si="2"/>
        <v>0.69999999999999929</v>
      </c>
      <c r="AE9" s="210">
        <f t="shared" si="3"/>
        <v>4.221165279429262E-2</v>
      </c>
    </row>
    <row r="10" spans="1:31" x14ac:dyDescent="0.25">
      <c r="B10" s="118">
        <v>42199</v>
      </c>
      <c r="C10" s="119">
        <v>100</v>
      </c>
      <c r="D10" s="120">
        <v>17.25</v>
      </c>
      <c r="E10" s="120"/>
      <c r="F10" s="120">
        <f t="shared" si="1"/>
        <v>1725</v>
      </c>
      <c r="T10" s="17" t="s">
        <v>102</v>
      </c>
      <c r="W10" s="205">
        <v>42251</v>
      </c>
      <c r="X10" s="15">
        <v>16.3</v>
      </c>
      <c r="Y10" s="15">
        <v>17.3</v>
      </c>
      <c r="Z10" s="15">
        <v>16.260000000000002</v>
      </c>
      <c r="AA10" s="15">
        <v>16.82</v>
      </c>
      <c r="AB10" s="145">
        <v>32409400</v>
      </c>
      <c r="AC10" s="15">
        <v>16.82</v>
      </c>
      <c r="AD10">
        <f t="shared" si="2"/>
        <v>1.0399999999999991</v>
      </c>
      <c r="AE10" s="210">
        <f t="shared" si="3"/>
        <v>1.3863773357444265E-2</v>
      </c>
    </row>
    <row r="11" spans="1:31" x14ac:dyDescent="0.25">
      <c r="B11" s="118">
        <v>42205</v>
      </c>
      <c r="C11" s="119">
        <v>20</v>
      </c>
      <c r="D11" s="120">
        <v>18.850000000000001</v>
      </c>
      <c r="E11" s="120"/>
      <c r="F11" s="120">
        <f t="shared" si="1"/>
        <v>377</v>
      </c>
      <c r="T11" s="1">
        <v>42255</v>
      </c>
      <c r="U11" s="51" t="s">
        <v>126</v>
      </c>
      <c r="W11" s="205">
        <v>42250</v>
      </c>
      <c r="X11" s="15">
        <v>16.39</v>
      </c>
      <c r="Y11" s="15">
        <v>17.21</v>
      </c>
      <c r="Z11" s="15">
        <v>16.260000000000002</v>
      </c>
      <c r="AA11" s="15">
        <v>16.59</v>
      </c>
      <c r="AB11" s="145">
        <v>26331200</v>
      </c>
      <c r="AC11" s="15">
        <v>16.59</v>
      </c>
      <c r="AD11">
        <f t="shared" si="2"/>
        <v>0.94999999999999929</v>
      </c>
      <c r="AE11" s="210">
        <f t="shared" si="3"/>
        <v>1.8416206261510082E-2</v>
      </c>
    </row>
    <row r="12" spans="1:31" x14ac:dyDescent="0.25">
      <c r="B12" s="118">
        <v>42208</v>
      </c>
      <c r="C12" s="119">
        <v>80</v>
      </c>
      <c r="D12" s="120">
        <v>18.95</v>
      </c>
      <c r="E12" s="120"/>
      <c r="F12" s="120">
        <f t="shared" si="1"/>
        <v>1516</v>
      </c>
      <c r="W12" s="205">
        <v>42249</v>
      </c>
      <c r="X12" s="15">
        <v>16.09</v>
      </c>
      <c r="Y12" s="15">
        <v>16.309999999999999</v>
      </c>
      <c r="Z12" s="15">
        <v>15.74</v>
      </c>
      <c r="AA12" s="15">
        <v>16.29</v>
      </c>
      <c r="AB12" s="145">
        <v>23290300</v>
      </c>
      <c r="AC12" s="15">
        <v>16.29</v>
      </c>
      <c r="AD12">
        <f t="shared" si="2"/>
        <v>0.56999999999999851</v>
      </c>
      <c r="AE12" s="210">
        <f t="shared" si="3"/>
        <v>2.9709228824273071E-2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213</v>
      </c>
      <c r="W13" s="205">
        <v>42248</v>
      </c>
      <c r="X13" s="15">
        <v>15.8</v>
      </c>
      <c r="Y13" s="15">
        <v>16.21</v>
      </c>
      <c r="Z13" s="15">
        <v>15.68</v>
      </c>
      <c r="AA13" s="15">
        <v>15.82</v>
      </c>
      <c r="AB13" s="145">
        <v>27749000</v>
      </c>
      <c r="AC13" s="15">
        <v>15.82</v>
      </c>
      <c r="AD13">
        <f t="shared" si="2"/>
        <v>0.53000000000000114</v>
      </c>
      <c r="AE13" s="210">
        <f t="shared" si="3"/>
        <v>-3.5953686776355909E-2</v>
      </c>
    </row>
    <row r="14" spans="1:31" x14ac:dyDescent="0.25">
      <c r="B14" s="97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05">
        <v>42247</v>
      </c>
      <c r="X14" s="15">
        <v>15.91</v>
      </c>
      <c r="Y14" s="15">
        <v>16.68</v>
      </c>
      <c r="Z14" s="15">
        <v>15.46</v>
      </c>
      <c r="AA14" s="15">
        <v>16.41</v>
      </c>
      <c r="AB14" s="145">
        <v>32591200</v>
      </c>
      <c r="AC14" s="15">
        <v>16.41</v>
      </c>
      <c r="AD14">
        <f t="shared" si="2"/>
        <v>1.2199999999999989</v>
      </c>
      <c r="AE14" s="210">
        <f t="shared" si="3"/>
        <v>2.8195488721804551E-2</v>
      </c>
    </row>
    <row r="15" spans="1:31" x14ac:dyDescent="0.25">
      <c r="B15" s="97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05">
        <v>42244</v>
      </c>
      <c r="X15" s="15">
        <v>16.25</v>
      </c>
      <c r="Y15" s="15">
        <v>16.54</v>
      </c>
      <c r="Z15" s="15">
        <v>15.61</v>
      </c>
      <c r="AA15" s="15">
        <v>15.96</v>
      </c>
      <c r="AB15" s="145">
        <v>33906500</v>
      </c>
      <c r="AC15" s="15">
        <v>15.96</v>
      </c>
      <c r="AD15">
        <f t="shared" si="2"/>
        <v>0.92999999999999972</v>
      </c>
      <c r="AE15" s="210">
        <f t="shared" si="3"/>
        <v>1.8506700701978351E-2</v>
      </c>
    </row>
    <row r="16" spans="1:31" x14ac:dyDescent="0.25">
      <c r="B16" s="112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5">
        <v>42278</v>
      </c>
      <c r="U16" s="51" t="s">
        <v>249</v>
      </c>
      <c r="W16" s="205">
        <v>42243</v>
      </c>
      <c r="X16" s="15">
        <v>14.63</v>
      </c>
      <c r="Y16" s="15">
        <v>15.93</v>
      </c>
      <c r="Z16" s="15">
        <v>14.63</v>
      </c>
      <c r="AA16" s="15">
        <v>15.67</v>
      </c>
      <c r="AB16" s="145">
        <v>42579200</v>
      </c>
      <c r="AC16" s="15">
        <v>15.67</v>
      </c>
      <c r="AD16">
        <f t="shared" si="2"/>
        <v>1.2999999999999989</v>
      </c>
      <c r="AE16" s="210">
        <f t="shared" si="3"/>
        <v>8.6685159500693443E-2</v>
      </c>
    </row>
    <row r="17" spans="2:31" x14ac:dyDescent="0.25">
      <c r="B17" s="112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05">
        <v>42242</v>
      </c>
      <c r="X17" s="15">
        <v>14.61</v>
      </c>
      <c r="Y17" s="15">
        <v>14.75</v>
      </c>
      <c r="Z17" s="15">
        <v>14.11</v>
      </c>
      <c r="AA17" s="15">
        <v>14.42</v>
      </c>
      <c r="AB17" s="145">
        <v>43167100</v>
      </c>
      <c r="AC17" s="15">
        <v>14.42</v>
      </c>
      <c r="AD17">
        <f t="shared" si="2"/>
        <v>0.64000000000000057</v>
      </c>
      <c r="AE17" s="210">
        <f t="shared" si="3"/>
        <v>1.0511562718990897E-2</v>
      </c>
    </row>
    <row r="18" spans="2:31" x14ac:dyDescent="0.25">
      <c r="B18" s="112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05">
        <v>42241</v>
      </c>
      <c r="X18" s="15">
        <v>15.18</v>
      </c>
      <c r="Y18" s="15">
        <v>15.34</v>
      </c>
      <c r="Z18" s="15">
        <v>14.26</v>
      </c>
      <c r="AA18" s="15">
        <v>14.27</v>
      </c>
      <c r="AB18" s="145">
        <v>38519000</v>
      </c>
      <c r="AC18" s="15">
        <v>14.27</v>
      </c>
      <c r="AD18">
        <f t="shared" si="2"/>
        <v>1.08</v>
      </c>
      <c r="AE18" s="210">
        <f t="shared" si="3"/>
        <v>-1.1772853185595511E-2</v>
      </c>
    </row>
    <row r="19" spans="2:31" x14ac:dyDescent="0.25">
      <c r="B19" s="112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05">
        <v>42240</v>
      </c>
      <c r="X19" s="15">
        <v>13.81</v>
      </c>
      <c r="Y19" s="15">
        <v>14.44</v>
      </c>
      <c r="Z19" s="15">
        <v>13.5</v>
      </c>
      <c r="AA19" s="15">
        <v>14.44</v>
      </c>
      <c r="AB19" s="145">
        <v>54340600</v>
      </c>
      <c r="AC19" s="15">
        <v>14.44</v>
      </c>
      <c r="AD19">
        <f t="shared" si="2"/>
        <v>0.9399999999999995</v>
      </c>
      <c r="AE19" s="210">
        <f t="shared" si="3"/>
        <v>-6.1940812112869503E-3</v>
      </c>
    </row>
    <row r="20" spans="2:31" x14ac:dyDescent="0.25">
      <c r="B20" s="112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205">
        <v>42237</v>
      </c>
      <c r="X20" s="15">
        <v>14.39</v>
      </c>
      <c r="Y20" s="15">
        <v>15.25</v>
      </c>
      <c r="Z20" s="15">
        <v>14.24</v>
      </c>
      <c r="AA20" s="15">
        <v>14.53</v>
      </c>
      <c r="AB20" s="145">
        <v>43593600</v>
      </c>
      <c r="AC20" s="15">
        <v>14.53</v>
      </c>
      <c r="AD20">
        <f t="shared" si="2"/>
        <v>1.0099999999999998</v>
      </c>
      <c r="AE20" s="210">
        <f t="shared" si="3"/>
        <v>-1.424694708276808E-2</v>
      </c>
    </row>
    <row r="21" spans="2:31" x14ac:dyDescent="0.25">
      <c r="B21" s="112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05">
        <v>42236</v>
      </c>
      <c r="X21" s="15">
        <v>15.35</v>
      </c>
      <c r="Y21" s="15">
        <v>15.37</v>
      </c>
      <c r="Z21" s="15">
        <v>14.66</v>
      </c>
      <c r="AA21" s="15">
        <v>14.74</v>
      </c>
      <c r="AB21" s="145">
        <v>54768300</v>
      </c>
      <c r="AC21" s="15">
        <v>14.74</v>
      </c>
      <c r="AD21">
        <f t="shared" si="2"/>
        <v>0.70999999999999908</v>
      </c>
      <c r="AE21" s="210">
        <f t="shared" si="3"/>
        <v>-7.2955974842767279E-2</v>
      </c>
    </row>
    <row r="22" spans="2:31" x14ac:dyDescent="0.25">
      <c r="B22" s="112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05">
        <v>42235</v>
      </c>
      <c r="X22" s="15">
        <v>16.239999999999998</v>
      </c>
      <c r="Y22" s="15">
        <v>16.350000000000001</v>
      </c>
      <c r="Z22" s="15">
        <v>15.88</v>
      </c>
      <c r="AA22" s="15">
        <v>15.9</v>
      </c>
      <c r="AB22" s="145">
        <v>36808900</v>
      </c>
      <c r="AC22" s="15">
        <v>15.9</v>
      </c>
      <c r="AD22">
        <f t="shared" si="2"/>
        <v>0.47000000000000064</v>
      </c>
      <c r="AE22" s="210">
        <f t="shared" si="3"/>
        <v>-2.93040293040292E-2</v>
      </c>
    </row>
    <row r="23" spans="2:31" x14ac:dyDescent="0.25">
      <c r="B23" s="112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05">
        <v>42234</v>
      </c>
      <c r="X23" s="15">
        <v>17</v>
      </c>
      <c r="Y23" s="15">
        <v>17</v>
      </c>
      <c r="Z23" s="15">
        <v>16.27</v>
      </c>
      <c r="AA23" s="15">
        <v>16.38</v>
      </c>
      <c r="AB23" s="145">
        <v>31854100</v>
      </c>
      <c r="AC23" s="15">
        <v>16.38</v>
      </c>
      <c r="AD23">
        <f t="shared" si="2"/>
        <v>0.73000000000000043</v>
      </c>
      <c r="AE23" s="210">
        <f t="shared" si="3"/>
        <v>-4.8780487804878092E-2</v>
      </c>
    </row>
    <row r="24" spans="2:31" x14ac:dyDescent="0.25">
      <c r="B24" s="112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05">
        <v>42233</v>
      </c>
      <c r="X24" s="15">
        <v>16.47</v>
      </c>
      <c r="Y24" s="15">
        <v>17.260000000000002</v>
      </c>
      <c r="Z24" s="15">
        <v>16.12</v>
      </c>
      <c r="AA24" s="15">
        <v>17.22</v>
      </c>
      <c r="AB24" s="145">
        <v>32978300</v>
      </c>
      <c r="AC24" s="15">
        <v>17.22</v>
      </c>
      <c r="AD24">
        <f t="shared" si="2"/>
        <v>1.1400000000000006</v>
      </c>
      <c r="AE24" s="210">
        <f t="shared" si="3"/>
        <v>1.5929203539823078E-2</v>
      </c>
    </row>
    <row r="25" spans="2:31" x14ac:dyDescent="0.25">
      <c r="B25" s="112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05">
        <v>42230</v>
      </c>
      <c r="X25" s="15">
        <v>17.760000000000002</v>
      </c>
      <c r="Y25" s="15">
        <v>17.989999999999998</v>
      </c>
      <c r="Z25" s="15">
        <v>16.82</v>
      </c>
      <c r="AA25" s="15">
        <v>16.95</v>
      </c>
      <c r="AB25" s="145">
        <v>36787700</v>
      </c>
      <c r="AC25" s="15">
        <v>16.95</v>
      </c>
      <c r="AD25">
        <f t="shared" si="2"/>
        <v>1.1699999999999982</v>
      </c>
      <c r="AE25" s="210">
        <f t="shared" si="3"/>
        <v>-4.2372881355932202E-2</v>
      </c>
    </row>
    <row r="26" spans="2:31" x14ac:dyDescent="0.25">
      <c r="B26" s="118">
        <v>42235</v>
      </c>
      <c r="C26" s="119">
        <v>100</v>
      </c>
      <c r="D26" s="120">
        <v>17.350000000000001</v>
      </c>
      <c r="E26" s="120"/>
      <c r="F26" s="120">
        <f t="shared" si="4"/>
        <v>1735.0000000000002</v>
      </c>
      <c r="O26" s="2"/>
      <c r="P26" s="2"/>
      <c r="Q26" s="2"/>
      <c r="W26" s="205">
        <v>42229</v>
      </c>
      <c r="X26" s="15">
        <v>18.23</v>
      </c>
      <c r="Y26" s="15">
        <v>18.38</v>
      </c>
      <c r="Z26" s="15">
        <v>17.670000000000002</v>
      </c>
      <c r="AA26" s="15">
        <v>17.7</v>
      </c>
      <c r="AB26" s="145">
        <v>15454800</v>
      </c>
      <c r="AC26" s="15">
        <v>17.7</v>
      </c>
      <c r="AD26">
        <f t="shared" si="2"/>
        <v>0.7099999999999973</v>
      </c>
      <c r="AE26" s="210">
        <f t="shared" si="3"/>
        <v>-2.6937877954920419E-2</v>
      </c>
    </row>
    <row r="27" spans="2:31" x14ac:dyDescent="0.25">
      <c r="B27" s="110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05">
        <v>42228</v>
      </c>
      <c r="X27" s="15">
        <v>17.649999999999999</v>
      </c>
      <c r="Y27" s="15">
        <v>18.329999999999998</v>
      </c>
      <c r="Z27" s="15">
        <v>17.52</v>
      </c>
      <c r="AA27" s="15">
        <v>18.190000000000001</v>
      </c>
      <c r="AB27" s="145">
        <v>20428400</v>
      </c>
      <c r="AC27" s="15">
        <v>18.190000000000001</v>
      </c>
      <c r="AD27">
        <f t="shared" si="2"/>
        <v>0.80999999999999872</v>
      </c>
      <c r="AE27" s="210">
        <f t="shared" si="3"/>
        <v>1.7337807606264022E-2</v>
      </c>
    </row>
    <row r="28" spans="2:31" x14ac:dyDescent="0.25">
      <c r="B28" s="110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05">
        <v>42227</v>
      </c>
      <c r="X28" s="15">
        <v>18.63</v>
      </c>
      <c r="Y28" s="15">
        <v>18.63</v>
      </c>
      <c r="Z28" s="15">
        <v>17.68</v>
      </c>
      <c r="AA28" s="15">
        <v>17.88</v>
      </c>
      <c r="AB28" s="145">
        <v>22895300</v>
      </c>
      <c r="AC28" s="15">
        <v>17.88</v>
      </c>
      <c r="AD28">
        <f t="shared" si="2"/>
        <v>0.94999999999999929</v>
      </c>
      <c r="AE28" s="210">
        <f t="shared" si="3"/>
        <v>-4.9946865037194588E-2</v>
      </c>
    </row>
    <row r="29" spans="2:31" x14ac:dyDescent="0.25">
      <c r="B29" s="110">
        <v>42235</v>
      </c>
      <c r="C29" s="7">
        <v>100</v>
      </c>
      <c r="D29" s="63">
        <v>17</v>
      </c>
      <c r="E29" s="63"/>
      <c r="F29" s="63">
        <f t="shared" si="4"/>
        <v>1700</v>
      </c>
      <c r="W29" s="205">
        <v>42226</v>
      </c>
      <c r="X29" s="15">
        <v>18.579999999999998</v>
      </c>
      <c r="Y29" s="15">
        <v>18.96</v>
      </c>
      <c r="Z29" s="15">
        <v>18.32</v>
      </c>
      <c r="AA29" s="15">
        <v>18.82</v>
      </c>
      <c r="AB29" s="145">
        <v>25044100</v>
      </c>
      <c r="AC29" s="15">
        <v>18.82</v>
      </c>
      <c r="AD29">
        <f t="shared" si="2"/>
        <v>0.64000000000000057</v>
      </c>
      <c r="AE29" s="210">
        <f t="shared" si="3"/>
        <v>2.0607375271149531E-2</v>
      </c>
    </row>
    <row r="30" spans="2:31" x14ac:dyDescent="0.25">
      <c r="B30" s="110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05">
        <v>42223</v>
      </c>
      <c r="X30" s="15">
        <v>18.45</v>
      </c>
      <c r="Y30" s="15">
        <v>18.53</v>
      </c>
      <c r="Z30" s="15">
        <v>18</v>
      </c>
      <c r="AA30" s="15">
        <v>18.440000000000001</v>
      </c>
      <c r="AB30" s="145">
        <v>23705900</v>
      </c>
      <c r="AC30" s="15">
        <v>18.440000000000001</v>
      </c>
      <c r="AD30">
        <f t="shared" si="2"/>
        <v>0.53000000000000114</v>
      </c>
      <c r="AE30" s="210">
        <f t="shared" si="3"/>
        <v>-1.4957264957264793E-2</v>
      </c>
    </row>
    <row r="31" spans="2:31" x14ac:dyDescent="0.25">
      <c r="B31" s="110">
        <v>42236</v>
      </c>
      <c r="C31" s="7">
        <v>200</v>
      </c>
      <c r="D31" s="63">
        <v>16.21</v>
      </c>
      <c r="E31" s="63"/>
      <c r="F31" s="63">
        <f t="shared" ref="F31:F43" si="5">C31*D31</f>
        <v>3242</v>
      </c>
      <c r="W31" s="205">
        <v>42222</v>
      </c>
      <c r="X31" s="15">
        <v>18.93</v>
      </c>
      <c r="Y31" s="15">
        <v>18.96</v>
      </c>
      <c r="Z31" s="15">
        <v>18.45</v>
      </c>
      <c r="AA31" s="15">
        <v>18.72</v>
      </c>
      <c r="AB31" s="145">
        <v>29888700</v>
      </c>
      <c r="AC31" s="15">
        <v>18.72</v>
      </c>
      <c r="AD31">
        <f t="shared" si="2"/>
        <v>0.51000000000000156</v>
      </c>
      <c r="AE31" s="210">
        <f t="shared" si="3"/>
        <v>-1.0047593865679549E-2</v>
      </c>
    </row>
    <row r="32" spans="2:31" x14ac:dyDescent="0.25">
      <c r="B32" s="112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05">
        <v>42221</v>
      </c>
      <c r="X32" s="15">
        <v>19.18</v>
      </c>
      <c r="Y32" s="15">
        <v>19.47</v>
      </c>
      <c r="Z32" s="15">
        <v>18.88</v>
      </c>
      <c r="AA32" s="15">
        <v>18.91</v>
      </c>
      <c r="AB32" s="145">
        <v>23331200</v>
      </c>
      <c r="AC32" s="15">
        <v>18.91</v>
      </c>
      <c r="AD32">
        <f t="shared" si="2"/>
        <v>0.58999999999999986</v>
      </c>
      <c r="AE32" s="210">
        <f t="shared" si="3"/>
        <v>-5.2603892688060094E-3</v>
      </c>
    </row>
    <row r="33" spans="1:31" x14ac:dyDescent="0.25">
      <c r="B33" s="118">
        <v>42237</v>
      </c>
      <c r="C33" s="119">
        <v>200</v>
      </c>
      <c r="D33" s="120">
        <v>16.32</v>
      </c>
      <c r="E33" s="120"/>
      <c r="F33" s="120">
        <f t="shared" si="5"/>
        <v>3264</v>
      </c>
      <c r="W33" s="205">
        <v>42220</v>
      </c>
      <c r="X33" s="15">
        <v>19.170000000000002</v>
      </c>
      <c r="Y33" s="15">
        <v>19.190000000000001</v>
      </c>
      <c r="Z33" s="15">
        <v>18.600000000000001</v>
      </c>
      <c r="AA33" s="15">
        <v>19.010000000000002</v>
      </c>
      <c r="AB33" s="145">
        <v>19795300</v>
      </c>
      <c r="AC33" s="15">
        <v>19.010000000000002</v>
      </c>
      <c r="AD33">
        <f t="shared" si="2"/>
        <v>0.58999999999999986</v>
      </c>
      <c r="AE33" s="210">
        <f t="shared" si="3"/>
        <v>5.2631578947370805E-4</v>
      </c>
    </row>
    <row r="34" spans="1:31" x14ac:dyDescent="0.25">
      <c r="B34" s="118">
        <v>42237</v>
      </c>
      <c r="C34" s="119">
        <v>100</v>
      </c>
      <c r="D34" s="120">
        <v>16.420000000000002</v>
      </c>
      <c r="E34" s="120"/>
      <c r="F34" s="120">
        <f t="shared" si="5"/>
        <v>1642.0000000000002</v>
      </c>
      <c r="W34" s="205">
        <v>42219</v>
      </c>
      <c r="X34" s="15">
        <v>18.61</v>
      </c>
      <c r="Y34" s="15">
        <v>19.39</v>
      </c>
      <c r="Z34" s="15">
        <v>18.59</v>
      </c>
      <c r="AA34" s="15">
        <v>19</v>
      </c>
      <c r="AB34" s="145">
        <v>32943300</v>
      </c>
      <c r="AC34" s="15">
        <v>19</v>
      </c>
      <c r="AD34">
        <f t="shared" si="2"/>
        <v>0.80000000000000071</v>
      </c>
      <c r="AE34" s="210">
        <f t="shared" si="3"/>
        <v>2.6472177201512626E-2</v>
      </c>
    </row>
    <row r="35" spans="1:31" x14ac:dyDescent="0.25">
      <c r="B35" s="118">
        <v>42240</v>
      </c>
      <c r="C35" s="119">
        <v>200</v>
      </c>
      <c r="D35" s="120">
        <v>16.27</v>
      </c>
      <c r="E35" s="120"/>
      <c r="F35" s="120">
        <f t="shared" si="5"/>
        <v>3254</v>
      </c>
      <c r="W35" s="205">
        <v>42216</v>
      </c>
      <c r="X35" s="15">
        <v>20.02</v>
      </c>
      <c r="Y35" s="15">
        <v>20.03</v>
      </c>
      <c r="Z35" s="15">
        <v>18.47</v>
      </c>
      <c r="AA35" s="15">
        <v>18.510000000000002</v>
      </c>
      <c r="AB35" s="145">
        <v>54669800</v>
      </c>
      <c r="AC35" s="15">
        <v>18.510000000000002</v>
      </c>
      <c r="AD35">
        <f t="shared" si="2"/>
        <v>1.5600000000000023</v>
      </c>
      <c r="AE35" s="210">
        <f t="shared" si="3"/>
        <v>-6.9849246231155626E-2</v>
      </c>
    </row>
    <row r="36" spans="1:31" x14ac:dyDescent="0.25">
      <c r="B36" s="112">
        <v>42240</v>
      </c>
      <c r="C36" s="4">
        <v>200</v>
      </c>
      <c r="D36" s="3">
        <v>16.2</v>
      </c>
      <c r="E36" s="3"/>
      <c r="F36" s="3">
        <f t="shared" si="5"/>
        <v>3240</v>
      </c>
      <c r="W36" s="205">
        <v>42215</v>
      </c>
      <c r="X36" s="15">
        <v>19.75</v>
      </c>
      <c r="Y36" s="15">
        <v>20.100000000000001</v>
      </c>
      <c r="Z36" s="15">
        <v>19.46</v>
      </c>
      <c r="AA36" s="15">
        <v>19.899999999999999</v>
      </c>
      <c r="AB36" s="145">
        <v>31199500</v>
      </c>
      <c r="AC36" s="15">
        <v>19.899999999999999</v>
      </c>
      <c r="AD36">
        <f t="shared" si="2"/>
        <v>0.64000000000000057</v>
      </c>
      <c r="AE36" s="210">
        <f t="shared" si="3"/>
        <v>1.5098137896325525E-3</v>
      </c>
    </row>
    <row r="37" spans="1:31" x14ac:dyDescent="0.25">
      <c r="B37" s="112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05">
        <v>42214</v>
      </c>
      <c r="X37" s="15">
        <v>19.98</v>
      </c>
      <c r="Y37" s="15">
        <v>20.57</v>
      </c>
      <c r="Z37" s="15">
        <v>19.670000000000002</v>
      </c>
      <c r="AA37" s="15">
        <v>19.87</v>
      </c>
      <c r="AB37" s="145">
        <v>41208600</v>
      </c>
      <c r="AC37" s="15">
        <v>19.87</v>
      </c>
      <c r="AD37">
        <f t="shared" si="2"/>
        <v>0.89999999999999858</v>
      </c>
      <c r="AE37" s="210">
        <f t="shared" si="3"/>
        <v>6.0759493670885512E-3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205">
        <v>42213</v>
      </c>
      <c r="X38" s="15">
        <v>18.350000000000001</v>
      </c>
      <c r="Y38" s="15">
        <v>20.079999999999998</v>
      </c>
      <c r="Z38" s="15">
        <v>18.2</v>
      </c>
      <c r="AA38" s="15">
        <v>19.75</v>
      </c>
      <c r="AB38" s="145">
        <v>51444400</v>
      </c>
      <c r="AC38" s="15">
        <v>19.75</v>
      </c>
      <c r="AD38">
        <f t="shared" si="2"/>
        <v>1.879999999999999</v>
      </c>
      <c r="AE38" s="210">
        <f t="shared" si="3"/>
        <v>8.9955849889624684E-2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205">
        <v>42212</v>
      </c>
      <c r="X39" s="15">
        <v>18.100000000000001</v>
      </c>
      <c r="Y39" s="15">
        <v>18.670000000000002</v>
      </c>
      <c r="Z39" s="15">
        <v>17.57</v>
      </c>
      <c r="AA39" s="15">
        <v>18.12</v>
      </c>
      <c r="AB39" s="145">
        <v>27548600</v>
      </c>
      <c r="AC39" s="15">
        <v>18.12</v>
      </c>
      <c r="AD39">
        <f t="shared" si="2"/>
        <v>1.1000000000000014</v>
      </c>
      <c r="AE39" s="210">
        <f t="shared" si="3"/>
        <v>-1.199563794983638E-2</v>
      </c>
    </row>
    <row r="40" spans="1:31" x14ac:dyDescent="0.25">
      <c r="B40" s="1">
        <v>42270</v>
      </c>
      <c r="C40" s="4">
        <v>1000</v>
      </c>
      <c r="D40" s="3">
        <v>15.6</v>
      </c>
      <c r="F40" s="3">
        <f t="shared" si="5"/>
        <v>15600</v>
      </c>
      <c r="W40" s="205">
        <v>42209</v>
      </c>
      <c r="X40" s="15">
        <v>18.600000000000001</v>
      </c>
      <c r="Y40" s="15">
        <v>18.7</v>
      </c>
      <c r="Z40" s="15">
        <v>18.07</v>
      </c>
      <c r="AA40" s="15">
        <v>18.34</v>
      </c>
      <c r="AB40" s="145">
        <v>21450800</v>
      </c>
      <c r="AC40" s="15">
        <v>18.34</v>
      </c>
      <c r="AD40">
        <f t="shared" si="2"/>
        <v>0.62999999999999901</v>
      </c>
      <c r="AE40" s="210">
        <f t="shared" si="3"/>
        <v>-1.9251336898395643E-2</v>
      </c>
    </row>
    <row r="41" spans="1:31" x14ac:dyDescent="0.25">
      <c r="B41" s="1">
        <v>42270</v>
      </c>
      <c r="C41" s="4">
        <v>180</v>
      </c>
      <c r="D41" s="3">
        <v>15.4</v>
      </c>
      <c r="F41" s="3">
        <f t="shared" si="5"/>
        <v>2772</v>
      </c>
      <c r="W41" s="205">
        <v>42208</v>
      </c>
      <c r="X41" s="15">
        <v>18.329999999999998</v>
      </c>
      <c r="Y41" s="15">
        <v>18.93</v>
      </c>
      <c r="Z41" s="15">
        <v>18.3</v>
      </c>
      <c r="AA41" s="15">
        <v>18.7</v>
      </c>
      <c r="AB41" s="145">
        <v>32782600</v>
      </c>
      <c r="AC41" s="15">
        <v>18.7</v>
      </c>
      <c r="AD41">
        <f t="shared" si="2"/>
        <v>0.62999999999999901</v>
      </c>
      <c r="AE41" s="210">
        <f t="shared" si="3"/>
        <v>3.8888888888888751E-2</v>
      </c>
    </row>
    <row r="42" spans="1:31" x14ac:dyDescent="0.25">
      <c r="B42" s="1">
        <v>42275</v>
      </c>
      <c r="C42" s="4">
        <v>200</v>
      </c>
      <c r="D42" s="3">
        <v>15</v>
      </c>
      <c r="F42" s="3">
        <f t="shared" si="5"/>
        <v>3000</v>
      </c>
      <c r="W42" s="205">
        <v>42207</v>
      </c>
      <c r="X42" s="15">
        <v>18.53</v>
      </c>
      <c r="Y42" s="15">
        <v>18.63</v>
      </c>
      <c r="Z42" s="15">
        <v>17.850000000000001</v>
      </c>
      <c r="AA42" s="15">
        <v>18</v>
      </c>
      <c r="AB42" s="145">
        <v>43396900</v>
      </c>
      <c r="AC42" s="15">
        <v>18</v>
      </c>
      <c r="AD42">
        <f t="shared" si="2"/>
        <v>0.77999999999999758</v>
      </c>
      <c r="AE42" s="210">
        <f t="shared" si="3"/>
        <v>-4.6610169491525411E-2</v>
      </c>
    </row>
    <row r="43" spans="1:31" x14ac:dyDescent="0.25">
      <c r="B43" s="112">
        <v>42277</v>
      </c>
      <c r="C43" s="4">
        <v>200</v>
      </c>
      <c r="D43" s="3">
        <v>14.75</v>
      </c>
      <c r="E43" s="3"/>
      <c r="F43" s="3">
        <f t="shared" si="5"/>
        <v>2950</v>
      </c>
      <c r="W43" s="205">
        <v>42206</v>
      </c>
      <c r="X43" s="15">
        <v>18.84</v>
      </c>
      <c r="Y43" s="15">
        <v>19.11</v>
      </c>
      <c r="Z43" s="15">
        <v>18.510000000000002</v>
      </c>
      <c r="AA43" s="15">
        <v>18.88</v>
      </c>
      <c r="AB43" s="145">
        <v>29278100</v>
      </c>
      <c r="AC43" s="15">
        <v>18.88</v>
      </c>
      <c r="AD43">
        <f t="shared" si="2"/>
        <v>0.59999999999999787</v>
      </c>
      <c r="AE43" s="210">
        <f t="shared" si="3"/>
        <v>-5.2938062466922897E-4</v>
      </c>
    </row>
    <row r="44" spans="1:31" ht="20.25" thickBot="1" x14ac:dyDescent="0.35">
      <c r="B44" s="112"/>
      <c r="C44" s="4"/>
      <c r="D44" s="3"/>
      <c r="E44" s="3"/>
      <c r="F44" s="3"/>
      <c r="O44" s="266" t="s">
        <v>83</v>
      </c>
      <c r="P44" s="266"/>
      <c r="T44" s="141" t="s">
        <v>153</v>
      </c>
      <c r="W44" s="205">
        <v>42205</v>
      </c>
      <c r="X44" s="15">
        <v>20.079999999999998</v>
      </c>
      <c r="Y44" s="15">
        <v>20.079999999999998</v>
      </c>
      <c r="Z44" s="15">
        <v>18.77</v>
      </c>
      <c r="AA44" s="15">
        <v>18.89</v>
      </c>
      <c r="AB44" s="145">
        <v>41709800</v>
      </c>
      <c r="AC44" s="15">
        <v>18.89</v>
      </c>
      <c r="AD44">
        <f t="shared" si="2"/>
        <v>1.3099999999999987</v>
      </c>
      <c r="AE44" s="210">
        <f t="shared" si="3"/>
        <v>-6.1133200795228659E-2</v>
      </c>
    </row>
    <row r="45" spans="1:31" ht="15.75" thickTop="1" x14ac:dyDescent="0.25">
      <c r="A45" s="29" t="s">
        <v>87</v>
      </c>
      <c r="B45" s="18"/>
      <c r="C45" s="18">
        <f>SUM(C2:C44)</f>
        <v>7845</v>
      </c>
      <c r="D45" s="18"/>
      <c r="E45" s="18"/>
      <c r="F45" s="19">
        <f>SUM(F2:F44)</f>
        <v>135416.85</v>
      </c>
      <c r="G45" s="18"/>
      <c r="H45" s="18">
        <f>SUM(H2:H13)</f>
        <v>1945</v>
      </c>
      <c r="I45" s="19"/>
      <c r="J45" s="19"/>
      <c r="K45" s="19">
        <f>SUM(K2:K13)</f>
        <v>34675.039999999994</v>
      </c>
      <c r="L45" s="18"/>
      <c r="M45" s="18"/>
      <c r="O45" s="133">
        <v>1.1000000000000001</v>
      </c>
      <c r="P45" s="133">
        <f>O45*$Q$4</f>
        <v>15.466000000000001</v>
      </c>
      <c r="T45" s="200" t="s">
        <v>135</v>
      </c>
      <c r="U45" s="201">
        <v>17.2</v>
      </c>
      <c r="W45" s="205">
        <v>42202</v>
      </c>
      <c r="X45" s="15">
        <v>19.53</v>
      </c>
      <c r="Y45" s="15">
        <v>20.239999999999998</v>
      </c>
      <c r="Z45" s="15">
        <v>19.37</v>
      </c>
      <c r="AA45" s="15">
        <v>20.12</v>
      </c>
      <c r="AB45" s="145">
        <v>33860800</v>
      </c>
      <c r="AC45" s="15">
        <v>20.12</v>
      </c>
      <c r="AD45">
        <f t="shared" si="2"/>
        <v>0.86999999999999744</v>
      </c>
      <c r="AE45" s="210">
        <f t="shared" si="3"/>
        <v>2.6007139214686559E-2</v>
      </c>
    </row>
    <row r="46" spans="1:31" x14ac:dyDescent="0.25">
      <c r="O46" s="133">
        <v>1.0900000000000001</v>
      </c>
      <c r="P46" s="133">
        <f t="shared" ref="P46:P65" si="6">O46*$Q$4</f>
        <v>15.325400000000002</v>
      </c>
      <c r="T46" s="143" t="s">
        <v>136</v>
      </c>
      <c r="U46" s="202">
        <v>17.02</v>
      </c>
      <c r="W46" s="205">
        <v>42201</v>
      </c>
      <c r="X46" s="15">
        <v>19.25</v>
      </c>
      <c r="Y46" s="15">
        <v>19.739999999999998</v>
      </c>
      <c r="Z46" s="15">
        <v>19.09</v>
      </c>
      <c r="AA46" s="15">
        <v>19.61</v>
      </c>
      <c r="AB46" s="145">
        <v>34662200</v>
      </c>
      <c r="AC46" s="15">
        <v>19.61</v>
      </c>
      <c r="AD46">
        <f t="shared" si="2"/>
        <v>0.64999999999999858</v>
      </c>
      <c r="AE46" s="210">
        <f t="shared" si="3"/>
        <v>3.8115404976177825E-2</v>
      </c>
    </row>
    <row r="47" spans="1:31" x14ac:dyDescent="0.25">
      <c r="O47" s="133">
        <v>1.08</v>
      </c>
      <c r="P47" s="133">
        <f t="shared" si="6"/>
        <v>15.184800000000001</v>
      </c>
      <c r="T47" s="143" t="s">
        <v>137</v>
      </c>
      <c r="U47" s="202" t="s">
        <v>207</v>
      </c>
      <c r="W47" s="205">
        <v>42200</v>
      </c>
      <c r="X47" s="15">
        <v>19.489999999999998</v>
      </c>
      <c r="Y47" s="15">
        <v>19.649999999999999</v>
      </c>
      <c r="Z47" s="15">
        <v>18.77</v>
      </c>
      <c r="AA47" s="15">
        <v>18.89</v>
      </c>
      <c r="AB47" s="145">
        <v>41821800</v>
      </c>
      <c r="AC47" s="15">
        <v>18.89</v>
      </c>
      <c r="AD47">
        <f t="shared" si="2"/>
        <v>0.87999999999999901</v>
      </c>
      <c r="AE47" s="210">
        <f t="shared" si="3"/>
        <v>-3.6715961244263129E-2</v>
      </c>
    </row>
    <row r="48" spans="1:31" x14ac:dyDescent="0.25">
      <c r="O48" s="133">
        <v>1.07</v>
      </c>
      <c r="P48" s="133">
        <f t="shared" si="6"/>
        <v>15.044200000000002</v>
      </c>
      <c r="T48" s="143" t="s">
        <v>138</v>
      </c>
      <c r="U48" s="202" t="s">
        <v>208</v>
      </c>
      <c r="W48" s="205">
        <v>42199</v>
      </c>
      <c r="X48" s="15">
        <v>19.760000000000002</v>
      </c>
      <c r="Y48" s="15">
        <v>19.84</v>
      </c>
      <c r="Z48" s="15">
        <v>19</v>
      </c>
      <c r="AA48" s="15">
        <v>19.61</v>
      </c>
      <c r="AB48" s="145">
        <v>103728600</v>
      </c>
      <c r="AC48" s="15">
        <v>19.61</v>
      </c>
      <c r="AD48">
        <f t="shared" si="2"/>
        <v>0.83999999999999986</v>
      </c>
      <c r="AE48" s="210">
        <f t="shared" si="3"/>
        <v>0.11357183418512218</v>
      </c>
    </row>
    <row r="49" spans="15:31" x14ac:dyDescent="0.25">
      <c r="O49" s="133">
        <v>1.06</v>
      </c>
      <c r="P49" s="133">
        <f t="shared" si="6"/>
        <v>14.903600000000001</v>
      </c>
      <c r="T49" s="143" t="s">
        <v>139</v>
      </c>
      <c r="U49" s="202">
        <v>26.82</v>
      </c>
      <c r="W49" s="205">
        <v>42198</v>
      </c>
      <c r="X49" s="15">
        <v>17.829999999999998</v>
      </c>
      <c r="Y49" s="15">
        <v>17.850000000000001</v>
      </c>
      <c r="Z49" s="15">
        <v>17.39</v>
      </c>
      <c r="AA49" s="15">
        <v>17.61</v>
      </c>
      <c r="AB49" s="145">
        <v>35439600</v>
      </c>
      <c r="AC49" s="15">
        <v>17.61</v>
      </c>
      <c r="AD49">
        <f t="shared" si="2"/>
        <v>0.46000000000000085</v>
      </c>
      <c r="AE49" s="210">
        <f t="shared" si="3"/>
        <v>2.2766078542970636E-3</v>
      </c>
    </row>
    <row r="50" spans="15:31" x14ac:dyDescent="0.25">
      <c r="O50" s="133">
        <v>1.05</v>
      </c>
      <c r="P50" s="133">
        <f t="shared" si="6"/>
        <v>14.763000000000002</v>
      </c>
      <c r="T50" s="143" t="s">
        <v>140</v>
      </c>
      <c r="U50" s="202">
        <v>1.95336</v>
      </c>
      <c r="W50" s="205">
        <v>42195</v>
      </c>
      <c r="X50" s="15">
        <v>17.329999999999998</v>
      </c>
      <c r="Y50" s="15">
        <v>17.649999999999999</v>
      </c>
      <c r="Z50" s="15">
        <v>17.3</v>
      </c>
      <c r="AA50" s="15">
        <v>17.57</v>
      </c>
      <c r="AB50" s="145">
        <v>24269000</v>
      </c>
      <c r="AC50" s="15">
        <v>17.57</v>
      </c>
      <c r="AD50">
        <f t="shared" si="2"/>
        <v>0.34999999999999787</v>
      </c>
      <c r="AE50" s="210">
        <f t="shared" si="3"/>
        <v>2.4489795918367419E-2</v>
      </c>
    </row>
    <row r="51" spans="15:31" x14ac:dyDescent="0.25">
      <c r="O51" s="133">
        <v>1.04</v>
      </c>
      <c r="P51" s="133">
        <f t="shared" si="6"/>
        <v>14.622400000000001</v>
      </c>
      <c r="T51" s="143" t="s">
        <v>166</v>
      </c>
      <c r="U51" s="202" t="s">
        <v>209</v>
      </c>
      <c r="W51" s="205">
        <v>42194</v>
      </c>
      <c r="X51" s="15">
        <v>17.87</v>
      </c>
      <c r="Y51" s="15">
        <v>18.010000000000002</v>
      </c>
      <c r="Z51" s="15">
        <v>17.14</v>
      </c>
      <c r="AA51" s="15">
        <v>17.149999999999999</v>
      </c>
      <c r="AB51" s="145">
        <v>46175400</v>
      </c>
      <c r="AC51" s="15">
        <v>17.149999999999999</v>
      </c>
      <c r="AD51">
        <f t="shared" si="2"/>
        <v>0.87000000000000099</v>
      </c>
      <c r="AE51" s="210">
        <f t="shared" si="3"/>
        <v>-2.7226318774815628E-2</v>
      </c>
    </row>
    <row r="52" spans="15:31" x14ac:dyDescent="0.25">
      <c r="O52" s="133">
        <v>1.03</v>
      </c>
      <c r="P52" s="133">
        <f t="shared" si="6"/>
        <v>14.481800000000002</v>
      </c>
      <c r="T52" s="143"/>
      <c r="U52" s="202"/>
      <c r="W52" s="205">
        <v>42193</v>
      </c>
      <c r="X52" s="15">
        <v>17.96</v>
      </c>
      <c r="Y52" s="15">
        <v>17.98</v>
      </c>
      <c r="Z52" s="15">
        <v>17.489999999999998</v>
      </c>
      <c r="AA52" s="15">
        <v>17.63</v>
      </c>
      <c r="AB52" s="145">
        <v>30863400</v>
      </c>
      <c r="AC52" s="15">
        <v>17.63</v>
      </c>
      <c r="AD52">
        <f t="shared" si="2"/>
        <v>0.49000000000000199</v>
      </c>
      <c r="AE52" s="210">
        <f t="shared" si="3"/>
        <v>-3.1318681318681318E-2</v>
      </c>
    </row>
    <row r="53" spans="15:31" x14ac:dyDescent="0.25">
      <c r="O53" s="133">
        <v>1.02</v>
      </c>
      <c r="P53" s="133">
        <f t="shared" si="6"/>
        <v>14.341200000000001</v>
      </c>
      <c r="T53" s="143" t="s">
        <v>142</v>
      </c>
      <c r="U53" s="202" t="s">
        <v>210</v>
      </c>
      <c r="W53" s="205">
        <v>42192</v>
      </c>
      <c r="X53" s="15">
        <v>18.13</v>
      </c>
      <c r="Y53" s="15">
        <v>18.36</v>
      </c>
      <c r="Z53" s="15">
        <v>17.37</v>
      </c>
      <c r="AA53" s="15">
        <v>18.2</v>
      </c>
      <c r="AB53" s="145">
        <v>46287400</v>
      </c>
      <c r="AC53" s="15">
        <v>18.2</v>
      </c>
      <c r="AD53">
        <f t="shared" si="2"/>
        <v>0.98999999999999844</v>
      </c>
      <c r="AE53" s="210">
        <f t="shared" si="3"/>
        <v>-6.5502183406114245E-3</v>
      </c>
    </row>
    <row r="54" spans="15:31" x14ac:dyDescent="0.25">
      <c r="O54" s="133">
        <v>1.01</v>
      </c>
      <c r="P54" s="133">
        <f t="shared" si="6"/>
        <v>14.200600000000001</v>
      </c>
      <c r="T54" s="143" t="s">
        <v>143</v>
      </c>
      <c r="U54" s="202" t="s">
        <v>211</v>
      </c>
      <c r="W54" s="205">
        <v>42191</v>
      </c>
      <c r="X54" s="15">
        <v>18.84</v>
      </c>
      <c r="Y54" s="15">
        <v>18.98</v>
      </c>
      <c r="Z54" s="15">
        <v>18.23</v>
      </c>
      <c r="AA54" s="15">
        <v>18.32</v>
      </c>
      <c r="AB54" s="145">
        <v>37817100</v>
      </c>
      <c r="AC54" s="15">
        <v>18.32</v>
      </c>
      <c r="AD54">
        <f t="shared" si="2"/>
        <v>0.75</v>
      </c>
      <c r="AE54" s="210">
        <f t="shared" si="3"/>
        <v>-3.9328788673308912E-2</v>
      </c>
    </row>
    <row r="55" spans="15:31" x14ac:dyDescent="0.25">
      <c r="O55" s="133">
        <v>1</v>
      </c>
      <c r="P55" s="133">
        <f t="shared" si="6"/>
        <v>14.06</v>
      </c>
      <c r="T55" s="143" t="s">
        <v>144</v>
      </c>
      <c r="U55" s="203">
        <v>22107586</v>
      </c>
      <c r="W55" s="205">
        <v>42187</v>
      </c>
      <c r="X55" s="15">
        <v>18.829999999999998</v>
      </c>
      <c r="Y55" s="15">
        <v>19.38</v>
      </c>
      <c r="Z55" s="15">
        <v>18.809999999999999</v>
      </c>
      <c r="AA55" s="15">
        <v>19.07</v>
      </c>
      <c r="AB55" s="145">
        <v>26125400</v>
      </c>
      <c r="AC55" s="15">
        <v>19.07</v>
      </c>
      <c r="AD55">
        <f t="shared" si="2"/>
        <v>0.57000000000000028</v>
      </c>
      <c r="AE55" s="210">
        <f t="shared" si="3"/>
        <v>1.544195953141636E-2</v>
      </c>
    </row>
    <row r="56" spans="15:31" x14ac:dyDescent="0.25">
      <c r="O56" s="133">
        <v>0.99</v>
      </c>
      <c r="P56" s="133">
        <f t="shared" si="6"/>
        <v>13.9194</v>
      </c>
      <c r="T56" s="143" t="s">
        <v>149</v>
      </c>
      <c r="U56" s="203">
        <v>35306200</v>
      </c>
      <c r="W56" s="205">
        <v>42186</v>
      </c>
      <c r="X56" s="15">
        <v>19.05</v>
      </c>
      <c r="Y56" s="15">
        <v>19.100000000000001</v>
      </c>
      <c r="Z56" s="15">
        <v>18.63</v>
      </c>
      <c r="AA56" s="15">
        <v>18.78</v>
      </c>
      <c r="AB56" s="145">
        <v>25007100</v>
      </c>
      <c r="AC56" s="15">
        <v>18.78</v>
      </c>
      <c r="AD56">
        <f t="shared" si="2"/>
        <v>0.47000000000000242</v>
      </c>
      <c r="AE56" s="210">
        <f t="shared" si="3"/>
        <v>-3.1847133757960666E-3</v>
      </c>
    </row>
    <row r="57" spans="15:31" x14ac:dyDescent="0.25">
      <c r="O57" s="133">
        <v>0.98</v>
      </c>
      <c r="P57" s="133">
        <f t="shared" si="6"/>
        <v>13.7788</v>
      </c>
      <c r="T57" s="143" t="s">
        <v>145</v>
      </c>
      <c r="U57" s="202" t="s">
        <v>212</v>
      </c>
      <c r="W57" s="205">
        <v>42185</v>
      </c>
      <c r="X57" s="15">
        <v>18.89</v>
      </c>
      <c r="Y57" s="15">
        <v>19.100000000000001</v>
      </c>
      <c r="Z57" s="15">
        <v>18.55</v>
      </c>
      <c r="AA57" s="15">
        <v>18.84</v>
      </c>
      <c r="AB57" s="145">
        <v>33708900</v>
      </c>
      <c r="AC57" s="15">
        <v>18.84</v>
      </c>
      <c r="AD57">
        <f t="shared" si="2"/>
        <v>0.55000000000000071</v>
      </c>
      <c r="AE57" s="210">
        <f t="shared" si="3"/>
        <v>5.8729311265348638E-3</v>
      </c>
    </row>
    <row r="58" spans="15:31" x14ac:dyDescent="0.25">
      <c r="O58" s="133">
        <v>0.97</v>
      </c>
      <c r="P58" s="133">
        <f t="shared" si="6"/>
        <v>13.638199999999999</v>
      </c>
      <c r="T58" s="143" t="s">
        <v>150</v>
      </c>
      <c r="U58" s="202">
        <v>5.59</v>
      </c>
      <c r="W58" s="205">
        <v>42184</v>
      </c>
      <c r="X58" s="15">
        <v>19.34</v>
      </c>
      <c r="Y58" s="15">
        <v>19.600000000000001</v>
      </c>
      <c r="Z58" s="15">
        <v>18.600000000000001</v>
      </c>
      <c r="AA58" s="15">
        <v>18.73</v>
      </c>
      <c r="AB58" s="145">
        <v>49075200</v>
      </c>
      <c r="AC58" s="15">
        <v>18.73</v>
      </c>
      <c r="AD58">
        <f t="shared" si="2"/>
        <v>1</v>
      </c>
      <c r="AE58" s="210">
        <f t="shared" si="3"/>
        <v>-4.7304170905391629E-2</v>
      </c>
    </row>
    <row r="59" spans="15:31" x14ac:dyDescent="0.25">
      <c r="O59" s="133">
        <v>0.96</v>
      </c>
      <c r="P59" s="133">
        <f t="shared" si="6"/>
        <v>13.4976</v>
      </c>
      <c r="T59" s="143" t="s">
        <v>151</v>
      </c>
      <c r="U59" s="202">
        <v>3</v>
      </c>
      <c r="W59" s="205">
        <v>42181</v>
      </c>
      <c r="X59" s="15">
        <v>20.27</v>
      </c>
      <c r="Y59" s="15">
        <v>20.6</v>
      </c>
      <c r="Z59" s="15">
        <v>19.43</v>
      </c>
      <c r="AA59" s="15">
        <v>19.66</v>
      </c>
      <c r="AB59" s="145">
        <v>145490900</v>
      </c>
      <c r="AC59" s="15">
        <v>19.66</v>
      </c>
      <c r="AD59">
        <f t="shared" si="2"/>
        <v>1.1700000000000017</v>
      </c>
      <c r="AE59" s="210">
        <f t="shared" si="3"/>
        <v>-0.18151540383014153</v>
      </c>
    </row>
    <row r="60" spans="15:31" x14ac:dyDescent="0.25">
      <c r="O60" s="133">
        <v>0.95</v>
      </c>
      <c r="P60" s="133">
        <f t="shared" si="6"/>
        <v>13.356999999999999</v>
      </c>
      <c r="T60" s="143" t="s">
        <v>146</v>
      </c>
      <c r="U60" s="202" t="s">
        <v>169</v>
      </c>
      <c r="W60" s="205">
        <v>42180</v>
      </c>
      <c r="X60" s="15">
        <v>24.13</v>
      </c>
      <c r="Y60" s="15">
        <v>24.24</v>
      </c>
      <c r="Z60" s="15">
        <v>23.66</v>
      </c>
      <c r="AA60" s="15">
        <v>24.02</v>
      </c>
      <c r="AB60" s="145">
        <v>32104500</v>
      </c>
      <c r="AC60" s="15">
        <v>24.02</v>
      </c>
      <c r="AD60">
        <f t="shared" si="2"/>
        <v>0.57999999999999829</v>
      </c>
      <c r="AE60" s="210">
        <f t="shared" si="3"/>
        <v>-1.6625103906898753E-3</v>
      </c>
    </row>
    <row r="61" spans="15:31" x14ac:dyDescent="0.25">
      <c r="O61" s="133">
        <v>0.94</v>
      </c>
      <c r="P61" s="133">
        <f t="shared" si="6"/>
        <v>13.2164</v>
      </c>
      <c r="W61" s="205">
        <v>42179</v>
      </c>
      <c r="X61" s="15">
        <v>24.44</v>
      </c>
      <c r="Y61" s="15">
        <v>24.49</v>
      </c>
      <c r="Z61" s="15">
        <v>24</v>
      </c>
      <c r="AA61" s="15">
        <v>24.06</v>
      </c>
      <c r="AB61" s="145">
        <v>21110700</v>
      </c>
      <c r="AC61" s="15">
        <v>24.06</v>
      </c>
      <c r="AD61">
        <f t="shared" si="2"/>
        <v>0.48999999999999844</v>
      </c>
      <c r="AE61" s="210">
        <f t="shared" si="3"/>
        <v>-1.7558187015108251E-2</v>
      </c>
    </row>
    <row r="62" spans="15:31" x14ac:dyDescent="0.25">
      <c r="O62" s="133">
        <v>0.93</v>
      </c>
      <c r="P62" s="133">
        <f t="shared" si="6"/>
        <v>13.075800000000001</v>
      </c>
      <c r="W62" s="205">
        <v>42178</v>
      </c>
      <c r="X62" s="15">
        <v>24.63</v>
      </c>
      <c r="Y62" s="15">
        <v>24.86</v>
      </c>
      <c r="Z62" s="15">
        <v>24.38</v>
      </c>
      <c r="AA62" s="15">
        <v>24.49</v>
      </c>
      <c r="AB62" s="145">
        <v>16151000</v>
      </c>
      <c r="AC62" s="15">
        <v>24.49</v>
      </c>
      <c r="AD62">
        <f t="shared" si="2"/>
        <v>0.48000000000000043</v>
      </c>
      <c r="AE62" s="210">
        <f t="shared" si="3"/>
        <v>-5.6841250507511099E-3</v>
      </c>
    </row>
    <row r="63" spans="15:31" x14ac:dyDescent="0.25">
      <c r="O63" s="133">
        <v>0.92</v>
      </c>
      <c r="P63" s="133">
        <f t="shared" si="6"/>
        <v>12.935200000000002</v>
      </c>
      <c r="W63" s="205">
        <v>42177</v>
      </c>
      <c r="X63" s="15">
        <v>24.14</v>
      </c>
      <c r="Y63" s="15">
        <v>24.71</v>
      </c>
      <c r="Z63" s="15">
        <v>24</v>
      </c>
      <c r="AA63" s="15">
        <v>24.63</v>
      </c>
      <c r="AB63" s="145">
        <v>26193000</v>
      </c>
      <c r="AC63" s="15">
        <v>24.63</v>
      </c>
      <c r="AD63">
        <f t="shared" si="2"/>
        <v>0.71000000000000085</v>
      </c>
      <c r="AE63" s="210">
        <f t="shared" si="3"/>
        <v>6.538618716796174E-3</v>
      </c>
    </row>
    <row r="64" spans="15:31" x14ac:dyDescent="0.25">
      <c r="O64" s="133">
        <v>0.91</v>
      </c>
      <c r="P64" s="133">
        <f t="shared" si="6"/>
        <v>12.794600000000001</v>
      </c>
      <c r="W64" s="205">
        <v>42174</v>
      </c>
      <c r="X64" s="15">
        <v>24.8</v>
      </c>
      <c r="Y64" s="15">
        <v>24.97</v>
      </c>
      <c r="Z64" s="15">
        <v>24.46</v>
      </c>
      <c r="AA64" s="15">
        <v>24.47</v>
      </c>
      <c r="AB64" s="145">
        <v>25565200</v>
      </c>
      <c r="AC64" s="15">
        <v>24.47</v>
      </c>
      <c r="AD64">
        <f t="shared" si="2"/>
        <v>0.50999999999999801</v>
      </c>
      <c r="AE64" s="210">
        <f t="shared" si="3"/>
        <v>0</v>
      </c>
    </row>
    <row r="65" spans="15:31" x14ac:dyDescent="0.25">
      <c r="O65" s="133">
        <v>0.9</v>
      </c>
      <c r="P65" s="133">
        <f t="shared" si="6"/>
        <v>12.654</v>
      </c>
      <c r="W65" s="205">
        <v>42173</v>
      </c>
      <c r="X65" s="15">
        <v>24.64</v>
      </c>
      <c r="Y65" s="15">
        <v>24.82</v>
      </c>
      <c r="Z65" s="15">
        <v>24.43</v>
      </c>
      <c r="AA65" s="15">
        <v>24.47</v>
      </c>
      <c r="AB65" s="145">
        <v>21560300</v>
      </c>
      <c r="AC65" s="15">
        <v>24.47</v>
      </c>
      <c r="AD65">
        <f t="shared" si="2"/>
        <v>0.39000000000000057</v>
      </c>
      <c r="AE65" s="210">
        <f t="shared" si="3"/>
        <v>-4.0849673202625336E-4</v>
      </c>
    </row>
    <row r="66" spans="15:31" x14ac:dyDescent="0.25">
      <c r="W66" s="205">
        <v>42172</v>
      </c>
      <c r="X66" s="15">
        <v>24.3</v>
      </c>
      <c r="Y66" s="15">
        <v>24.68</v>
      </c>
      <c r="Z66" s="15">
        <v>24.23</v>
      </c>
      <c r="AA66" s="15">
        <v>24.48</v>
      </c>
      <c r="AB66" s="145">
        <v>17945600</v>
      </c>
      <c r="AC66" s="15">
        <v>24.48</v>
      </c>
      <c r="AD66">
        <f t="shared" si="2"/>
        <v>0.44999999999999929</v>
      </c>
      <c r="AE66" s="210">
        <f t="shared" si="3"/>
        <v>9.9009900990099098E-3</v>
      </c>
    </row>
    <row r="67" spans="15:31" x14ac:dyDescent="0.25">
      <c r="W67" s="205">
        <v>42171</v>
      </c>
      <c r="X67" s="15">
        <v>24.05</v>
      </c>
      <c r="Y67" s="15">
        <v>24.32</v>
      </c>
      <c r="Z67" s="15">
        <v>23.88</v>
      </c>
      <c r="AA67" s="15">
        <v>24.24</v>
      </c>
      <c r="AB67" s="145">
        <v>19083700</v>
      </c>
      <c r="AC67" s="15">
        <v>24.24</v>
      </c>
      <c r="AD67">
        <f>Y67-Z67</f>
        <v>0.44000000000000128</v>
      </c>
      <c r="AE67" s="210" t="e">
        <f>AC67/AC68-1</f>
        <v>#DIV/0!</v>
      </c>
    </row>
    <row r="68" spans="15:31" x14ac:dyDescent="0.25">
      <c r="W68" s="15" t="s">
        <v>162</v>
      </c>
      <c r="X68" s="15"/>
      <c r="Y68" s="15"/>
      <c r="Z68" s="15"/>
      <c r="AA68" s="15"/>
      <c r="AB68" s="15"/>
      <c r="AC68" s="15"/>
      <c r="AD68">
        <f>Y68-Z68</f>
        <v>0</v>
      </c>
      <c r="AE68" s="210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8"/>
    <col min="18" max="18" width="12" style="51" customWidth="1"/>
    <col min="19" max="19" width="18.5703125" style="136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112</v>
      </c>
      <c r="F1" s="17" t="s">
        <v>60</v>
      </c>
      <c r="G1" s="17" t="s">
        <v>3</v>
      </c>
      <c r="H1" s="115" t="s">
        <v>6</v>
      </c>
      <c r="I1" s="17" t="s">
        <v>7</v>
      </c>
      <c r="J1" s="17" t="s">
        <v>111</v>
      </c>
      <c r="K1" s="17" t="s">
        <v>61</v>
      </c>
      <c r="L1" s="17" t="s">
        <v>82</v>
      </c>
      <c r="M1" s="17" t="s">
        <v>38</v>
      </c>
      <c r="R1" s="50"/>
      <c r="S1" s="134" t="s">
        <v>72</v>
      </c>
      <c r="V1" s="143" t="s">
        <v>154</v>
      </c>
      <c r="W1" s="152" t="s">
        <v>155</v>
      </c>
      <c r="X1" s="152" t="s">
        <v>156</v>
      </c>
      <c r="Y1" s="152" t="s">
        <v>157</v>
      </c>
      <c r="Z1" s="152" t="s">
        <v>158</v>
      </c>
      <c r="AA1" s="143" t="s">
        <v>159</v>
      </c>
      <c r="AB1" s="143" t="s">
        <v>160</v>
      </c>
      <c r="AC1" s="17" t="s">
        <v>232</v>
      </c>
      <c r="AD1" s="17" t="s">
        <v>234</v>
      </c>
    </row>
    <row r="2" spans="1:30" x14ac:dyDescent="0.25">
      <c r="A2" s="6" t="s">
        <v>27</v>
      </c>
      <c r="B2" s="1">
        <v>42164</v>
      </c>
      <c r="C2" s="119">
        <v>30</v>
      </c>
      <c r="D2" s="120">
        <v>32.200000000000003</v>
      </c>
      <c r="E2" s="120"/>
      <c r="F2" s="120">
        <f>C2*D2</f>
        <v>966.00000000000011</v>
      </c>
      <c r="G2" s="188">
        <v>42247</v>
      </c>
      <c r="H2" s="116">
        <v>100</v>
      </c>
      <c r="I2" s="95">
        <v>27.15</v>
      </c>
      <c r="J2" s="95">
        <v>0.05</v>
      </c>
      <c r="K2" s="96">
        <f>H2*I2-J2</f>
        <v>2714.95</v>
      </c>
      <c r="L2" s="1">
        <v>42248</v>
      </c>
      <c r="M2" s="114">
        <v>156</v>
      </c>
      <c r="O2" s="17" t="s">
        <v>57</v>
      </c>
      <c r="Q2">
        <f>C17-H17</f>
        <v>770</v>
      </c>
      <c r="S2" s="164" t="s">
        <v>73</v>
      </c>
      <c r="T2" s="24" t="s">
        <v>71</v>
      </c>
      <c r="U2" s="24"/>
      <c r="V2" s="149">
        <v>42258</v>
      </c>
      <c r="W2" s="153">
        <v>29.08</v>
      </c>
      <c r="X2" s="153">
        <v>29.52</v>
      </c>
      <c r="Y2" s="153">
        <v>29.04</v>
      </c>
      <c r="Z2" s="153">
        <v>29.47</v>
      </c>
      <c r="AA2" s="151">
        <v>21611700</v>
      </c>
      <c r="AB2" s="150">
        <v>29.47</v>
      </c>
      <c r="AC2" s="2">
        <f>X2-Y2</f>
        <v>0.48000000000000043</v>
      </c>
      <c r="AD2" s="210">
        <f>AB2/AB3-1</f>
        <v>6.8329347454731959E-3</v>
      </c>
    </row>
    <row r="3" spans="1:30" x14ac:dyDescent="0.25">
      <c r="A3" s="30" t="s">
        <v>75</v>
      </c>
      <c r="B3" s="1">
        <v>42166</v>
      </c>
      <c r="C3" s="119">
        <v>30</v>
      </c>
      <c r="D3" s="120">
        <v>31.3</v>
      </c>
      <c r="E3" s="120"/>
      <c r="F3" s="120">
        <f t="shared" ref="F3:F14" si="0">C3*D3</f>
        <v>939</v>
      </c>
      <c r="G3" s="1">
        <v>42263</v>
      </c>
      <c r="H3" s="190">
        <v>230</v>
      </c>
      <c r="I3" s="119">
        <v>29.47</v>
      </c>
      <c r="J3" s="119">
        <v>0.12</v>
      </c>
      <c r="K3" s="191">
        <f>H3*I3-J3</f>
        <v>6777.98</v>
      </c>
      <c r="O3" s="17" t="s">
        <v>58</v>
      </c>
      <c r="Q3" s="2">
        <f>(F17-K17-M17)/Q2</f>
        <v>29.492805194805193</v>
      </c>
      <c r="S3" s="165">
        <v>42221</v>
      </c>
      <c r="T3" s="24" t="s">
        <v>74</v>
      </c>
      <c r="U3" s="24"/>
      <c r="V3" s="149">
        <v>42257</v>
      </c>
      <c r="W3" s="153">
        <v>29.18</v>
      </c>
      <c r="X3" s="153">
        <v>29.66</v>
      </c>
      <c r="Y3" s="153">
        <v>28.9</v>
      </c>
      <c r="Z3" s="153">
        <v>29.27</v>
      </c>
      <c r="AA3" s="151">
        <v>25121500</v>
      </c>
      <c r="AB3" s="150">
        <v>29.27</v>
      </c>
      <c r="AC3" s="2">
        <f t="shared" ref="AC3:AC66" si="1">X3-Y3</f>
        <v>0.76000000000000156</v>
      </c>
      <c r="AD3" s="210">
        <f t="shared" ref="AD3:AD66" si="2">AB3/AB4-1</f>
        <v>1.0259917920656392E-3</v>
      </c>
    </row>
    <row r="4" spans="1:30" x14ac:dyDescent="0.25">
      <c r="B4" s="1">
        <v>42186</v>
      </c>
      <c r="C4" s="4">
        <v>140</v>
      </c>
      <c r="D4" s="3">
        <v>31.1</v>
      </c>
      <c r="E4" s="3"/>
      <c r="F4" s="3">
        <f t="shared" si="0"/>
        <v>4354</v>
      </c>
      <c r="G4" s="1">
        <v>42263</v>
      </c>
      <c r="H4" s="190">
        <v>180</v>
      </c>
      <c r="I4" s="119">
        <v>29.49</v>
      </c>
      <c r="J4" s="120">
        <v>0.09</v>
      </c>
      <c r="K4" s="192">
        <f>H4*I4-J4</f>
        <v>5308.11</v>
      </c>
      <c r="O4" s="17" t="s">
        <v>66</v>
      </c>
      <c r="Q4" s="82">
        <v>28.76</v>
      </c>
      <c r="V4" s="149">
        <v>42256</v>
      </c>
      <c r="W4" s="153">
        <v>29.72</v>
      </c>
      <c r="X4" s="153">
        <v>30.12</v>
      </c>
      <c r="Y4" s="153">
        <v>29.17</v>
      </c>
      <c r="Z4" s="153">
        <v>29.24</v>
      </c>
      <c r="AA4" s="151">
        <v>30669900</v>
      </c>
      <c r="AB4" s="150">
        <v>29.24</v>
      </c>
      <c r="AC4" s="2">
        <f t="shared" si="1"/>
        <v>0.94999999999999929</v>
      </c>
      <c r="AD4" s="210">
        <f t="shared" si="2"/>
        <v>-8.8135593220339814E-3</v>
      </c>
    </row>
    <row r="5" spans="1:30" x14ac:dyDescent="0.25">
      <c r="B5" s="1">
        <v>42186</v>
      </c>
      <c r="C5" s="4">
        <v>200</v>
      </c>
      <c r="D5" s="3">
        <v>30.9</v>
      </c>
      <c r="E5" s="3"/>
      <c r="F5" s="3">
        <f t="shared" si="0"/>
        <v>6180</v>
      </c>
      <c r="O5" s="17" t="s">
        <v>67</v>
      </c>
      <c r="Q5" s="3">
        <f>Q4*Q2</f>
        <v>22145.200000000001</v>
      </c>
      <c r="S5" s="135">
        <v>42242</v>
      </c>
      <c r="V5" s="149">
        <v>42255</v>
      </c>
      <c r="W5" s="153">
        <v>28.98</v>
      </c>
      <c r="X5" s="153">
        <v>29.5</v>
      </c>
      <c r="Y5" s="153">
        <v>28.95</v>
      </c>
      <c r="Z5" s="153">
        <v>29.5</v>
      </c>
      <c r="AA5" s="151">
        <v>27636400</v>
      </c>
      <c r="AB5" s="150">
        <v>29.5</v>
      </c>
      <c r="AC5" s="2">
        <f t="shared" si="1"/>
        <v>0.55000000000000071</v>
      </c>
      <c r="AD5" s="210">
        <f t="shared" si="2"/>
        <v>3.4361851332398441E-2</v>
      </c>
    </row>
    <row r="6" spans="1:30" x14ac:dyDescent="0.25">
      <c r="B6" s="1">
        <v>42194</v>
      </c>
      <c r="C6" s="119">
        <v>100</v>
      </c>
      <c r="D6" s="120">
        <v>29.8</v>
      </c>
      <c r="E6" s="120"/>
      <c r="F6" s="120">
        <f t="shared" si="0"/>
        <v>2980</v>
      </c>
      <c r="O6" s="17" t="s">
        <v>64</v>
      </c>
      <c r="Q6" s="2">
        <f>Q3*Q2</f>
        <v>22709.46</v>
      </c>
      <c r="S6" s="135">
        <v>42255</v>
      </c>
      <c r="T6" t="s">
        <v>129</v>
      </c>
      <c r="V6" s="149">
        <v>42251</v>
      </c>
      <c r="W6" s="153">
        <v>28.57</v>
      </c>
      <c r="X6" s="153">
        <v>28.9</v>
      </c>
      <c r="Y6" s="153">
        <v>28.41</v>
      </c>
      <c r="Z6" s="153">
        <v>28.52</v>
      </c>
      <c r="AA6" s="151">
        <v>29116500</v>
      </c>
      <c r="AB6" s="150">
        <v>28.52</v>
      </c>
      <c r="AC6" s="2">
        <f t="shared" si="1"/>
        <v>0.48999999999999844</v>
      </c>
      <c r="AD6" s="210">
        <f t="shared" si="2"/>
        <v>-1.9257221458046758E-2</v>
      </c>
    </row>
    <row r="7" spans="1:30" ht="15.75" x14ac:dyDescent="0.25">
      <c r="B7" s="1">
        <v>42207</v>
      </c>
      <c r="C7" s="119">
        <v>50</v>
      </c>
      <c r="D7" s="120">
        <v>29.32</v>
      </c>
      <c r="E7" s="120"/>
      <c r="F7" s="120">
        <f t="shared" si="0"/>
        <v>1466</v>
      </c>
      <c r="O7" s="17" t="s">
        <v>65</v>
      </c>
      <c r="Q7" s="2">
        <f>Q5-Q6</f>
        <v>-564.2599999999984</v>
      </c>
      <c r="R7" s="228" t="s">
        <v>248</v>
      </c>
      <c r="V7" s="149">
        <v>42250</v>
      </c>
      <c r="W7" s="153">
        <v>28.8</v>
      </c>
      <c r="X7" s="153">
        <v>29.42</v>
      </c>
      <c r="Y7" s="153">
        <v>28.69</v>
      </c>
      <c r="Z7" s="153">
        <v>29.08</v>
      </c>
      <c r="AA7" s="151">
        <v>38312900</v>
      </c>
      <c r="AB7" s="150">
        <v>29.08</v>
      </c>
      <c r="AC7" s="2">
        <f t="shared" si="1"/>
        <v>0.73000000000000043</v>
      </c>
      <c r="AD7" s="210">
        <f t="shared" si="2"/>
        <v>1.6783216783216703E-2</v>
      </c>
    </row>
    <row r="8" spans="1:30" x14ac:dyDescent="0.25">
      <c r="B8" s="1">
        <v>42209</v>
      </c>
      <c r="C8" s="119">
        <v>50</v>
      </c>
      <c r="D8" s="120">
        <v>28.6</v>
      </c>
      <c r="E8" s="120"/>
      <c r="F8" s="120">
        <f t="shared" si="0"/>
        <v>1430</v>
      </c>
      <c r="S8" s="193">
        <v>42290</v>
      </c>
      <c r="T8" t="s">
        <v>242</v>
      </c>
      <c r="V8" s="149">
        <v>42249</v>
      </c>
      <c r="W8" s="153">
        <v>28.35</v>
      </c>
      <c r="X8" s="153">
        <v>28.6</v>
      </c>
      <c r="Y8" s="153">
        <v>28.14</v>
      </c>
      <c r="Z8" s="153">
        <v>28.6</v>
      </c>
      <c r="AA8" s="151">
        <v>34239300</v>
      </c>
      <c r="AB8" s="150">
        <v>28.6</v>
      </c>
      <c r="AC8" s="2">
        <f t="shared" si="1"/>
        <v>0.46000000000000085</v>
      </c>
      <c r="AD8" s="210">
        <f t="shared" si="2"/>
        <v>2.8037383177570208E-2</v>
      </c>
    </row>
    <row r="9" spans="1:30" x14ac:dyDescent="0.25">
      <c r="B9" s="1">
        <v>42214</v>
      </c>
      <c r="C9" s="119">
        <v>50</v>
      </c>
      <c r="D9" s="120">
        <v>28.19</v>
      </c>
      <c r="E9" s="120"/>
      <c r="F9" s="120">
        <f t="shared" si="0"/>
        <v>1409.5</v>
      </c>
      <c r="V9" s="149">
        <v>42248</v>
      </c>
      <c r="W9" s="153">
        <v>27.91</v>
      </c>
      <c r="X9" s="153">
        <v>28.17</v>
      </c>
      <c r="Y9" s="153">
        <v>27.66</v>
      </c>
      <c r="Z9" s="153">
        <v>27.82</v>
      </c>
      <c r="AA9" s="151">
        <v>43630100</v>
      </c>
      <c r="AB9" s="150">
        <v>27.82</v>
      </c>
      <c r="AC9" s="2">
        <f t="shared" si="1"/>
        <v>0.51000000000000156</v>
      </c>
      <c r="AD9" s="210">
        <f t="shared" si="2"/>
        <v>-2.522775052557813E-2</v>
      </c>
    </row>
    <row r="10" spans="1:30" x14ac:dyDescent="0.25">
      <c r="B10" s="1">
        <v>42240</v>
      </c>
      <c r="C10" s="119">
        <v>100</v>
      </c>
      <c r="D10" s="120">
        <v>28.4</v>
      </c>
      <c r="E10" s="120"/>
      <c r="F10" s="120">
        <f t="shared" si="0"/>
        <v>2840</v>
      </c>
      <c r="V10" s="149">
        <v>42247</v>
      </c>
      <c r="W10" s="153">
        <v>28.33</v>
      </c>
      <c r="X10" s="153">
        <v>29.13</v>
      </c>
      <c r="Y10" s="153">
        <v>28.16</v>
      </c>
      <c r="Z10" s="153">
        <v>28.54</v>
      </c>
      <c r="AA10" s="151">
        <v>42197500</v>
      </c>
      <c r="AB10" s="150">
        <v>28.54</v>
      </c>
      <c r="AC10" s="2">
        <f t="shared" si="1"/>
        <v>0.96999999999999886</v>
      </c>
      <c r="AD10" s="210">
        <f t="shared" si="2"/>
        <v>4.2223786066148961E-3</v>
      </c>
    </row>
    <row r="11" spans="1:30" x14ac:dyDescent="0.25">
      <c r="B11" s="1">
        <v>42240</v>
      </c>
      <c r="C11" s="4">
        <v>50</v>
      </c>
      <c r="D11" s="3">
        <v>28.3</v>
      </c>
      <c r="E11" s="3"/>
      <c r="F11" s="3">
        <f>C11*D11</f>
        <v>1415</v>
      </c>
      <c r="V11" s="149">
        <v>42244</v>
      </c>
      <c r="W11" s="153">
        <v>27.67</v>
      </c>
      <c r="X11" s="153">
        <v>28.61</v>
      </c>
      <c r="Y11" s="153">
        <v>27.45</v>
      </c>
      <c r="Z11" s="153">
        <v>28.42</v>
      </c>
      <c r="AA11" s="151">
        <v>43004100</v>
      </c>
      <c r="AB11" s="150">
        <v>28.42</v>
      </c>
      <c r="AC11" s="2">
        <f t="shared" si="1"/>
        <v>1.1600000000000001</v>
      </c>
      <c r="AD11" s="210">
        <f t="shared" si="2"/>
        <v>2.5252525252525304E-2</v>
      </c>
    </row>
    <row r="12" spans="1:30" x14ac:dyDescent="0.25">
      <c r="B12" s="112">
        <v>42244</v>
      </c>
      <c r="C12" s="8">
        <v>100</v>
      </c>
      <c r="D12" s="21">
        <v>26.7</v>
      </c>
      <c r="E12" s="21"/>
      <c r="F12" s="21">
        <f t="shared" si="0"/>
        <v>2670</v>
      </c>
      <c r="V12" s="149">
        <v>42243</v>
      </c>
      <c r="W12" s="153">
        <v>27.72</v>
      </c>
      <c r="X12" s="153">
        <v>27.91</v>
      </c>
      <c r="Y12" s="153">
        <v>27.01</v>
      </c>
      <c r="Z12" s="153">
        <v>27.72</v>
      </c>
      <c r="AA12" s="151">
        <v>38254400</v>
      </c>
      <c r="AB12" s="150">
        <v>27.72</v>
      </c>
      <c r="AC12" s="2">
        <f t="shared" si="1"/>
        <v>0.89999999999999858</v>
      </c>
      <c r="AD12" s="210">
        <f t="shared" si="2"/>
        <v>1.538461538461533E-2</v>
      </c>
    </row>
    <row r="13" spans="1:30" x14ac:dyDescent="0.25">
      <c r="B13" s="1">
        <v>42270</v>
      </c>
      <c r="C13" s="4">
        <v>330</v>
      </c>
      <c r="D13" s="3">
        <v>29.15</v>
      </c>
      <c r="E13" s="4"/>
      <c r="F13" s="3">
        <f t="shared" si="0"/>
        <v>9619.5</v>
      </c>
      <c r="V13" s="149">
        <v>42242</v>
      </c>
      <c r="W13" s="153">
        <v>26.51</v>
      </c>
      <c r="X13" s="153">
        <v>27.34</v>
      </c>
      <c r="Y13" s="153">
        <v>26.08</v>
      </c>
      <c r="Z13" s="153">
        <v>27.3</v>
      </c>
      <c r="AA13" s="151">
        <v>46911700</v>
      </c>
      <c r="AB13" s="150">
        <v>27.3</v>
      </c>
      <c r="AC13" s="2">
        <f t="shared" si="1"/>
        <v>1.2600000000000016</v>
      </c>
      <c r="AD13" s="210">
        <f t="shared" si="2"/>
        <v>5.5276381909547645E-2</v>
      </c>
    </row>
    <row r="14" spans="1:30" x14ac:dyDescent="0.25">
      <c r="B14" s="1">
        <v>42276</v>
      </c>
      <c r="C14">
        <v>50</v>
      </c>
      <c r="D14">
        <v>27.95</v>
      </c>
      <c r="F14" s="3">
        <f t="shared" si="0"/>
        <v>1397.5</v>
      </c>
      <c r="V14" s="149">
        <v>42241</v>
      </c>
      <c r="W14" s="153">
        <v>27.04</v>
      </c>
      <c r="X14" s="153">
        <v>27.15</v>
      </c>
      <c r="Y14" s="153">
        <v>25.87</v>
      </c>
      <c r="Z14" s="153">
        <v>25.87</v>
      </c>
      <c r="AA14" s="151">
        <v>58673100</v>
      </c>
      <c r="AB14" s="150">
        <v>25.87</v>
      </c>
      <c r="AC14" s="2">
        <f t="shared" si="1"/>
        <v>1.2799999999999976</v>
      </c>
      <c r="AD14" s="210">
        <f t="shared" si="2"/>
        <v>-1.447619047619042E-2</v>
      </c>
    </row>
    <row r="15" spans="1:30" x14ac:dyDescent="0.25">
      <c r="V15" s="149">
        <v>42240</v>
      </c>
      <c r="W15" s="153">
        <v>25.2</v>
      </c>
      <c r="X15" s="153">
        <v>27.63</v>
      </c>
      <c r="Y15" s="153">
        <v>24.87</v>
      </c>
      <c r="Z15" s="153">
        <v>26.25</v>
      </c>
      <c r="AA15" s="151">
        <v>82795500</v>
      </c>
      <c r="AB15" s="150">
        <v>26.25</v>
      </c>
      <c r="AC15" s="2">
        <f t="shared" si="1"/>
        <v>2.759999999999998</v>
      </c>
      <c r="AD15" s="210">
        <f t="shared" si="2"/>
        <v>-1.167168674698793E-2</v>
      </c>
    </row>
    <row r="16" spans="1:30" x14ac:dyDescent="0.25">
      <c r="V16" s="149">
        <v>42237</v>
      </c>
      <c r="W16" s="153">
        <v>27.33</v>
      </c>
      <c r="X16" s="153">
        <v>27.63</v>
      </c>
      <c r="Y16" s="153">
        <v>26.56</v>
      </c>
      <c r="Z16" s="153">
        <v>26.56</v>
      </c>
      <c r="AA16" s="151">
        <v>51667600</v>
      </c>
      <c r="AB16" s="150">
        <v>26.56</v>
      </c>
      <c r="AC16" s="2">
        <f t="shared" si="1"/>
        <v>1.0700000000000003</v>
      </c>
      <c r="AD16" s="210">
        <f t="shared" si="2"/>
        <v>-3.5234289865601287E-2</v>
      </c>
    </row>
    <row r="17" spans="1:30" x14ac:dyDescent="0.25">
      <c r="A17" s="29" t="s">
        <v>87</v>
      </c>
      <c r="B17" s="18"/>
      <c r="C17" s="18">
        <f>SUM(C2:C16)</f>
        <v>1280</v>
      </c>
      <c r="D17" s="18"/>
      <c r="E17" s="18"/>
      <c r="F17" s="19">
        <f>SUM(F2:F16)</f>
        <v>37666.5</v>
      </c>
      <c r="G17" s="19"/>
      <c r="H17" s="117">
        <f>SUM(H2:H16)</f>
        <v>510</v>
      </c>
      <c r="I17" s="19"/>
      <c r="J17" s="19"/>
      <c r="K17" s="19">
        <f>SUM(K2:K16)</f>
        <v>14801.04</v>
      </c>
      <c r="L17" s="19"/>
      <c r="M17" s="19">
        <f>SUM(M2:M16)</f>
        <v>156</v>
      </c>
      <c r="V17" s="149">
        <v>42236</v>
      </c>
      <c r="W17" s="153">
        <v>28.03</v>
      </c>
      <c r="X17" s="153">
        <v>28.24</v>
      </c>
      <c r="Y17" s="153">
        <v>27.53</v>
      </c>
      <c r="Z17" s="153">
        <v>27.53</v>
      </c>
      <c r="AA17" s="151">
        <v>31492000</v>
      </c>
      <c r="AB17" s="150">
        <v>27.53</v>
      </c>
      <c r="AC17" s="2">
        <f t="shared" si="1"/>
        <v>0.7099999999999973</v>
      </c>
      <c r="AD17" s="210">
        <f t="shared" si="2"/>
        <v>-2.9266572637517529E-2</v>
      </c>
    </row>
    <row r="18" spans="1:30" x14ac:dyDescent="0.25">
      <c r="G18" s="2"/>
      <c r="K18" s="2"/>
      <c r="V18" s="149">
        <v>42235</v>
      </c>
      <c r="W18" s="153">
        <v>28.65</v>
      </c>
      <c r="X18" s="153">
        <v>28.8</v>
      </c>
      <c r="Y18" s="153">
        <v>28.28</v>
      </c>
      <c r="Z18" s="153">
        <v>28.36</v>
      </c>
      <c r="AA18" s="151">
        <v>30450600</v>
      </c>
      <c r="AB18" s="150">
        <v>28.36</v>
      </c>
      <c r="AC18" s="2">
        <f t="shared" si="1"/>
        <v>0.51999999999999957</v>
      </c>
      <c r="AD18" s="210">
        <f t="shared" si="2"/>
        <v>-1.9024558976132866E-2</v>
      </c>
    </row>
    <row r="19" spans="1:30" x14ac:dyDescent="0.25">
      <c r="E19" s="2"/>
      <c r="G19" s="2"/>
      <c r="I19" s="2"/>
      <c r="K19" s="2"/>
      <c r="V19" s="149">
        <v>42234</v>
      </c>
      <c r="W19" s="153">
        <v>28.95</v>
      </c>
      <c r="X19" s="153">
        <v>29.05</v>
      </c>
      <c r="Y19" s="153">
        <v>28.8</v>
      </c>
      <c r="Z19" s="153">
        <v>28.91</v>
      </c>
      <c r="AA19" s="151">
        <v>19097400</v>
      </c>
      <c r="AB19" s="150">
        <v>28.91</v>
      </c>
      <c r="AC19" s="2">
        <f t="shared" si="1"/>
        <v>0.25</v>
      </c>
      <c r="AD19" s="210">
        <f t="shared" si="2"/>
        <v>-5.8459422283355655E-3</v>
      </c>
    </row>
    <row r="20" spans="1:30" x14ac:dyDescent="0.25">
      <c r="V20" s="149">
        <v>42233</v>
      </c>
      <c r="W20" s="153">
        <v>28.83</v>
      </c>
      <c r="X20" s="153">
        <v>29.2</v>
      </c>
      <c r="Y20" s="153">
        <v>28.71</v>
      </c>
      <c r="Z20" s="153">
        <v>29.08</v>
      </c>
      <c r="AA20" s="151">
        <v>15506500</v>
      </c>
      <c r="AB20" s="150">
        <v>29.08</v>
      </c>
      <c r="AC20" s="2">
        <f t="shared" si="1"/>
        <v>0.48999999999999844</v>
      </c>
      <c r="AD20" s="210">
        <f t="shared" si="2"/>
        <v>2.0675396278428959E-3</v>
      </c>
    </row>
    <row r="21" spans="1:30" x14ac:dyDescent="0.25">
      <c r="V21" s="149">
        <v>42230</v>
      </c>
      <c r="W21" s="153">
        <v>28.92</v>
      </c>
      <c r="X21" s="153">
        <v>29.04</v>
      </c>
      <c r="Y21" s="153">
        <v>28.82</v>
      </c>
      <c r="Z21" s="153">
        <v>29.02</v>
      </c>
      <c r="AA21" s="151">
        <v>14279000</v>
      </c>
      <c r="AB21" s="150">
        <v>29.02</v>
      </c>
      <c r="AC21" s="2">
        <f t="shared" si="1"/>
        <v>0.21999999999999886</v>
      </c>
      <c r="AD21" s="210">
        <f t="shared" si="2"/>
        <v>5.195704883962593E-3</v>
      </c>
    </row>
    <row r="22" spans="1:30" x14ac:dyDescent="0.25">
      <c r="V22" s="149">
        <v>42229</v>
      </c>
      <c r="W22" s="153">
        <v>29.4</v>
      </c>
      <c r="X22" s="153">
        <v>29.45</v>
      </c>
      <c r="Y22" s="153">
        <v>28.87</v>
      </c>
      <c r="Z22" s="153">
        <v>28.87</v>
      </c>
      <c r="AA22" s="151">
        <v>18781000</v>
      </c>
      <c r="AB22" s="150">
        <v>28.87</v>
      </c>
      <c r="AC22" s="2">
        <f t="shared" si="1"/>
        <v>0.57999999999999829</v>
      </c>
      <c r="AD22" s="210">
        <f t="shared" si="2"/>
        <v>-2.0027155465037305E-2</v>
      </c>
    </row>
    <row r="23" spans="1:30" x14ac:dyDescent="0.25">
      <c r="V23" s="149">
        <v>42228</v>
      </c>
      <c r="W23" s="153">
        <v>28.66</v>
      </c>
      <c r="X23" s="153">
        <v>29.57</v>
      </c>
      <c r="Y23" s="153">
        <v>28.66</v>
      </c>
      <c r="Z23" s="153">
        <v>29.46</v>
      </c>
      <c r="AA23" s="151">
        <v>33589100</v>
      </c>
      <c r="AB23" s="150">
        <v>29.46</v>
      </c>
      <c r="AC23" s="2">
        <f t="shared" si="1"/>
        <v>0.91000000000000014</v>
      </c>
      <c r="AD23" s="210">
        <f t="shared" si="2"/>
        <v>1.6914049016223842E-2</v>
      </c>
    </row>
    <row r="24" spans="1:30" x14ac:dyDescent="0.25">
      <c r="V24" s="149">
        <v>42227</v>
      </c>
      <c r="W24" s="153">
        <v>29.47</v>
      </c>
      <c r="X24" s="153">
        <v>29.48</v>
      </c>
      <c r="Y24" s="153">
        <v>28.96</v>
      </c>
      <c r="Z24" s="153">
        <v>28.97</v>
      </c>
      <c r="AA24" s="151">
        <v>23434700</v>
      </c>
      <c r="AB24" s="150">
        <v>28.97</v>
      </c>
      <c r="AC24" s="2">
        <f t="shared" si="1"/>
        <v>0.51999999999999957</v>
      </c>
      <c r="AD24" s="210">
        <f t="shared" si="2"/>
        <v>-2.2604588394062097E-2</v>
      </c>
    </row>
    <row r="25" spans="1:30" x14ac:dyDescent="0.25">
      <c r="V25" s="149">
        <v>42226</v>
      </c>
      <c r="W25" s="153">
        <v>29.07</v>
      </c>
      <c r="X25" s="153">
        <v>29.68</v>
      </c>
      <c r="Y25" s="153">
        <v>29.06</v>
      </c>
      <c r="Z25" s="153">
        <v>29.64</v>
      </c>
      <c r="AA25" s="151">
        <v>22643700</v>
      </c>
      <c r="AB25" s="150">
        <v>29.64</v>
      </c>
      <c r="AC25" s="2">
        <f t="shared" si="1"/>
        <v>0.62000000000000099</v>
      </c>
      <c r="AD25" s="210">
        <f t="shared" si="2"/>
        <v>2.6315789473684292E-2</v>
      </c>
    </row>
    <row r="26" spans="1:30" x14ac:dyDescent="0.25">
      <c r="V26" s="149">
        <v>42223</v>
      </c>
      <c r="W26" s="153">
        <v>28.8</v>
      </c>
      <c r="X26" s="153">
        <v>28.96</v>
      </c>
      <c r="Y26" s="153">
        <v>28.69</v>
      </c>
      <c r="Z26" s="153">
        <v>28.88</v>
      </c>
      <c r="AA26" s="151">
        <v>25587000</v>
      </c>
      <c r="AB26" s="150">
        <v>28.88</v>
      </c>
      <c r="AC26" s="2">
        <f t="shared" si="1"/>
        <v>0.26999999999999957</v>
      </c>
      <c r="AD26" s="210">
        <f t="shared" si="2"/>
        <v>-4.4812133746984228E-3</v>
      </c>
    </row>
    <row r="27" spans="1:30" x14ac:dyDescent="0.25">
      <c r="V27" s="149">
        <v>42222</v>
      </c>
      <c r="W27" s="153">
        <v>29.16</v>
      </c>
      <c r="X27" s="153">
        <v>29.23</v>
      </c>
      <c r="Y27" s="153">
        <v>28.85</v>
      </c>
      <c r="Z27" s="153">
        <v>29.01</v>
      </c>
      <c r="AA27" s="151">
        <v>27958200</v>
      </c>
      <c r="AB27" s="150">
        <v>29.01</v>
      </c>
      <c r="AC27" s="2">
        <f t="shared" si="1"/>
        <v>0.37999999999999901</v>
      </c>
      <c r="AD27" s="210">
        <f t="shared" si="2"/>
        <v>-3.7774725274725141E-3</v>
      </c>
    </row>
    <row r="28" spans="1:30" x14ac:dyDescent="0.25">
      <c r="V28" s="149">
        <v>42221</v>
      </c>
      <c r="W28" s="153">
        <v>29.19</v>
      </c>
      <c r="X28" s="153">
        <v>29.39</v>
      </c>
      <c r="Y28" s="153">
        <v>29.02</v>
      </c>
      <c r="Z28" s="153">
        <v>29.12</v>
      </c>
      <c r="AA28" s="151">
        <v>23622700</v>
      </c>
      <c r="AB28" s="150">
        <v>29.12</v>
      </c>
      <c r="AC28" s="2">
        <f t="shared" si="1"/>
        <v>0.37000000000000099</v>
      </c>
      <c r="AD28" s="210" t="e">
        <f t="shared" si="2"/>
        <v>#DIV/0!</v>
      </c>
    </row>
    <row r="29" spans="1:30" x14ac:dyDescent="0.25">
      <c r="V29" s="149">
        <v>42221</v>
      </c>
      <c r="W29" s="153" t="s">
        <v>165</v>
      </c>
      <c r="X29" s="153"/>
      <c r="Y29" s="153"/>
      <c r="Z29" s="153"/>
      <c r="AA29" s="151"/>
      <c r="AB29" s="150"/>
      <c r="AC29" s="2">
        <f t="shared" si="1"/>
        <v>0</v>
      </c>
      <c r="AD29" s="210">
        <f t="shared" si="2"/>
        <v>-1</v>
      </c>
    </row>
    <row r="30" spans="1:30" x14ac:dyDescent="0.25">
      <c r="V30" s="149">
        <v>42220</v>
      </c>
      <c r="W30" s="153">
        <v>28.98</v>
      </c>
      <c r="X30" s="153">
        <v>29.15</v>
      </c>
      <c r="Y30" s="153">
        <v>28.86</v>
      </c>
      <c r="Z30" s="153">
        <v>29.13</v>
      </c>
      <c r="AA30" s="151">
        <v>25741700</v>
      </c>
      <c r="AB30" s="150">
        <v>28.89</v>
      </c>
      <c r="AC30" s="2">
        <f t="shared" si="1"/>
        <v>0.28999999999999915</v>
      </c>
      <c r="AD30" s="210">
        <f t="shared" si="2"/>
        <v>2.7768136063868187E-3</v>
      </c>
    </row>
    <row r="31" spans="1:30" x14ac:dyDescent="0.25">
      <c r="V31" s="149">
        <v>42219</v>
      </c>
      <c r="W31" s="153">
        <v>29</v>
      </c>
      <c r="X31" s="153">
        <v>29.35</v>
      </c>
      <c r="Y31" s="153">
        <v>28.9</v>
      </c>
      <c r="Z31" s="153">
        <v>29.05</v>
      </c>
      <c r="AA31" s="151">
        <v>26213600</v>
      </c>
      <c r="AB31" s="150">
        <v>28.81</v>
      </c>
      <c r="AC31" s="2">
        <f t="shared" si="1"/>
        <v>0.45000000000000284</v>
      </c>
      <c r="AD31" s="210">
        <f t="shared" si="2"/>
        <v>3.4831069313827623E-3</v>
      </c>
    </row>
    <row r="32" spans="1:30" x14ac:dyDescent="0.25">
      <c r="V32" s="149">
        <v>42216</v>
      </c>
      <c r="W32" s="153">
        <v>29.12</v>
      </c>
      <c r="X32" s="153">
        <v>29.12</v>
      </c>
      <c r="Y32" s="153">
        <v>28.77</v>
      </c>
      <c r="Z32" s="153">
        <v>28.95</v>
      </c>
      <c r="AA32" s="151">
        <v>27158800</v>
      </c>
      <c r="AB32" s="150">
        <v>28.71</v>
      </c>
      <c r="AC32" s="2">
        <f t="shared" si="1"/>
        <v>0.35000000000000142</v>
      </c>
      <c r="AD32" s="210">
        <f t="shared" si="2"/>
        <v>1.3951866062085205E-3</v>
      </c>
    </row>
    <row r="33" spans="15:30" x14ac:dyDescent="0.25">
      <c r="V33" s="149">
        <v>42215</v>
      </c>
      <c r="W33" s="153">
        <v>29.1</v>
      </c>
      <c r="X33" s="153">
        <v>29.45</v>
      </c>
      <c r="Y33" s="153">
        <v>28.85</v>
      </c>
      <c r="Z33" s="153">
        <v>28.91</v>
      </c>
      <c r="AA33" s="151">
        <v>26582400</v>
      </c>
      <c r="AB33" s="150">
        <v>28.67</v>
      </c>
      <c r="AC33" s="2">
        <f t="shared" si="1"/>
        <v>0.59999999999999787</v>
      </c>
      <c r="AD33" s="210">
        <f t="shared" si="2"/>
        <v>-3.4758428919011708E-3</v>
      </c>
    </row>
    <row r="34" spans="15:30" x14ac:dyDescent="0.25">
      <c r="V34" s="149">
        <v>42214</v>
      </c>
      <c r="W34" s="153">
        <v>28.95</v>
      </c>
      <c r="X34" s="153">
        <v>29.13</v>
      </c>
      <c r="Y34" s="153">
        <v>28.79</v>
      </c>
      <c r="Z34" s="153">
        <v>29.01</v>
      </c>
      <c r="AA34" s="151">
        <v>26470200</v>
      </c>
      <c r="AB34" s="150">
        <v>28.77</v>
      </c>
      <c r="AC34" s="2">
        <f t="shared" si="1"/>
        <v>0.33999999999999986</v>
      </c>
      <c r="AD34" s="210">
        <f t="shared" si="2"/>
        <v>1.7409470752089984E-3</v>
      </c>
    </row>
    <row r="35" spans="15:30" x14ac:dyDescent="0.25">
      <c r="V35" s="149">
        <v>42213</v>
      </c>
      <c r="W35" s="153">
        <v>28.51</v>
      </c>
      <c r="X35" s="153">
        <v>29.18</v>
      </c>
      <c r="Y35" s="153">
        <v>28.44</v>
      </c>
      <c r="Z35" s="153">
        <v>28.96</v>
      </c>
      <c r="AA35" s="151">
        <v>33182400</v>
      </c>
      <c r="AB35" s="150">
        <v>28.72</v>
      </c>
      <c r="AC35" s="2">
        <f t="shared" si="1"/>
        <v>0.73999999999999844</v>
      </c>
      <c r="AD35" s="210">
        <f t="shared" si="2"/>
        <v>2.1337126600284417E-2</v>
      </c>
    </row>
    <row r="36" spans="15:30" x14ac:dyDescent="0.25">
      <c r="V36" s="149">
        <v>42212</v>
      </c>
      <c r="W36" s="153">
        <v>28.07</v>
      </c>
      <c r="X36" s="153">
        <v>28.42</v>
      </c>
      <c r="Y36" s="153">
        <v>27.62</v>
      </c>
      <c r="Z36" s="153">
        <v>28.35</v>
      </c>
      <c r="AA36" s="151">
        <v>42161100</v>
      </c>
      <c r="AB36" s="150">
        <v>28.12</v>
      </c>
      <c r="AC36" s="2">
        <f t="shared" si="1"/>
        <v>0.80000000000000071</v>
      </c>
      <c r="AD36" s="210">
        <f t="shared" si="2"/>
        <v>1.0420409629895877E-2</v>
      </c>
    </row>
    <row r="37" spans="15:30" x14ac:dyDescent="0.25">
      <c r="V37" s="149">
        <v>42209</v>
      </c>
      <c r="W37" s="153">
        <v>28.53</v>
      </c>
      <c r="X37" s="153">
        <v>28.64</v>
      </c>
      <c r="Y37" s="153">
        <v>28.06</v>
      </c>
      <c r="Z37" s="153">
        <v>28.06</v>
      </c>
      <c r="AA37" s="151">
        <v>31621000</v>
      </c>
      <c r="AB37" s="150">
        <v>27.83</v>
      </c>
      <c r="AC37" s="2">
        <f t="shared" si="1"/>
        <v>0.58000000000000185</v>
      </c>
      <c r="AD37" s="210">
        <f t="shared" si="2"/>
        <v>-1.8688293370945019E-2</v>
      </c>
    </row>
    <row r="38" spans="15:30" x14ac:dyDescent="0.25">
      <c r="V38" s="149">
        <v>42208</v>
      </c>
      <c r="W38" s="153">
        <v>28.66</v>
      </c>
      <c r="X38" s="153">
        <v>28.97</v>
      </c>
      <c r="Y38" s="153">
        <v>28.43</v>
      </c>
      <c r="Z38" s="153">
        <v>28.6</v>
      </c>
      <c r="AA38" s="151">
        <v>33775200</v>
      </c>
      <c r="AB38" s="150">
        <v>28.36</v>
      </c>
      <c r="AC38" s="2">
        <f t="shared" si="1"/>
        <v>0.53999999999999915</v>
      </c>
      <c r="AD38" s="210">
        <f t="shared" si="2"/>
        <v>-3.5248501938678345E-4</v>
      </c>
    </row>
    <row r="39" spans="15:30" x14ac:dyDescent="0.25">
      <c r="V39" s="149">
        <v>42207</v>
      </c>
      <c r="W39" s="153">
        <v>28.57</v>
      </c>
      <c r="X39" s="153">
        <v>28.85</v>
      </c>
      <c r="Y39" s="153">
        <v>28.43</v>
      </c>
      <c r="Z39" s="153">
        <v>28.61</v>
      </c>
      <c r="AA39" s="151">
        <v>36387200</v>
      </c>
      <c r="AB39" s="150">
        <v>28.37</v>
      </c>
      <c r="AC39" s="2">
        <f t="shared" si="1"/>
        <v>0.42000000000000171</v>
      </c>
      <c r="AD39" s="210">
        <f t="shared" si="2"/>
        <v>-3.8623595505618002E-3</v>
      </c>
    </row>
    <row r="40" spans="15:30" ht="20.25" thickBot="1" x14ac:dyDescent="0.35">
      <c r="O40" s="266" t="s">
        <v>83</v>
      </c>
      <c r="P40" s="266"/>
      <c r="S40" s="141" t="s">
        <v>153</v>
      </c>
      <c r="V40" s="149">
        <v>42206</v>
      </c>
      <c r="W40" s="153">
        <v>28.96</v>
      </c>
      <c r="X40" s="153">
        <v>29.26</v>
      </c>
      <c r="Y40" s="153">
        <v>28.67</v>
      </c>
      <c r="Z40" s="153">
        <v>28.72</v>
      </c>
      <c r="AA40" s="151">
        <v>45191000</v>
      </c>
      <c r="AB40" s="150">
        <v>28.48</v>
      </c>
      <c r="AC40" s="2">
        <f t="shared" si="1"/>
        <v>0.58999999999999986</v>
      </c>
      <c r="AD40" s="210">
        <f t="shared" si="2"/>
        <v>-1.3167013167013186E-2</v>
      </c>
    </row>
    <row r="41" spans="15:30" ht="15.75" thickTop="1" x14ac:dyDescent="0.25">
      <c r="O41" s="133">
        <v>1.1000000000000001</v>
      </c>
      <c r="P41" s="133">
        <f>O41*$Q$4</f>
        <v>31.636000000000003</v>
      </c>
      <c r="Q41" s="2"/>
      <c r="S41" s="147" t="s">
        <v>135</v>
      </c>
      <c r="T41" s="148">
        <v>29.27</v>
      </c>
      <c r="V41" s="149">
        <v>42205</v>
      </c>
      <c r="W41" s="153">
        <v>29.62</v>
      </c>
      <c r="X41" s="153">
        <v>29.62</v>
      </c>
      <c r="Y41" s="153">
        <v>29.07</v>
      </c>
      <c r="Z41" s="153">
        <v>29.1</v>
      </c>
      <c r="AA41" s="151">
        <v>33812900</v>
      </c>
      <c r="AB41" s="150">
        <v>28.86</v>
      </c>
      <c r="AC41" s="2">
        <f t="shared" si="1"/>
        <v>0.55000000000000071</v>
      </c>
      <c r="AD41" s="210">
        <f t="shared" si="2"/>
        <v>-1.2658227848101333E-2</v>
      </c>
    </row>
    <row r="42" spans="15:30" x14ac:dyDescent="0.25">
      <c r="O42" s="133">
        <v>1.0900000000000001</v>
      </c>
      <c r="P42" s="133">
        <f t="shared" ref="P42:P61" si="3">O42*$Q$4</f>
        <v>31.348400000000005</v>
      </c>
      <c r="Q42" s="2"/>
      <c r="S42" s="137" t="s">
        <v>136</v>
      </c>
      <c r="T42" s="138">
        <v>29.16</v>
      </c>
      <c r="V42" s="149">
        <v>42202</v>
      </c>
      <c r="W42" s="153">
        <v>29.66</v>
      </c>
      <c r="X42" s="153">
        <v>29.8</v>
      </c>
      <c r="Y42" s="153">
        <v>29.1</v>
      </c>
      <c r="Z42" s="153">
        <v>29.47</v>
      </c>
      <c r="AA42" s="151">
        <v>43697600</v>
      </c>
      <c r="AB42" s="150">
        <v>29.23</v>
      </c>
      <c r="AC42" s="2">
        <f t="shared" si="1"/>
        <v>0.69999999999999929</v>
      </c>
      <c r="AD42" s="210">
        <f t="shared" si="2"/>
        <v>-1.4165261382799277E-2</v>
      </c>
    </row>
    <row r="43" spans="15:30" x14ac:dyDescent="0.25">
      <c r="O43" s="133">
        <v>1.08</v>
      </c>
      <c r="P43" s="133">
        <f t="shared" si="3"/>
        <v>31.060800000000004</v>
      </c>
      <c r="Q43" s="2"/>
      <c r="S43" s="137" t="s">
        <v>137</v>
      </c>
      <c r="T43" s="138" t="s">
        <v>181</v>
      </c>
      <c r="V43" s="149">
        <v>42201</v>
      </c>
      <c r="W43" s="153">
        <v>30.47</v>
      </c>
      <c r="X43" s="153">
        <v>30.48</v>
      </c>
      <c r="Y43" s="153">
        <v>29.1</v>
      </c>
      <c r="Z43" s="153">
        <v>29.9</v>
      </c>
      <c r="AA43" s="151">
        <v>81166700</v>
      </c>
      <c r="AB43" s="150">
        <v>29.65</v>
      </c>
      <c r="AC43" s="2">
        <f t="shared" si="1"/>
        <v>1.379999999999999</v>
      </c>
      <c r="AD43" s="210">
        <f t="shared" si="2"/>
        <v>6.7911714770798604E-3</v>
      </c>
    </row>
    <row r="44" spans="15:30" x14ac:dyDescent="0.25">
      <c r="O44" s="133">
        <v>1.07</v>
      </c>
      <c r="P44" s="133">
        <f t="shared" si="3"/>
        <v>30.773200000000003</v>
      </c>
      <c r="Q44" s="2"/>
      <c r="S44" s="137" t="s">
        <v>138</v>
      </c>
      <c r="T44" s="138" t="s">
        <v>182</v>
      </c>
      <c r="V44" s="149">
        <v>42200</v>
      </c>
      <c r="W44" s="153">
        <v>29.65</v>
      </c>
      <c r="X44" s="153">
        <v>29.99</v>
      </c>
      <c r="Y44" s="153">
        <v>29.47</v>
      </c>
      <c r="Z44" s="153">
        <v>29.69</v>
      </c>
      <c r="AA44" s="151">
        <v>47852500</v>
      </c>
      <c r="AB44" s="150">
        <v>29.45</v>
      </c>
      <c r="AC44" s="2">
        <f t="shared" si="1"/>
        <v>0.51999999999999957</v>
      </c>
      <c r="AD44" s="210">
        <f t="shared" si="2"/>
        <v>1.3600816048962017E-3</v>
      </c>
    </row>
    <row r="45" spans="15:30" x14ac:dyDescent="0.25">
      <c r="O45" s="133">
        <v>1.06</v>
      </c>
      <c r="P45" s="133">
        <f t="shared" si="3"/>
        <v>30.485600000000002</v>
      </c>
      <c r="Q45" s="2"/>
      <c r="S45" s="137" t="s">
        <v>139</v>
      </c>
      <c r="T45" s="138">
        <v>33.43</v>
      </c>
      <c r="V45" s="149">
        <v>42199</v>
      </c>
      <c r="W45" s="153">
        <v>29.66</v>
      </c>
      <c r="X45" s="153">
        <v>30.11</v>
      </c>
      <c r="Y45" s="153">
        <v>29.44</v>
      </c>
      <c r="Z45" s="153">
        <v>29.65</v>
      </c>
      <c r="AA45" s="151">
        <v>39778300</v>
      </c>
      <c r="AB45" s="150">
        <v>29.41</v>
      </c>
      <c r="AC45" s="2">
        <f t="shared" si="1"/>
        <v>0.66999999999999815</v>
      </c>
      <c r="AD45" s="210">
        <f t="shared" si="2"/>
        <v>-2.7127839945744192E-3</v>
      </c>
    </row>
    <row r="46" spans="15:30" x14ac:dyDescent="0.25">
      <c r="O46" s="133">
        <v>1.05</v>
      </c>
      <c r="P46" s="133">
        <f t="shared" si="3"/>
        <v>30.198000000000004</v>
      </c>
      <c r="Q46" s="2"/>
      <c r="S46" s="137" t="s">
        <v>140</v>
      </c>
      <c r="T46" s="138">
        <v>0.84752300000000003</v>
      </c>
      <c r="V46" s="149">
        <v>42198</v>
      </c>
      <c r="W46" s="153">
        <v>29.27</v>
      </c>
      <c r="X46" s="153">
        <v>29.82</v>
      </c>
      <c r="Y46" s="153">
        <v>29.19</v>
      </c>
      <c r="Z46" s="153">
        <v>29.73</v>
      </c>
      <c r="AA46" s="151">
        <v>26452400</v>
      </c>
      <c r="AB46" s="150">
        <v>29.49</v>
      </c>
      <c r="AC46" s="2">
        <f t="shared" si="1"/>
        <v>0.62999999999999901</v>
      </c>
      <c r="AD46" s="210">
        <f t="shared" si="2"/>
        <v>1.9357068786726606E-2</v>
      </c>
    </row>
    <row r="47" spans="15:30" x14ac:dyDescent="0.25">
      <c r="O47" s="133">
        <v>1.04</v>
      </c>
      <c r="P47" s="133">
        <f t="shared" si="3"/>
        <v>29.910400000000003</v>
      </c>
      <c r="Q47" s="2"/>
      <c r="S47" s="137" t="s">
        <v>141</v>
      </c>
      <c r="T47" s="139" t="s">
        <v>163</v>
      </c>
      <c r="V47" s="149">
        <v>42195</v>
      </c>
      <c r="W47" s="153">
        <v>29.2</v>
      </c>
      <c r="X47" s="153">
        <v>29.35</v>
      </c>
      <c r="Y47" s="153">
        <v>28.94</v>
      </c>
      <c r="Z47" s="153">
        <v>29.17</v>
      </c>
      <c r="AA47" s="151">
        <v>31423800</v>
      </c>
      <c r="AB47" s="150">
        <v>28.93</v>
      </c>
      <c r="AC47" s="2">
        <f t="shared" si="1"/>
        <v>0.41000000000000014</v>
      </c>
      <c r="AD47" s="210">
        <f t="shared" si="2"/>
        <v>8.3652840711048171E-3</v>
      </c>
    </row>
    <row r="48" spans="15:30" x14ac:dyDescent="0.25">
      <c r="O48" s="133">
        <v>1.03</v>
      </c>
      <c r="P48" s="133">
        <f t="shared" si="3"/>
        <v>29.622800000000002</v>
      </c>
      <c r="Q48" s="2"/>
      <c r="S48" s="137"/>
      <c r="T48" s="138"/>
      <c r="V48" s="149">
        <v>42194</v>
      </c>
      <c r="W48" s="153">
        <v>29.72</v>
      </c>
      <c r="X48" s="153">
        <v>29.89</v>
      </c>
      <c r="Y48" s="153">
        <v>28.82</v>
      </c>
      <c r="Z48" s="153">
        <v>28.93</v>
      </c>
      <c r="AA48" s="151">
        <v>47167800</v>
      </c>
      <c r="AB48" s="150">
        <v>28.69</v>
      </c>
      <c r="AC48" s="2">
        <f t="shared" si="1"/>
        <v>1.0700000000000003</v>
      </c>
      <c r="AD48" s="210">
        <f t="shared" si="2"/>
        <v>-1.9480519480519543E-2</v>
      </c>
    </row>
    <row r="49" spans="15:30" x14ac:dyDescent="0.25">
      <c r="O49" s="133">
        <v>1.02</v>
      </c>
      <c r="P49" s="133">
        <f t="shared" si="3"/>
        <v>29.3352</v>
      </c>
      <c r="Q49" s="2"/>
      <c r="S49" s="137" t="s">
        <v>142</v>
      </c>
      <c r="T49" s="138" t="s">
        <v>183</v>
      </c>
      <c r="V49" s="149">
        <v>42193</v>
      </c>
      <c r="W49" s="153">
        <v>29.4</v>
      </c>
      <c r="X49" s="153">
        <v>29.67</v>
      </c>
      <c r="Y49" s="153">
        <v>29.15</v>
      </c>
      <c r="Z49" s="153">
        <v>29.5</v>
      </c>
      <c r="AA49" s="151">
        <v>45223800</v>
      </c>
      <c r="AB49" s="150">
        <v>29.26</v>
      </c>
      <c r="AC49" s="2">
        <f t="shared" si="1"/>
        <v>0.52000000000000313</v>
      </c>
      <c r="AD49" s="210">
        <f t="shared" si="2"/>
        <v>-1.3153456998313606E-2</v>
      </c>
    </row>
    <row r="50" spans="15:30" x14ac:dyDescent="0.25">
      <c r="O50" s="133">
        <v>1.01</v>
      </c>
      <c r="P50" s="133">
        <f t="shared" si="3"/>
        <v>29.047600000000003</v>
      </c>
      <c r="Q50" s="2"/>
      <c r="S50" s="137" t="s">
        <v>143</v>
      </c>
      <c r="T50" s="138" t="s">
        <v>164</v>
      </c>
      <c r="V50" s="149">
        <v>42192</v>
      </c>
      <c r="W50" s="153">
        <v>29.87</v>
      </c>
      <c r="X50" s="153">
        <v>29.93</v>
      </c>
      <c r="Y50" s="153">
        <v>29.09</v>
      </c>
      <c r="Z50" s="153">
        <v>29.9</v>
      </c>
      <c r="AA50" s="151">
        <v>43833700</v>
      </c>
      <c r="AB50" s="150">
        <v>29.65</v>
      </c>
      <c r="AC50" s="2">
        <f t="shared" si="1"/>
        <v>0.83999999999999986</v>
      </c>
      <c r="AD50" s="210">
        <f t="shared" si="2"/>
        <v>-4.6995636119503414E-3</v>
      </c>
    </row>
    <row r="51" spans="15:30" x14ac:dyDescent="0.25">
      <c r="O51" s="133">
        <v>1</v>
      </c>
      <c r="P51" s="133">
        <f t="shared" si="3"/>
        <v>28.76</v>
      </c>
      <c r="Q51" s="2"/>
      <c r="S51" s="137" t="s">
        <v>144</v>
      </c>
      <c r="T51" s="140">
        <v>21786879</v>
      </c>
      <c r="V51" s="149">
        <v>42191</v>
      </c>
      <c r="W51" s="153">
        <v>30.24</v>
      </c>
      <c r="X51" s="153">
        <v>30.45</v>
      </c>
      <c r="Y51" s="153">
        <v>29.84</v>
      </c>
      <c r="Z51" s="153">
        <v>30.04</v>
      </c>
      <c r="AA51" s="151">
        <v>32468100</v>
      </c>
      <c r="AB51" s="150">
        <v>29.79</v>
      </c>
      <c r="AC51" s="2">
        <f t="shared" si="1"/>
        <v>0.60999999999999943</v>
      </c>
      <c r="AD51" s="210">
        <f t="shared" si="2"/>
        <v>-1.7156054107555274E-2</v>
      </c>
    </row>
    <row r="52" spans="15:30" x14ac:dyDescent="0.25">
      <c r="O52" s="133">
        <v>0.99</v>
      </c>
      <c r="P52" s="133">
        <f t="shared" si="3"/>
        <v>28.4724</v>
      </c>
      <c r="Q52" s="2"/>
      <c r="S52" s="137" t="s">
        <v>149</v>
      </c>
      <c r="T52" s="140">
        <v>33870000</v>
      </c>
      <c r="V52" s="149">
        <v>42187</v>
      </c>
      <c r="W52" s="153">
        <v>30.18</v>
      </c>
      <c r="X52" s="153">
        <v>30.92</v>
      </c>
      <c r="Y52" s="153">
        <v>30.1</v>
      </c>
      <c r="Z52" s="153">
        <v>30.56</v>
      </c>
      <c r="AA52" s="151">
        <v>27105200</v>
      </c>
      <c r="AB52" s="150">
        <v>30.31</v>
      </c>
      <c r="AC52" s="2">
        <f t="shared" si="1"/>
        <v>0.82000000000000028</v>
      </c>
      <c r="AD52" s="210">
        <f t="shared" si="2"/>
        <v>1.2696291346474986E-2</v>
      </c>
    </row>
    <row r="53" spans="15:30" x14ac:dyDescent="0.25">
      <c r="O53" s="133">
        <v>0.98</v>
      </c>
      <c r="P53" s="133">
        <f t="shared" si="3"/>
        <v>28.184800000000003</v>
      </c>
      <c r="Q53" s="2"/>
      <c r="S53" s="137" t="s">
        <v>145</v>
      </c>
      <c r="T53" s="138" t="s">
        <v>184</v>
      </c>
      <c r="V53" s="149">
        <v>42186</v>
      </c>
      <c r="W53" s="153">
        <v>30.49</v>
      </c>
      <c r="X53" s="153">
        <v>30.55</v>
      </c>
      <c r="Y53" s="153">
        <v>30.01</v>
      </c>
      <c r="Z53" s="153">
        <v>30.18</v>
      </c>
      <c r="AA53" s="151">
        <v>27178900</v>
      </c>
      <c r="AB53" s="150">
        <v>29.93</v>
      </c>
      <c r="AC53" s="2">
        <f t="shared" si="1"/>
        <v>0.53999999999999915</v>
      </c>
      <c r="AD53" s="210">
        <f t="shared" si="2"/>
        <v>-7.9549221080543742E-3</v>
      </c>
    </row>
    <row r="54" spans="15:30" x14ac:dyDescent="0.25">
      <c r="O54" s="133">
        <v>0.97</v>
      </c>
      <c r="P54" s="133">
        <f t="shared" si="3"/>
        <v>27.897200000000002</v>
      </c>
      <c r="S54" s="137" t="s">
        <v>150</v>
      </c>
      <c r="T54" s="138">
        <v>12.49</v>
      </c>
      <c r="V54" s="149">
        <v>42185</v>
      </c>
      <c r="W54" s="153">
        <v>30.63</v>
      </c>
      <c r="X54" s="153">
        <v>30.69</v>
      </c>
      <c r="Y54" s="153">
        <v>30.15</v>
      </c>
      <c r="Z54" s="153">
        <v>30.42</v>
      </c>
      <c r="AA54" s="151">
        <v>34412200</v>
      </c>
      <c r="AB54" s="150">
        <v>30.17</v>
      </c>
      <c r="AC54" s="2">
        <f t="shared" si="1"/>
        <v>0.5400000000000027</v>
      </c>
      <c r="AD54" s="210">
        <f t="shared" si="2"/>
        <v>9.9535500995351356E-4</v>
      </c>
    </row>
    <row r="55" spans="15:30" x14ac:dyDescent="0.25">
      <c r="O55" s="133">
        <v>0.96</v>
      </c>
      <c r="P55" s="133">
        <f t="shared" si="3"/>
        <v>27.6096</v>
      </c>
      <c r="S55" s="137" t="s">
        <v>151</v>
      </c>
      <c r="T55" s="138">
        <v>2.36</v>
      </c>
      <c r="V55" s="149">
        <v>42184</v>
      </c>
      <c r="W55" s="153">
        <v>30.7</v>
      </c>
      <c r="X55" s="153">
        <v>30.98</v>
      </c>
      <c r="Y55" s="153">
        <v>30.31</v>
      </c>
      <c r="Z55" s="153">
        <v>30.39</v>
      </c>
      <c r="AA55" s="151">
        <v>35194500</v>
      </c>
      <c r="AB55" s="150">
        <v>30.14</v>
      </c>
      <c r="AC55" s="2">
        <f t="shared" si="1"/>
        <v>0.67000000000000171</v>
      </c>
      <c r="AD55" s="210">
        <f t="shared" si="2"/>
        <v>-2.0156046814044259E-2</v>
      </c>
    </row>
    <row r="56" spans="15:30" x14ac:dyDescent="0.25">
      <c r="O56" s="133">
        <v>0.95</v>
      </c>
      <c r="P56" s="133">
        <f t="shared" si="3"/>
        <v>27.321999999999999</v>
      </c>
      <c r="S56" s="137" t="s">
        <v>146</v>
      </c>
      <c r="T56" s="138" t="s">
        <v>185</v>
      </c>
      <c r="V56" s="149">
        <v>42181</v>
      </c>
      <c r="W56" s="153">
        <v>31.51</v>
      </c>
      <c r="X56" s="153">
        <v>31.53</v>
      </c>
      <c r="Y56" s="153">
        <v>30.76</v>
      </c>
      <c r="Z56" s="153">
        <v>31.02</v>
      </c>
      <c r="AA56" s="151">
        <v>62157200</v>
      </c>
      <c r="AB56" s="150">
        <v>30.76</v>
      </c>
      <c r="AC56" s="2">
        <f t="shared" si="1"/>
        <v>0.76999999999999957</v>
      </c>
      <c r="AD56" s="210">
        <f t="shared" si="2"/>
        <v>-3.0570438071225947E-2</v>
      </c>
    </row>
    <row r="57" spans="15:30" x14ac:dyDescent="0.25">
      <c r="O57" s="133">
        <v>0.94</v>
      </c>
      <c r="P57" s="133">
        <f t="shared" si="3"/>
        <v>27.034400000000002</v>
      </c>
      <c r="V57" s="149">
        <v>42180</v>
      </c>
      <c r="W57" s="153">
        <v>32.020000000000003</v>
      </c>
      <c r="X57" s="153">
        <v>32.32</v>
      </c>
      <c r="Y57" s="153">
        <v>31.99</v>
      </c>
      <c r="Z57" s="153">
        <v>31.99</v>
      </c>
      <c r="AA57" s="151">
        <v>22743300</v>
      </c>
      <c r="AB57" s="150">
        <v>31.73</v>
      </c>
      <c r="AC57" s="2">
        <f t="shared" si="1"/>
        <v>0.33000000000000185</v>
      </c>
      <c r="AD57" s="210">
        <f t="shared" si="2"/>
        <v>2.5276461295418162E-3</v>
      </c>
    </row>
    <row r="58" spans="15:30" x14ac:dyDescent="0.25">
      <c r="O58" s="133">
        <v>0.93</v>
      </c>
      <c r="P58" s="133">
        <f t="shared" si="3"/>
        <v>26.746800000000004</v>
      </c>
      <c r="V58" s="149">
        <v>42179</v>
      </c>
      <c r="W58" s="153">
        <v>32.15</v>
      </c>
      <c r="X58" s="153">
        <v>32.15</v>
      </c>
      <c r="Y58" s="153">
        <v>31.88</v>
      </c>
      <c r="Z58" s="153">
        <v>31.91</v>
      </c>
      <c r="AA58" s="151">
        <v>23313900</v>
      </c>
      <c r="AB58" s="150">
        <v>31.65</v>
      </c>
      <c r="AC58" s="2">
        <f t="shared" si="1"/>
        <v>0.26999999999999957</v>
      </c>
      <c r="AD58" s="210">
        <f t="shared" si="2"/>
        <v>-5.655042412818112E-3</v>
      </c>
    </row>
    <row r="59" spans="15:30" x14ac:dyDescent="0.25">
      <c r="O59" s="133">
        <v>0.92</v>
      </c>
      <c r="P59" s="133">
        <f t="shared" si="3"/>
        <v>26.459200000000003</v>
      </c>
      <c r="V59" s="149">
        <v>42178</v>
      </c>
      <c r="W59" s="153">
        <v>32.31</v>
      </c>
      <c r="X59" s="153">
        <v>32.340000000000003</v>
      </c>
      <c r="Y59" s="153">
        <v>31.93</v>
      </c>
      <c r="Z59" s="153">
        <v>32.090000000000003</v>
      </c>
      <c r="AA59" s="151">
        <v>17995900</v>
      </c>
      <c r="AB59" s="150">
        <v>31.83</v>
      </c>
      <c r="AC59" s="2">
        <f t="shared" si="1"/>
        <v>0.41000000000000369</v>
      </c>
      <c r="AD59" s="210">
        <f t="shared" si="2"/>
        <v>-5.0015629884339052E-3</v>
      </c>
    </row>
    <row r="60" spans="15:30" x14ac:dyDescent="0.25">
      <c r="O60" s="133">
        <v>0.91</v>
      </c>
      <c r="P60" s="133">
        <f t="shared" si="3"/>
        <v>26.171600000000002</v>
      </c>
      <c r="V60" s="149">
        <v>42177</v>
      </c>
      <c r="W60" s="153">
        <v>32.26</v>
      </c>
      <c r="X60" s="153">
        <v>32.39</v>
      </c>
      <c r="Y60" s="153">
        <v>32.08</v>
      </c>
      <c r="Z60" s="153">
        <v>32.26</v>
      </c>
      <c r="AA60" s="151">
        <v>23608400</v>
      </c>
      <c r="AB60" s="150">
        <v>31.99</v>
      </c>
      <c r="AC60" s="2">
        <f t="shared" si="1"/>
        <v>0.31000000000000227</v>
      </c>
      <c r="AD60" s="210">
        <f t="shared" si="2"/>
        <v>5.6585979251806418E-3</v>
      </c>
    </row>
    <row r="61" spans="15:30" x14ac:dyDescent="0.25">
      <c r="O61" s="133">
        <v>0.9</v>
      </c>
      <c r="P61" s="133">
        <f t="shared" si="3"/>
        <v>25.884</v>
      </c>
      <c r="V61" s="149">
        <v>42174</v>
      </c>
      <c r="W61" s="153">
        <v>32.4</v>
      </c>
      <c r="X61" s="153">
        <v>32.57</v>
      </c>
      <c r="Y61" s="153">
        <v>31.96</v>
      </c>
      <c r="Z61" s="153">
        <v>32.07</v>
      </c>
      <c r="AA61" s="151">
        <v>39008400</v>
      </c>
      <c r="AB61" s="150">
        <v>31.81</v>
      </c>
      <c r="AC61" s="2">
        <f t="shared" si="1"/>
        <v>0.60999999999999943</v>
      </c>
      <c r="AD61" s="210">
        <f t="shared" si="2"/>
        <v>-9.3428838368110334E-3</v>
      </c>
    </row>
    <row r="62" spans="15:30" x14ac:dyDescent="0.25">
      <c r="V62" s="149">
        <v>42173</v>
      </c>
      <c r="W62" s="153">
        <v>32.08</v>
      </c>
      <c r="X62" s="153">
        <v>32.5</v>
      </c>
      <c r="Y62" s="153">
        <v>32</v>
      </c>
      <c r="Z62" s="153">
        <v>32.380000000000003</v>
      </c>
      <c r="AA62" s="151">
        <v>27722400</v>
      </c>
      <c r="AB62" s="150">
        <v>32.11</v>
      </c>
      <c r="AC62" s="2">
        <f t="shared" si="1"/>
        <v>0.5</v>
      </c>
      <c r="AD62" s="210">
        <f t="shared" si="2"/>
        <v>1.3253392237298822E-2</v>
      </c>
    </row>
    <row r="63" spans="15:30" x14ac:dyDescent="0.25">
      <c r="V63" s="149">
        <v>42172</v>
      </c>
      <c r="W63" s="153">
        <v>31.75</v>
      </c>
      <c r="X63" s="153">
        <v>32.090000000000003</v>
      </c>
      <c r="Y63" s="153">
        <v>31.69</v>
      </c>
      <c r="Z63" s="153">
        <v>31.95</v>
      </c>
      <c r="AA63" s="151">
        <v>28194200</v>
      </c>
      <c r="AB63" s="150">
        <v>31.69</v>
      </c>
      <c r="AC63" s="2">
        <f t="shared" si="1"/>
        <v>0.40000000000000213</v>
      </c>
      <c r="AD63" s="210">
        <f t="shared" si="2"/>
        <v>9.8789037603570495E-3</v>
      </c>
    </row>
    <row r="64" spans="15:30" x14ac:dyDescent="0.25">
      <c r="V64" s="149">
        <v>42171</v>
      </c>
      <c r="W64" s="153">
        <v>31.26</v>
      </c>
      <c r="X64" s="153">
        <v>31.76</v>
      </c>
      <c r="Y64" s="153">
        <v>31.13</v>
      </c>
      <c r="Z64" s="153">
        <v>31.64</v>
      </c>
      <c r="AA64" s="151">
        <v>20254500</v>
      </c>
      <c r="AB64" s="150">
        <v>31.38</v>
      </c>
      <c r="AC64" s="2">
        <f t="shared" si="1"/>
        <v>0.63000000000000256</v>
      </c>
      <c r="AD64" s="210">
        <f t="shared" si="2"/>
        <v>8.0308384195308946E-3</v>
      </c>
    </row>
    <row r="65" spans="22:30" x14ac:dyDescent="0.25">
      <c r="V65" s="149">
        <v>42170</v>
      </c>
      <c r="W65" s="153">
        <v>31.12</v>
      </c>
      <c r="X65" s="153">
        <v>31.51</v>
      </c>
      <c r="Y65" s="153">
        <v>30.94</v>
      </c>
      <c r="Z65" s="153">
        <v>31.39</v>
      </c>
      <c r="AA65" s="151">
        <v>23175000</v>
      </c>
      <c r="AB65" s="150">
        <v>31.13</v>
      </c>
      <c r="AC65" s="2">
        <f t="shared" si="1"/>
        <v>0.57000000000000028</v>
      </c>
      <c r="AD65" s="210">
        <f t="shared" si="2"/>
        <v>2.2537025112685516E-3</v>
      </c>
    </row>
    <row r="66" spans="22:30" x14ac:dyDescent="0.25">
      <c r="V66" s="149">
        <v>42167</v>
      </c>
      <c r="W66" s="153">
        <v>31.72</v>
      </c>
      <c r="X66" s="153">
        <v>32.1</v>
      </c>
      <c r="Y66" s="153">
        <v>31.2</v>
      </c>
      <c r="Z66" s="153">
        <v>31.32</v>
      </c>
      <c r="AA66" s="151">
        <v>31629800</v>
      </c>
      <c r="AB66" s="150">
        <v>31.06</v>
      </c>
      <c r="AC66" s="2">
        <f t="shared" si="1"/>
        <v>0.90000000000000213</v>
      </c>
      <c r="AD66" s="210">
        <f t="shared" si="2"/>
        <v>-1.677746122190571E-2</v>
      </c>
    </row>
    <row r="67" spans="22:30" x14ac:dyDescent="0.25">
      <c r="V67" s="149">
        <v>42166</v>
      </c>
      <c r="W67" s="153">
        <v>31.95</v>
      </c>
      <c r="X67" s="153">
        <v>32.1</v>
      </c>
      <c r="Y67" s="153">
        <v>31.84</v>
      </c>
      <c r="Z67" s="153">
        <v>31.85</v>
      </c>
      <c r="AA67" s="151">
        <v>24293600</v>
      </c>
      <c r="AB67" s="150">
        <v>31.59</v>
      </c>
      <c r="AC67" s="2">
        <f>X67-Y67</f>
        <v>0.26000000000000156</v>
      </c>
      <c r="AD67" s="210">
        <f>AB67/AB68-1</f>
        <v>9.505703422054701E-4</v>
      </c>
    </row>
    <row r="68" spans="22:30" x14ac:dyDescent="0.25">
      <c r="V68" s="149">
        <v>42165</v>
      </c>
      <c r="W68" s="153">
        <v>31.46</v>
      </c>
      <c r="X68" s="153">
        <v>32.159999999999997</v>
      </c>
      <c r="Y68" s="153">
        <v>31.37</v>
      </c>
      <c r="Z68" s="153">
        <v>31.82</v>
      </c>
      <c r="AA68" s="151">
        <v>33336800</v>
      </c>
      <c r="AB68" s="150">
        <v>31.56</v>
      </c>
      <c r="AC68" s="2">
        <f>X68-Y68</f>
        <v>0.78999999999999559</v>
      </c>
      <c r="AD68" s="210" t="e">
        <f>AB68/AB69-1</f>
        <v>#DIV/0!</v>
      </c>
    </row>
    <row r="69" spans="22:30" x14ac:dyDescent="0.25">
      <c r="V69" s="150" t="s">
        <v>162</v>
      </c>
      <c r="W69" s="153"/>
      <c r="X69" s="153"/>
      <c r="Y69" s="153"/>
      <c r="Z69" s="153"/>
      <c r="AA69" s="150"/>
      <c r="AB69" s="150"/>
      <c r="AC69" s="2">
        <f>X69-Y69</f>
        <v>0</v>
      </c>
      <c r="AD69" s="210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08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3" customFormat="1" x14ac:dyDescent="0.25">
      <c r="A1" s="73" t="s">
        <v>1</v>
      </c>
      <c r="B1" s="175" t="s">
        <v>2</v>
      </c>
      <c r="C1" s="73" t="s">
        <v>4</v>
      </c>
      <c r="D1" s="74" t="s">
        <v>5</v>
      </c>
      <c r="E1" s="74" t="s">
        <v>112</v>
      </c>
      <c r="F1" s="74" t="s">
        <v>60</v>
      </c>
      <c r="G1" s="73" t="s">
        <v>3</v>
      </c>
      <c r="H1" s="106" t="s">
        <v>6</v>
      </c>
      <c r="I1" s="74" t="s">
        <v>7</v>
      </c>
      <c r="J1" s="74" t="s">
        <v>111</v>
      </c>
      <c r="K1" s="74" t="s">
        <v>61</v>
      </c>
      <c r="L1" s="73" t="s">
        <v>43</v>
      </c>
      <c r="M1" s="73" t="s">
        <v>38</v>
      </c>
      <c r="T1" s="175" t="s">
        <v>72</v>
      </c>
      <c r="W1" s="197" t="s">
        <v>154</v>
      </c>
      <c r="X1" s="198" t="s">
        <v>155</v>
      </c>
      <c r="Y1" s="198" t="s">
        <v>156</v>
      </c>
      <c r="Z1" s="198" t="s">
        <v>157</v>
      </c>
      <c r="AA1" s="198" t="s">
        <v>158</v>
      </c>
      <c r="AB1" s="197" t="s">
        <v>159</v>
      </c>
      <c r="AC1" s="198" t="s">
        <v>160</v>
      </c>
      <c r="AD1" s="73" t="s">
        <v>232</v>
      </c>
      <c r="AE1" s="73" t="s">
        <v>233</v>
      </c>
    </row>
    <row r="2" spans="1:31" x14ac:dyDescent="0.25">
      <c r="A2" s="6" t="s">
        <v>22</v>
      </c>
      <c r="B2" s="176">
        <v>42153</v>
      </c>
      <c r="C2" s="8">
        <v>20</v>
      </c>
      <c r="D2" s="21">
        <v>67.3</v>
      </c>
      <c r="E2" s="21">
        <v>0</v>
      </c>
      <c r="F2" s="21">
        <f t="shared" ref="F2:F21" si="0">D2*C2+E2</f>
        <v>1346</v>
      </c>
      <c r="G2" s="112">
        <v>42219</v>
      </c>
      <c r="H2" s="107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200</v>
      </c>
      <c r="W2" s="160">
        <v>42264</v>
      </c>
      <c r="X2" s="59">
        <v>54.49</v>
      </c>
      <c r="Y2" s="59">
        <v>56.04</v>
      </c>
      <c r="Z2" s="59">
        <v>53.81</v>
      </c>
      <c r="AA2" s="59">
        <v>54.6</v>
      </c>
      <c r="AB2" s="154">
        <v>2806200</v>
      </c>
      <c r="AC2" s="59">
        <v>54.6</v>
      </c>
      <c r="AD2" s="2">
        <f>Y2-Z2</f>
        <v>2.2299999999999969</v>
      </c>
      <c r="AE2" s="210" t="e">
        <f>AC2/AC3-1</f>
        <v>#DIV/0!</v>
      </c>
    </row>
    <row r="3" spans="1:31" x14ac:dyDescent="0.25">
      <c r="A3" s="30" t="s">
        <v>75</v>
      </c>
      <c r="B3" s="176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2">
        <v>42219</v>
      </c>
      <c r="H3" s="107">
        <v>55</v>
      </c>
      <c r="I3" s="67">
        <v>59.75</v>
      </c>
      <c r="J3" s="67">
        <v>0.06</v>
      </c>
      <c r="K3" s="67">
        <f>H3*I3-J3</f>
        <v>3286.19</v>
      </c>
      <c r="L3" t="s">
        <v>89</v>
      </c>
      <c r="M3" s="2"/>
      <c r="O3" s="17" t="s">
        <v>58</v>
      </c>
      <c r="Q3" s="2">
        <f>(F22-K22-M22)/Q2</f>
        <v>55.508050000000004</v>
      </c>
      <c r="W3" s="160">
        <v>42264</v>
      </c>
      <c r="X3" s="59" t="s">
        <v>206</v>
      </c>
      <c r="Y3" s="59"/>
      <c r="Z3" s="59"/>
      <c r="AA3" s="59"/>
      <c r="AB3" s="154"/>
      <c r="AC3" s="59"/>
      <c r="AD3" s="2">
        <f t="shared" ref="AD3:AD66" si="1">Y3-Z3</f>
        <v>0</v>
      </c>
      <c r="AE3" s="210">
        <f t="shared" ref="AE3:AE66" si="2">AC3/AC4-1</f>
        <v>-1</v>
      </c>
    </row>
    <row r="4" spans="1:31" x14ac:dyDescent="0.25">
      <c r="B4" s="176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2">
        <v>42250</v>
      </c>
      <c r="H4" s="111">
        <v>100</v>
      </c>
      <c r="I4" s="21">
        <v>59.4</v>
      </c>
      <c r="J4" s="21">
        <v>0.11</v>
      </c>
      <c r="K4" s="95">
        <f>H4*I4-J4</f>
        <v>5939.89</v>
      </c>
      <c r="M4" s="2"/>
      <c r="O4" s="17" t="s">
        <v>66</v>
      </c>
      <c r="Q4" s="82">
        <v>48.26</v>
      </c>
      <c r="T4" s="196"/>
      <c r="U4" s="47"/>
      <c r="V4" s="52"/>
      <c r="W4" s="160">
        <v>42263</v>
      </c>
      <c r="X4" s="59">
        <v>53.49</v>
      </c>
      <c r="Y4" s="59">
        <v>54.84</v>
      </c>
      <c r="Z4" s="59">
        <v>53.32</v>
      </c>
      <c r="AA4" s="59">
        <v>54.69</v>
      </c>
      <c r="AB4" s="154">
        <v>2531700</v>
      </c>
      <c r="AC4" s="59">
        <v>54.44</v>
      </c>
      <c r="AD4" s="2">
        <f t="shared" si="1"/>
        <v>1.5200000000000031</v>
      </c>
      <c r="AE4" s="210">
        <f t="shared" si="2"/>
        <v>3.5965746907707041E-2</v>
      </c>
    </row>
    <row r="5" spans="1:31" x14ac:dyDescent="0.25">
      <c r="B5" s="176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2">
        <v>42258</v>
      </c>
      <c r="H5" s="173">
        <v>80</v>
      </c>
      <c r="I5" s="172">
        <v>56.47</v>
      </c>
      <c r="J5" s="172">
        <v>0.08</v>
      </c>
      <c r="K5" s="174">
        <f>H5*I5-J5</f>
        <v>4517.5200000000004</v>
      </c>
      <c r="M5" s="2"/>
      <c r="O5" s="17" t="s">
        <v>67</v>
      </c>
      <c r="Q5" s="3">
        <f>Q4*Q2</f>
        <v>9652</v>
      </c>
      <c r="U5" t="s">
        <v>199</v>
      </c>
      <c r="W5" s="160">
        <v>42262</v>
      </c>
      <c r="X5" s="59">
        <v>52.3</v>
      </c>
      <c r="Y5" s="59">
        <v>53.58</v>
      </c>
      <c r="Z5" s="59">
        <v>52.17</v>
      </c>
      <c r="AA5" s="59">
        <v>52.79</v>
      </c>
      <c r="AB5" s="154">
        <v>2975400</v>
      </c>
      <c r="AC5" s="59">
        <v>52.55</v>
      </c>
      <c r="AD5" s="2">
        <f t="shared" si="1"/>
        <v>1.4099999999999966</v>
      </c>
      <c r="AE5" s="210">
        <f t="shared" si="2"/>
        <v>1.5655199072284409E-2</v>
      </c>
    </row>
    <row r="6" spans="1:31" x14ac:dyDescent="0.25">
      <c r="B6" s="176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2">
        <v>80</v>
      </c>
      <c r="I6" s="128">
        <v>52.55</v>
      </c>
      <c r="J6" s="128">
        <v>0.08</v>
      </c>
      <c r="K6" s="189">
        <f>H6*I6-J6</f>
        <v>4203.92</v>
      </c>
      <c r="M6" s="2"/>
      <c r="O6" s="17" t="s">
        <v>64</v>
      </c>
      <c r="Q6" s="2">
        <f>Q3*Q2</f>
        <v>11101.61</v>
      </c>
      <c r="W6" s="160">
        <v>42261</v>
      </c>
      <c r="X6" s="59">
        <v>52.36</v>
      </c>
      <c r="Y6" s="59">
        <v>52.4</v>
      </c>
      <c r="Z6" s="59">
        <v>51.09</v>
      </c>
      <c r="AA6" s="59">
        <v>51.98</v>
      </c>
      <c r="AB6" s="154">
        <v>3609000</v>
      </c>
      <c r="AC6" s="59">
        <v>51.74</v>
      </c>
      <c r="AD6" s="2">
        <f t="shared" si="1"/>
        <v>1.3099999999999952</v>
      </c>
      <c r="AE6" s="210">
        <f t="shared" si="2"/>
        <v>-9.9502487562188602E-3</v>
      </c>
    </row>
    <row r="7" spans="1:31" ht="15.75" x14ac:dyDescent="0.25">
      <c r="B7" s="176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-1449.6100000000006</v>
      </c>
      <c r="R7" s="228" t="s">
        <v>248</v>
      </c>
      <c r="W7" s="160">
        <v>42258</v>
      </c>
      <c r="X7" s="59">
        <v>53.08</v>
      </c>
      <c r="Y7" s="59">
        <v>53.17</v>
      </c>
      <c r="Z7" s="59">
        <v>51.41</v>
      </c>
      <c r="AA7" s="59">
        <v>52.5</v>
      </c>
      <c r="AB7" s="154">
        <v>3932700</v>
      </c>
      <c r="AC7" s="59">
        <v>52.26</v>
      </c>
      <c r="AD7" s="2">
        <f t="shared" si="1"/>
        <v>1.7600000000000051</v>
      </c>
      <c r="AE7" s="210">
        <f t="shared" si="2"/>
        <v>-2.952646239554324E-2</v>
      </c>
    </row>
    <row r="8" spans="1:31" x14ac:dyDescent="0.25">
      <c r="B8" s="176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0">
        <v>42257</v>
      </c>
      <c r="X8" s="59">
        <v>55.14</v>
      </c>
      <c r="Y8" s="59">
        <v>55.6</v>
      </c>
      <c r="Z8" s="59">
        <v>53.64</v>
      </c>
      <c r="AA8" s="59">
        <v>54.1</v>
      </c>
      <c r="AB8" s="154">
        <v>3943400</v>
      </c>
      <c r="AC8" s="59">
        <v>53.85</v>
      </c>
      <c r="AD8" s="2">
        <f t="shared" si="1"/>
        <v>1.9600000000000009</v>
      </c>
      <c r="AE8" s="210">
        <f t="shared" si="2"/>
        <v>-1.499908542162065E-2</v>
      </c>
    </row>
    <row r="9" spans="1:31" x14ac:dyDescent="0.25">
      <c r="B9" s="176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0">
        <v>42256</v>
      </c>
      <c r="X9" s="59">
        <v>56.99</v>
      </c>
      <c r="Y9" s="59">
        <v>58.24</v>
      </c>
      <c r="Z9" s="59">
        <v>54.8</v>
      </c>
      <c r="AA9" s="59">
        <v>54.92</v>
      </c>
      <c r="AB9" s="154">
        <v>2710400</v>
      </c>
      <c r="AC9" s="59">
        <v>54.67</v>
      </c>
      <c r="AD9" s="2">
        <f t="shared" si="1"/>
        <v>3.4400000000000048</v>
      </c>
      <c r="AE9" s="210">
        <f t="shared" si="2"/>
        <v>-2.8434334458859123E-2</v>
      </c>
    </row>
    <row r="10" spans="1:31" x14ac:dyDescent="0.25">
      <c r="B10" s="176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0">
        <v>42255</v>
      </c>
      <c r="X10" s="59">
        <v>56.91</v>
      </c>
      <c r="Y10" s="59">
        <v>57.1</v>
      </c>
      <c r="Z10" s="59">
        <v>55.19</v>
      </c>
      <c r="AA10" s="59">
        <v>56.53</v>
      </c>
      <c r="AB10" s="154">
        <v>2957200</v>
      </c>
      <c r="AC10" s="59">
        <v>56.27</v>
      </c>
      <c r="AD10" s="2">
        <f t="shared" si="1"/>
        <v>1.9100000000000037</v>
      </c>
      <c r="AE10" s="210">
        <f t="shared" si="2"/>
        <v>3.2091281868424915E-3</v>
      </c>
    </row>
    <row r="11" spans="1:31" x14ac:dyDescent="0.25">
      <c r="B11" s="176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0">
        <v>42251</v>
      </c>
      <c r="X11" s="59">
        <v>56.41</v>
      </c>
      <c r="Y11" s="59">
        <v>57</v>
      </c>
      <c r="Z11" s="59">
        <v>55.85</v>
      </c>
      <c r="AA11" s="59">
        <v>56.35</v>
      </c>
      <c r="AB11" s="154">
        <v>2173300</v>
      </c>
      <c r="AC11" s="59">
        <v>56.09</v>
      </c>
      <c r="AD11" s="2">
        <f t="shared" si="1"/>
        <v>1.1499999999999986</v>
      </c>
      <c r="AE11" s="210">
        <f t="shared" si="2"/>
        <v>-1.8375918795939694E-2</v>
      </c>
    </row>
    <row r="12" spans="1:31" x14ac:dyDescent="0.25">
      <c r="B12" s="176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0">
        <v>42250</v>
      </c>
      <c r="X12" s="59">
        <v>58</v>
      </c>
      <c r="Y12" s="59">
        <v>59.28</v>
      </c>
      <c r="Z12" s="59">
        <v>56.63</v>
      </c>
      <c r="AA12" s="59">
        <v>57.4</v>
      </c>
      <c r="AB12" s="154">
        <v>3289500</v>
      </c>
      <c r="AC12" s="59">
        <v>57.14</v>
      </c>
      <c r="AD12" s="2">
        <f t="shared" si="1"/>
        <v>2.6499999999999986</v>
      </c>
      <c r="AE12" s="210">
        <f t="shared" si="2"/>
        <v>-1.9213973799127038E-3</v>
      </c>
    </row>
    <row r="13" spans="1:31" x14ac:dyDescent="0.25">
      <c r="B13" s="176">
        <v>42240</v>
      </c>
      <c r="C13" s="96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0">
        <v>42249</v>
      </c>
      <c r="X13" s="59">
        <v>57.82</v>
      </c>
      <c r="Y13" s="59">
        <v>57.86</v>
      </c>
      <c r="Z13" s="59">
        <v>55.35</v>
      </c>
      <c r="AA13" s="59">
        <v>57.51</v>
      </c>
      <c r="AB13" s="154">
        <v>3555000</v>
      </c>
      <c r="AC13" s="59">
        <v>57.25</v>
      </c>
      <c r="AD13" s="2">
        <f t="shared" si="1"/>
        <v>2.509999999999998</v>
      </c>
      <c r="AE13" s="210">
        <f t="shared" si="2"/>
        <v>7.7451152966026005E-3</v>
      </c>
    </row>
    <row r="14" spans="1:31" x14ac:dyDescent="0.25">
      <c r="B14" s="176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0">
        <v>42248</v>
      </c>
      <c r="X14" s="59">
        <v>57.27</v>
      </c>
      <c r="Y14" s="59">
        <v>58.61</v>
      </c>
      <c r="Z14" s="59">
        <v>56.53</v>
      </c>
      <c r="AA14" s="59">
        <v>57.07</v>
      </c>
      <c r="AB14" s="154">
        <v>3903200</v>
      </c>
      <c r="AC14" s="59">
        <v>56.81</v>
      </c>
      <c r="AD14" s="2">
        <f t="shared" si="1"/>
        <v>2.0799999999999983</v>
      </c>
      <c r="AE14" s="210">
        <f t="shared" si="2"/>
        <v>-4.0047313281514008E-2</v>
      </c>
    </row>
    <row r="15" spans="1:31" x14ac:dyDescent="0.25">
      <c r="B15" s="176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0">
        <v>42247</v>
      </c>
      <c r="X15" s="59">
        <v>56.11</v>
      </c>
      <c r="Y15" s="59">
        <v>59.8</v>
      </c>
      <c r="Z15" s="59">
        <v>55.33</v>
      </c>
      <c r="AA15" s="59">
        <v>59.45</v>
      </c>
      <c r="AB15" s="154">
        <v>4186300</v>
      </c>
      <c r="AC15" s="59">
        <v>59.18</v>
      </c>
      <c r="AD15" s="2">
        <f t="shared" si="1"/>
        <v>4.4699999999999989</v>
      </c>
      <c r="AE15" s="210">
        <f t="shared" si="2"/>
        <v>3.4615384615384492E-2</v>
      </c>
    </row>
    <row r="16" spans="1:31" x14ac:dyDescent="0.25">
      <c r="B16" s="268">
        <v>42258</v>
      </c>
      <c r="C16" s="171">
        <v>80</v>
      </c>
      <c r="D16" s="172">
        <v>55.45</v>
      </c>
      <c r="E16" s="172">
        <v>0</v>
      </c>
      <c r="F16" s="172">
        <f t="shared" si="0"/>
        <v>4436</v>
      </c>
      <c r="M16" s="2"/>
      <c r="W16" s="160">
        <v>42244</v>
      </c>
      <c r="X16" s="59">
        <v>55.51</v>
      </c>
      <c r="Y16" s="59">
        <v>58.6</v>
      </c>
      <c r="Z16" s="59">
        <v>54.5</v>
      </c>
      <c r="AA16" s="59">
        <v>57.46</v>
      </c>
      <c r="AB16" s="154">
        <v>3963100</v>
      </c>
      <c r="AC16" s="59">
        <v>57.2</v>
      </c>
      <c r="AD16" s="2">
        <f t="shared" si="1"/>
        <v>4.1000000000000014</v>
      </c>
      <c r="AE16" s="210">
        <f t="shared" si="2"/>
        <v>3.0444964871194413E-2</v>
      </c>
    </row>
    <row r="17" spans="1:31" x14ac:dyDescent="0.25">
      <c r="B17" s="268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0">
        <v>42243</v>
      </c>
      <c r="X17" s="59">
        <v>52.57</v>
      </c>
      <c r="Y17" s="59">
        <v>56.06</v>
      </c>
      <c r="Z17" s="59">
        <v>52.36</v>
      </c>
      <c r="AA17" s="59">
        <v>55.76</v>
      </c>
      <c r="AB17" s="154">
        <v>5105000</v>
      </c>
      <c r="AC17" s="59">
        <v>55.51</v>
      </c>
      <c r="AD17" s="2">
        <f t="shared" si="1"/>
        <v>3.7000000000000028</v>
      </c>
      <c r="AE17" s="210">
        <f t="shared" si="2"/>
        <v>8.8644832320062594E-2</v>
      </c>
    </row>
    <row r="18" spans="1:31" x14ac:dyDescent="0.25">
      <c r="B18" s="267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0">
        <v>42242</v>
      </c>
      <c r="X18" s="59">
        <v>51.23</v>
      </c>
      <c r="Y18" s="59">
        <v>51.58</v>
      </c>
      <c r="Z18" s="59">
        <v>49.86</v>
      </c>
      <c r="AA18" s="59">
        <v>51.22</v>
      </c>
      <c r="AB18" s="154">
        <v>4019300</v>
      </c>
      <c r="AC18" s="59">
        <v>50.99</v>
      </c>
      <c r="AD18" s="2">
        <f t="shared" si="1"/>
        <v>1.7199999999999989</v>
      </c>
      <c r="AE18" s="210">
        <f t="shared" si="2"/>
        <v>2.5749346208006507E-2</v>
      </c>
    </row>
    <row r="19" spans="1:31" x14ac:dyDescent="0.25">
      <c r="B19" s="267"/>
      <c r="C19" s="127">
        <v>30</v>
      </c>
      <c r="D19" s="128">
        <v>52.7</v>
      </c>
      <c r="E19" s="128">
        <v>0</v>
      </c>
      <c r="F19" s="128">
        <f t="shared" si="0"/>
        <v>1581</v>
      </c>
      <c r="W19" s="160">
        <v>42241</v>
      </c>
      <c r="X19" s="59">
        <v>53.01</v>
      </c>
      <c r="Y19" s="59">
        <v>53.84</v>
      </c>
      <c r="Z19" s="59">
        <v>49.9</v>
      </c>
      <c r="AA19" s="59">
        <v>49.94</v>
      </c>
      <c r="AB19" s="154">
        <v>3798500</v>
      </c>
      <c r="AC19" s="59">
        <v>49.71</v>
      </c>
      <c r="AD19" s="2">
        <f t="shared" si="1"/>
        <v>3.9400000000000048</v>
      </c>
      <c r="AE19" s="210">
        <f t="shared" si="2"/>
        <v>-2.0492610837438363E-2</v>
      </c>
    </row>
    <row r="20" spans="1:31" x14ac:dyDescent="0.25">
      <c r="B20" s="26">
        <v>42263</v>
      </c>
      <c r="C20" s="127">
        <v>50</v>
      </c>
      <c r="D20" s="128">
        <v>52.05</v>
      </c>
      <c r="E20" s="128">
        <v>0</v>
      </c>
      <c r="F20" s="128">
        <f t="shared" si="0"/>
        <v>2602.5</v>
      </c>
      <c r="W20" s="160">
        <v>42240</v>
      </c>
      <c r="X20" s="59">
        <v>51.78</v>
      </c>
      <c r="Y20" s="59">
        <v>54</v>
      </c>
      <c r="Z20" s="59">
        <v>50.38</v>
      </c>
      <c r="AA20" s="59">
        <v>50.98</v>
      </c>
      <c r="AB20" s="154">
        <v>5732100</v>
      </c>
      <c r="AC20" s="59">
        <v>50.75</v>
      </c>
      <c r="AD20" s="2">
        <f t="shared" si="1"/>
        <v>3.6199999999999974</v>
      </c>
      <c r="AE20" s="210">
        <f t="shared" si="2"/>
        <v>-7.2890025575447659E-2</v>
      </c>
    </row>
    <row r="21" spans="1:31" x14ac:dyDescent="0.25">
      <c r="B21" s="26">
        <v>42270</v>
      </c>
      <c r="C21">
        <v>50</v>
      </c>
      <c r="D21" s="2">
        <v>52.5</v>
      </c>
      <c r="E21" s="2">
        <v>0</v>
      </c>
      <c r="F21" s="3">
        <f t="shared" si="0"/>
        <v>2625</v>
      </c>
      <c r="W21" s="160">
        <v>42237</v>
      </c>
      <c r="X21" s="59">
        <v>55.31</v>
      </c>
      <c r="Y21" s="59">
        <v>56.16</v>
      </c>
      <c r="Z21" s="59">
        <v>54.81</v>
      </c>
      <c r="AA21" s="59">
        <v>54.99</v>
      </c>
      <c r="AB21" s="154">
        <v>3426800</v>
      </c>
      <c r="AC21" s="59">
        <v>54.74</v>
      </c>
      <c r="AD21" s="2">
        <f t="shared" si="1"/>
        <v>1.3499999999999943</v>
      </c>
      <c r="AE21" s="210">
        <f t="shared" si="2"/>
        <v>-1.351594881960716E-2</v>
      </c>
    </row>
    <row r="22" spans="1:31" x14ac:dyDescent="0.25">
      <c r="A22" s="49" t="s">
        <v>87</v>
      </c>
      <c r="B22" s="177"/>
      <c r="C22" s="20">
        <f>SUM(C2:C21)</f>
        <v>540</v>
      </c>
      <c r="D22" s="20"/>
      <c r="E22" s="20"/>
      <c r="F22" s="20">
        <f>SUM(F2:F21)</f>
        <v>30555.35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5</v>
      </c>
      <c r="U22" s="2"/>
      <c r="W22" s="160">
        <v>42236</v>
      </c>
      <c r="X22" s="59">
        <v>56.53</v>
      </c>
      <c r="Y22" s="59">
        <v>57.24</v>
      </c>
      <c r="Z22" s="59">
        <v>55.7</v>
      </c>
      <c r="AA22" s="59">
        <v>55.74</v>
      </c>
      <c r="AB22" s="154">
        <v>2640300</v>
      </c>
      <c r="AC22" s="59">
        <v>55.49</v>
      </c>
      <c r="AD22" s="2">
        <f t="shared" si="1"/>
        <v>1.5399999999999991</v>
      </c>
      <c r="AE22" s="210">
        <f t="shared" si="2"/>
        <v>-1.7354347441119078E-2</v>
      </c>
    </row>
    <row r="23" spans="1:31" x14ac:dyDescent="0.25">
      <c r="W23" s="160">
        <v>42235</v>
      </c>
      <c r="X23" s="59">
        <v>58.75</v>
      </c>
      <c r="Y23" s="59">
        <v>59.18</v>
      </c>
      <c r="Z23" s="59">
        <v>56.31</v>
      </c>
      <c r="AA23" s="59">
        <v>56.73</v>
      </c>
      <c r="AB23" s="154">
        <v>2471700</v>
      </c>
      <c r="AC23" s="59">
        <v>56.47</v>
      </c>
      <c r="AD23" s="2">
        <f t="shared" si="1"/>
        <v>2.8699999999999974</v>
      </c>
      <c r="AE23" s="210">
        <f t="shared" si="2"/>
        <v>-4.1907024092297185E-2</v>
      </c>
    </row>
    <row r="24" spans="1:31" x14ac:dyDescent="0.25">
      <c r="G24" s="2"/>
      <c r="W24" s="160">
        <v>42234</v>
      </c>
      <c r="X24" s="59">
        <v>59.51</v>
      </c>
      <c r="Y24" s="59">
        <v>59.8</v>
      </c>
      <c r="Z24" s="59">
        <v>58.44</v>
      </c>
      <c r="AA24" s="59">
        <v>59.21</v>
      </c>
      <c r="AB24" s="154">
        <v>1773600</v>
      </c>
      <c r="AC24" s="59">
        <v>58.94</v>
      </c>
      <c r="AD24" s="2">
        <f t="shared" si="1"/>
        <v>1.3599999999999994</v>
      </c>
      <c r="AE24" s="210">
        <f t="shared" si="2"/>
        <v>7.3491710818662792E-3</v>
      </c>
    </row>
    <row r="25" spans="1:31" x14ac:dyDescent="0.25">
      <c r="W25" s="160">
        <v>42233</v>
      </c>
      <c r="X25" s="59">
        <v>58.62</v>
      </c>
      <c r="Y25" s="59">
        <v>59.62</v>
      </c>
      <c r="Z25" s="59">
        <v>58.38</v>
      </c>
      <c r="AA25" s="59">
        <v>58.78</v>
      </c>
      <c r="AB25" s="154">
        <v>1776300</v>
      </c>
      <c r="AC25" s="59">
        <v>58.51</v>
      </c>
      <c r="AD25" s="2">
        <f t="shared" si="1"/>
        <v>1.2399999999999949</v>
      </c>
      <c r="AE25" s="210">
        <f t="shared" si="2"/>
        <v>-5.101173269852155E-3</v>
      </c>
    </row>
    <row r="26" spans="1:31" x14ac:dyDescent="0.25">
      <c r="G26" s="2"/>
      <c r="W26" s="160">
        <v>42230</v>
      </c>
      <c r="X26" s="59">
        <v>58.73</v>
      </c>
      <c r="Y26" s="59">
        <v>60</v>
      </c>
      <c r="Z26" s="59">
        <v>58.7</v>
      </c>
      <c r="AA26" s="59">
        <v>59.08</v>
      </c>
      <c r="AB26" s="154">
        <v>2663200</v>
      </c>
      <c r="AC26" s="59">
        <v>58.81</v>
      </c>
      <c r="AD26" s="2">
        <f t="shared" si="1"/>
        <v>1.2999999999999972</v>
      </c>
      <c r="AE26" s="210">
        <f t="shared" si="2"/>
        <v>4.9555707450443798E-3</v>
      </c>
    </row>
    <row r="27" spans="1:31" x14ac:dyDescent="0.25">
      <c r="W27" s="160">
        <v>42229</v>
      </c>
      <c r="X27" s="59">
        <v>59.11</v>
      </c>
      <c r="Y27" s="59">
        <v>59.55</v>
      </c>
      <c r="Z27" s="59">
        <v>58.45</v>
      </c>
      <c r="AA27" s="59">
        <v>58.79</v>
      </c>
      <c r="AB27" s="154">
        <v>3258400</v>
      </c>
      <c r="AC27" s="59">
        <v>58.52</v>
      </c>
      <c r="AD27" s="2">
        <f t="shared" si="1"/>
        <v>1.0999999999999943</v>
      </c>
      <c r="AE27" s="210">
        <f t="shared" si="2"/>
        <v>-1.0650887573964374E-2</v>
      </c>
    </row>
    <row r="28" spans="1:31" x14ac:dyDescent="0.25">
      <c r="J28" s="2" t="s">
        <v>176</v>
      </c>
      <c r="W28" s="160">
        <v>42228</v>
      </c>
      <c r="X28" s="59">
        <v>57.42</v>
      </c>
      <c r="Y28" s="59">
        <v>59.49</v>
      </c>
      <c r="Z28" s="59">
        <v>57.07</v>
      </c>
      <c r="AA28" s="59">
        <v>59.42</v>
      </c>
      <c r="AB28" s="154">
        <v>4753900</v>
      </c>
      <c r="AC28" s="59">
        <v>59.15</v>
      </c>
      <c r="AD28" s="2">
        <f t="shared" si="1"/>
        <v>2.4200000000000017</v>
      </c>
      <c r="AE28" s="210">
        <f t="shared" si="2"/>
        <v>2.6375151830643651E-2</v>
      </c>
    </row>
    <row r="29" spans="1:31" x14ac:dyDescent="0.25">
      <c r="W29" s="160">
        <v>42227</v>
      </c>
      <c r="X29" s="59">
        <v>57.22</v>
      </c>
      <c r="Y29" s="59">
        <v>57.99</v>
      </c>
      <c r="Z29" s="59">
        <v>56.6</v>
      </c>
      <c r="AA29" s="59">
        <v>57.89</v>
      </c>
      <c r="AB29" s="154">
        <v>2393600</v>
      </c>
      <c r="AC29" s="59">
        <v>57.63</v>
      </c>
      <c r="AD29" s="2">
        <f t="shared" si="1"/>
        <v>1.3900000000000006</v>
      </c>
      <c r="AE29" s="210">
        <f t="shared" si="2"/>
        <v>-9.2831356369262874E-3</v>
      </c>
    </row>
    <row r="30" spans="1:31" x14ac:dyDescent="0.25">
      <c r="W30" s="160">
        <v>42226</v>
      </c>
      <c r="X30" s="59">
        <v>56.12</v>
      </c>
      <c r="Y30" s="59">
        <v>58.5</v>
      </c>
      <c r="Z30" s="59">
        <v>56.09</v>
      </c>
      <c r="AA30" s="59">
        <v>58.44</v>
      </c>
      <c r="AB30" s="154">
        <v>2678300</v>
      </c>
      <c r="AC30" s="59">
        <v>58.17</v>
      </c>
      <c r="AD30" s="2">
        <f t="shared" si="1"/>
        <v>2.4099999999999966</v>
      </c>
      <c r="AE30" s="210">
        <f t="shared" si="2"/>
        <v>4.5095220984549211E-2</v>
      </c>
    </row>
    <row r="31" spans="1:31" x14ac:dyDescent="0.25">
      <c r="W31" s="160">
        <v>42223</v>
      </c>
      <c r="X31" s="59">
        <v>56.6</v>
      </c>
      <c r="Y31" s="59">
        <v>57.74</v>
      </c>
      <c r="Z31" s="59">
        <v>55.69</v>
      </c>
      <c r="AA31" s="59">
        <v>55.92</v>
      </c>
      <c r="AB31" s="154">
        <v>3174800</v>
      </c>
      <c r="AC31" s="59">
        <v>55.66</v>
      </c>
      <c r="AD31" s="2">
        <f t="shared" si="1"/>
        <v>2.0500000000000043</v>
      </c>
      <c r="AE31" s="210">
        <f t="shared" si="2"/>
        <v>-1.5738284703802008E-2</v>
      </c>
    </row>
    <row r="32" spans="1:31" x14ac:dyDescent="0.25">
      <c r="W32" s="160">
        <v>42222</v>
      </c>
      <c r="X32" s="59">
        <v>55.58</v>
      </c>
      <c r="Y32" s="59">
        <v>56.9</v>
      </c>
      <c r="Z32" s="59">
        <v>54.65</v>
      </c>
      <c r="AA32" s="59">
        <v>56.81</v>
      </c>
      <c r="AB32" s="154">
        <v>3819200</v>
      </c>
      <c r="AC32" s="59">
        <v>56.55</v>
      </c>
      <c r="AD32" s="2">
        <f t="shared" si="1"/>
        <v>2.25</v>
      </c>
      <c r="AE32" s="210">
        <f t="shared" si="2"/>
        <v>1.5989938914840129E-2</v>
      </c>
    </row>
    <row r="33" spans="15:31" x14ac:dyDescent="0.25">
      <c r="W33" s="160">
        <v>42221</v>
      </c>
      <c r="X33" s="59">
        <v>58.46</v>
      </c>
      <c r="Y33" s="59">
        <v>58.95</v>
      </c>
      <c r="Z33" s="59">
        <v>55.92</v>
      </c>
      <c r="AA33" s="59">
        <v>55.92</v>
      </c>
      <c r="AB33" s="154">
        <v>3877900</v>
      </c>
      <c r="AC33" s="59">
        <v>55.66</v>
      </c>
      <c r="AD33" s="2">
        <f t="shared" si="1"/>
        <v>3.0300000000000011</v>
      </c>
      <c r="AE33" s="210">
        <f t="shared" si="2"/>
        <v>-2.8451736777797221E-2</v>
      </c>
    </row>
    <row r="34" spans="15:31" x14ac:dyDescent="0.25">
      <c r="W34" s="160">
        <v>42220</v>
      </c>
      <c r="X34" s="59">
        <v>58.07</v>
      </c>
      <c r="Y34" s="59">
        <v>58.99</v>
      </c>
      <c r="Z34" s="59">
        <v>57.31</v>
      </c>
      <c r="AA34" s="59">
        <v>57.55</v>
      </c>
      <c r="AB34" s="154">
        <v>2991200</v>
      </c>
      <c r="AC34" s="59">
        <v>57.29</v>
      </c>
      <c r="AD34" s="2">
        <f t="shared" si="1"/>
        <v>1.6799999999999997</v>
      </c>
      <c r="AE34" s="210">
        <f t="shared" si="2"/>
        <v>-2.6114206128133866E-3</v>
      </c>
    </row>
    <row r="35" spans="15:31" x14ac:dyDescent="0.25">
      <c r="W35" s="160">
        <v>42219</v>
      </c>
      <c r="X35" s="59">
        <v>58.21</v>
      </c>
      <c r="Y35" s="59">
        <v>58.89</v>
      </c>
      <c r="Z35" s="59">
        <v>57.32</v>
      </c>
      <c r="AA35" s="59">
        <v>57.7</v>
      </c>
      <c r="AB35" s="154">
        <v>3295800</v>
      </c>
      <c r="AC35" s="59">
        <v>57.44</v>
      </c>
      <c r="AD35" s="2">
        <f t="shared" si="1"/>
        <v>1.5700000000000003</v>
      </c>
      <c r="AE35" s="210">
        <f t="shared" si="2"/>
        <v>-2.2131426625808692E-2</v>
      </c>
    </row>
    <row r="36" spans="15:31" x14ac:dyDescent="0.25">
      <c r="W36" s="160">
        <v>42216</v>
      </c>
      <c r="X36" s="59">
        <v>59.72</v>
      </c>
      <c r="Y36" s="59">
        <v>60.3</v>
      </c>
      <c r="Z36" s="59">
        <v>58.81</v>
      </c>
      <c r="AA36" s="59">
        <v>59.01</v>
      </c>
      <c r="AB36" s="154">
        <v>3033100</v>
      </c>
      <c r="AC36" s="59">
        <v>58.74</v>
      </c>
      <c r="AD36" s="2">
        <f t="shared" si="1"/>
        <v>1.4899999999999949</v>
      </c>
      <c r="AE36" s="210">
        <f t="shared" si="2"/>
        <v>-2.1815154038301365E-2</v>
      </c>
    </row>
    <row r="37" spans="15:31" x14ac:dyDescent="0.25">
      <c r="W37" s="160">
        <v>42215</v>
      </c>
      <c r="X37" s="59">
        <v>60.04</v>
      </c>
      <c r="Y37" s="59">
        <v>60.78</v>
      </c>
      <c r="Z37" s="59">
        <v>59.68</v>
      </c>
      <c r="AA37" s="59">
        <v>60.33</v>
      </c>
      <c r="AB37" s="154">
        <v>2984100</v>
      </c>
      <c r="AC37" s="59">
        <v>60.05</v>
      </c>
      <c r="AD37" s="2">
        <f t="shared" si="1"/>
        <v>1.1000000000000014</v>
      </c>
      <c r="AE37" s="210">
        <f t="shared" si="2"/>
        <v>4.6846243935083631E-3</v>
      </c>
    </row>
    <row r="38" spans="15:31" x14ac:dyDescent="0.25">
      <c r="W38" s="160">
        <v>42214</v>
      </c>
      <c r="X38" s="59">
        <v>59.95</v>
      </c>
      <c r="Y38" s="59">
        <v>61.88</v>
      </c>
      <c r="Z38" s="59">
        <v>59.2</v>
      </c>
      <c r="AA38" s="59">
        <v>60.04</v>
      </c>
      <c r="AB38" s="154">
        <v>6091700</v>
      </c>
      <c r="AC38" s="59">
        <v>59.77</v>
      </c>
      <c r="AD38" s="2">
        <f t="shared" si="1"/>
        <v>2.6799999999999997</v>
      </c>
      <c r="AE38" s="210">
        <f t="shared" si="2"/>
        <v>6.567867969013097E-3</v>
      </c>
    </row>
    <row r="39" spans="15:31" x14ac:dyDescent="0.25">
      <c r="W39" s="160">
        <v>42213</v>
      </c>
      <c r="X39" s="59">
        <v>57.98</v>
      </c>
      <c r="Y39" s="59">
        <v>59.88</v>
      </c>
      <c r="Z39" s="59">
        <v>57.58</v>
      </c>
      <c r="AA39" s="59">
        <v>59.65</v>
      </c>
      <c r="AB39" s="154">
        <v>3838200</v>
      </c>
      <c r="AC39" s="59">
        <v>59.38</v>
      </c>
      <c r="AD39" s="2">
        <f t="shared" si="1"/>
        <v>2.3000000000000043</v>
      </c>
      <c r="AE39" s="210">
        <f t="shared" si="2"/>
        <v>3.4134447927551381E-2</v>
      </c>
    </row>
    <row r="40" spans="15:31" x14ac:dyDescent="0.25">
      <c r="W40" s="160">
        <v>42212</v>
      </c>
      <c r="X40" s="59">
        <v>57.65</v>
      </c>
      <c r="Y40" s="59">
        <v>58.55</v>
      </c>
      <c r="Z40" s="59">
        <v>57.18</v>
      </c>
      <c r="AA40" s="59">
        <v>57.68</v>
      </c>
      <c r="AB40" s="154">
        <v>3321700</v>
      </c>
      <c r="AC40" s="59">
        <v>57.42</v>
      </c>
      <c r="AD40" s="2">
        <f t="shared" si="1"/>
        <v>1.3699999999999974</v>
      </c>
      <c r="AE40" s="210">
        <f t="shared" si="2"/>
        <v>-1.3740982480247244E-2</v>
      </c>
    </row>
    <row r="41" spans="15:31" x14ac:dyDescent="0.25">
      <c r="W41" s="160">
        <v>42209</v>
      </c>
      <c r="X41" s="59">
        <v>59.39</v>
      </c>
      <c r="Y41" s="59">
        <v>59.39</v>
      </c>
      <c r="Z41" s="59">
        <v>57.7</v>
      </c>
      <c r="AA41" s="59">
        <v>58.49</v>
      </c>
      <c r="AB41" s="154">
        <v>4584500</v>
      </c>
      <c r="AC41" s="59">
        <v>58.22</v>
      </c>
      <c r="AD41" s="2">
        <f t="shared" si="1"/>
        <v>1.6899999999999977</v>
      </c>
      <c r="AE41" s="210">
        <f t="shared" si="2"/>
        <v>-1.3387561430266093E-2</v>
      </c>
    </row>
    <row r="42" spans="15:31" x14ac:dyDescent="0.25">
      <c r="W42" s="160">
        <v>42208</v>
      </c>
      <c r="X42" s="59">
        <v>58.96</v>
      </c>
      <c r="Y42" s="59">
        <v>59.49</v>
      </c>
      <c r="Z42" s="59">
        <v>58.35</v>
      </c>
      <c r="AA42" s="59">
        <v>59.28</v>
      </c>
      <c r="AB42" s="154">
        <v>2333100</v>
      </c>
      <c r="AC42" s="59">
        <v>59.01</v>
      </c>
      <c r="AD42" s="2">
        <f t="shared" si="1"/>
        <v>1.1400000000000006</v>
      </c>
      <c r="AE42" s="210">
        <f t="shared" si="2"/>
        <v>4.7675804529201393E-3</v>
      </c>
    </row>
    <row r="43" spans="15:31" x14ac:dyDescent="0.25">
      <c r="W43" s="160">
        <v>42207</v>
      </c>
      <c r="X43" s="59">
        <v>59.34</v>
      </c>
      <c r="Y43" s="59">
        <v>59.75</v>
      </c>
      <c r="Z43" s="59">
        <v>58.61</v>
      </c>
      <c r="AA43" s="59">
        <v>59</v>
      </c>
      <c r="AB43" s="154">
        <v>2144800</v>
      </c>
      <c r="AC43" s="59">
        <v>58.73</v>
      </c>
      <c r="AD43" s="2">
        <f t="shared" si="1"/>
        <v>1.1400000000000006</v>
      </c>
      <c r="AE43" s="210">
        <f t="shared" si="2"/>
        <v>-3.0555084026481216E-3</v>
      </c>
    </row>
    <row r="44" spans="15:31" ht="20.25" thickBot="1" x14ac:dyDescent="0.35">
      <c r="O44" s="266" t="s">
        <v>83</v>
      </c>
      <c r="P44" s="266"/>
      <c r="T44" s="155" t="s">
        <v>114</v>
      </c>
      <c r="U44" s="51"/>
      <c r="W44" s="160">
        <v>42206</v>
      </c>
      <c r="X44" s="59">
        <v>59.8</v>
      </c>
      <c r="Y44" s="59">
        <v>60.56</v>
      </c>
      <c r="Z44" s="59">
        <v>59</v>
      </c>
      <c r="AA44" s="59">
        <v>59.18</v>
      </c>
      <c r="AB44" s="154">
        <v>2470500</v>
      </c>
      <c r="AC44" s="59">
        <v>58.91</v>
      </c>
      <c r="AD44" s="2">
        <f t="shared" si="1"/>
        <v>1.5600000000000023</v>
      </c>
      <c r="AE44" s="210">
        <f t="shared" si="2"/>
        <v>-7.079049384796976E-3</v>
      </c>
    </row>
    <row r="45" spans="15:31" ht="15.75" thickTop="1" x14ac:dyDescent="0.25">
      <c r="O45" s="133">
        <v>1.1000000000000001</v>
      </c>
      <c r="P45" s="133">
        <f>O45*$Q$4</f>
        <v>53.086000000000006</v>
      </c>
      <c r="R45" s="51"/>
      <c r="T45" s="158" t="s">
        <v>135</v>
      </c>
      <c r="U45" s="156">
        <v>54.1</v>
      </c>
      <c r="W45" s="160">
        <v>42205</v>
      </c>
      <c r="X45" s="59">
        <v>60.97</v>
      </c>
      <c r="Y45" s="59">
        <v>61.11</v>
      </c>
      <c r="Z45" s="59">
        <v>59.51</v>
      </c>
      <c r="AA45" s="59">
        <v>59.6</v>
      </c>
      <c r="AB45" s="154">
        <v>2486000</v>
      </c>
      <c r="AC45" s="59">
        <v>59.33</v>
      </c>
      <c r="AD45" s="2">
        <f t="shared" si="1"/>
        <v>1.6000000000000014</v>
      </c>
      <c r="AE45" s="210">
        <f t="shared" si="2"/>
        <v>-2.9604187111547331E-2</v>
      </c>
    </row>
    <row r="46" spans="15:31" x14ac:dyDescent="0.25">
      <c r="O46" s="133">
        <v>1.0900000000000001</v>
      </c>
      <c r="P46" s="133">
        <f t="shared" ref="P46:P65" si="3">O46*$Q$4</f>
        <v>52.603400000000001</v>
      </c>
      <c r="Q46" s="2"/>
      <c r="R46" s="51"/>
      <c r="T46" s="158" t="s">
        <v>136</v>
      </c>
      <c r="U46" s="156">
        <v>53.08</v>
      </c>
      <c r="W46" s="160">
        <v>42202</v>
      </c>
      <c r="X46" s="59">
        <v>62.38</v>
      </c>
      <c r="Y46" s="59">
        <v>62.71</v>
      </c>
      <c r="Z46" s="59">
        <v>61.21</v>
      </c>
      <c r="AA46" s="59">
        <v>61.42</v>
      </c>
      <c r="AB46" s="154">
        <v>2231400</v>
      </c>
      <c r="AC46" s="59">
        <v>61.14</v>
      </c>
      <c r="AD46" s="2">
        <f t="shared" si="1"/>
        <v>1.5</v>
      </c>
      <c r="AE46" s="210">
        <f t="shared" si="2"/>
        <v>-2.0035262061227743E-2</v>
      </c>
    </row>
    <row r="47" spans="15:31" x14ac:dyDescent="0.25">
      <c r="O47" s="133">
        <v>1.08</v>
      </c>
      <c r="P47" s="133">
        <f t="shared" si="3"/>
        <v>52.120800000000003</v>
      </c>
      <c r="Q47" s="2"/>
      <c r="R47" s="51"/>
      <c r="T47" s="158" t="s">
        <v>137</v>
      </c>
      <c r="U47" s="156" t="s">
        <v>200</v>
      </c>
      <c r="W47" s="160">
        <v>42201</v>
      </c>
      <c r="X47" s="59">
        <v>63.28</v>
      </c>
      <c r="Y47" s="59">
        <v>63.8</v>
      </c>
      <c r="Z47" s="59">
        <v>62.61</v>
      </c>
      <c r="AA47" s="59">
        <v>62.68</v>
      </c>
      <c r="AB47" s="154">
        <v>2782300</v>
      </c>
      <c r="AC47" s="59">
        <v>62.39</v>
      </c>
      <c r="AD47" s="2">
        <f t="shared" si="1"/>
        <v>1.1899999999999977</v>
      </c>
      <c r="AE47" s="210">
        <f t="shared" si="2"/>
        <v>-5.8954748247290745E-3</v>
      </c>
    </row>
    <row r="48" spans="15:31" x14ac:dyDescent="0.25">
      <c r="O48" s="133">
        <v>1.07</v>
      </c>
      <c r="P48" s="133">
        <f t="shared" si="3"/>
        <v>51.638199999999998</v>
      </c>
      <c r="Q48" s="2"/>
      <c r="R48" s="51"/>
      <c r="T48" s="158" t="s">
        <v>138</v>
      </c>
      <c r="U48" s="156" t="s">
        <v>201</v>
      </c>
      <c r="W48" s="160">
        <v>42200</v>
      </c>
      <c r="X48" s="59">
        <v>64.16</v>
      </c>
      <c r="Y48" s="59">
        <v>64.69</v>
      </c>
      <c r="Z48" s="59">
        <v>62.41</v>
      </c>
      <c r="AA48" s="59">
        <v>63.05</v>
      </c>
      <c r="AB48" s="154">
        <v>3191300</v>
      </c>
      <c r="AC48" s="59">
        <v>62.76</v>
      </c>
      <c r="AD48" s="2">
        <f t="shared" si="1"/>
        <v>2.2800000000000011</v>
      </c>
      <c r="AE48" s="210">
        <f t="shared" si="2"/>
        <v>-2.3494632021160644E-2</v>
      </c>
    </row>
    <row r="49" spans="15:31" x14ac:dyDescent="0.25">
      <c r="O49" s="133">
        <v>1.06</v>
      </c>
      <c r="P49" s="133">
        <f t="shared" si="3"/>
        <v>51.1556</v>
      </c>
      <c r="Q49" s="2"/>
      <c r="R49" s="51"/>
      <c r="T49" s="158" t="s">
        <v>139</v>
      </c>
      <c r="U49" s="156">
        <v>75</v>
      </c>
      <c r="W49" s="160">
        <v>42199</v>
      </c>
      <c r="X49" s="59">
        <v>63.98</v>
      </c>
      <c r="Y49" s="59">
        <v>65.36</v>
      </c>
      <c r="Z49" s="59">
        <v>63.73</v>
      </c>
      <c r="AA49" s="59">
        <v>64.569999999999993</v>
      </c>
      <c r="AB49" s="154">
        <v>5220000</v>
      </c>
      <c r="AC49" s="59">
        <v>64.27</v>
      </c>
      <c r="AD49" s="2">
        <f t="shared" si="1"/>
        <v>1.6300000000000026</v>
      </c>
      <c r="AE49" s="210">
        <f t="shared" si="2"/>
        <v>9.106610142879612E-3</v>
      </c>
    </row>
    <row r="50" spans="15:31" x14ac:dyDescent="0.25">
      <c r="O50" s="133">
        <v>1.05</v>
      </c>
      <c r="P50" s="133">
        <f t="shared" si="3"/>
        <v>50.673000000000002</v>
      </c>
      <c r="Q50" s="2"/>
      <c r="R50" s="51"/>
      <c r="T50" s="158" t="s">
        <v>140</v>
      </c>
      <c r="U50" s="156">
        <v>1.3810199999999999</v>
      </c>
      <c r="W50" s="160">
        <v>42198</v>
      </c>
      <c r="X50" s="59">
        <v>64.459999999999994</v>
      </c>
      <c r="Y50" s="59">
        <v>64.63</v>
      </c>
      <c r="Z50" s="59">
        <v>63.66</v>
      </c>
      <c r="AA50" s="59">
        <v>63.98</v>
      </c>
      <c r="AB50" s="154">
        <v>3974300</v>
      </c>
      <c r="AC50" s="59">
        <v>63.69</v>
      </c>
      <c r="AD50" s="2">
        <f t="shared" si="1"/>
        <v>0.96999999999999886</v>
      </c>
      <c r="AE50" s="210">
        <f t="shared" si="2"/>
        <v>-5.6206088992973857E-3</v>
      </c>
    </row>
    <row r="51" spans="15:31" x14ac:dyDescent="0.25">
      <c r="O51" s="133">
        <v>1.04</v>
      </c>
      <c r="P51" s="133">
        <f t="shared" si="3"/>
        <v>50.190399999999997</v>
      </c>
      <c r="Q51" s="2"/>
      <c r="R51" s="51"/>
      <c r="T51" s="158" t="s">
        <v>166</v>
      </c>
      <c r="U51" s="156" t="s">
        <v>171</v>
      </c>
      <c r="W51" s="160">
        <v>42195</v>
      </c>
      <c r="X51" s="59">
        <v>64.94</v>
      </c>
      <c r="Y51" s="59">
        <v>65.489999999999995</v>
      </c>
      <c r="Z51" s="59">
        <v>64.03</v>
      </c>
      <c r="AA51" s="59">
        <v>64.34</v>
      </c>
      <c r="AB51" s="154">
        <v>1984700</v>
      </c>
      <c r="AC51" s="59">
        <v>64.05</v>
      </c>
      <c r="AD51" s="2">
        <f t="shared" si="1"/>
        <v>1.4599999999999937</v>
      </c>
      <c r="AE51" s="210">
        <f t="shared" si="2"/>
        <v>-4.6620046620046152E-3</v>
      </c>
    </row>
    <row r="52" spans="15:31" x14ac:dyDescent="0.25">
      <c r="O52" s="133">
        <v>1.03</v>
      </c>
      <c r="P52" s="133">
        <f t="shared" si="3"/>
        <v>49.707799999999999</v>
      </c>
      <c r="Q52" s="2"/>
      <c r="R52" s="51"/>
      <c r="T52" s="158"/>
      <c r="U52" s="156"/>
      <c r="W52" s="160">
        <v>42194</v>
      </c>
      <c r="X52" s="59">
        <v>65.62</v>
      </c>
      <c r="Y52" s="59">
        <v>65.650000000000006</v>
      </c>
      <c r="Z52" s="59">
        <v>64.53</v>
      </c>
      <c r="AA52" s="59">
        <v>64.650000000000006</v>
      </c>
      <c r="AB52" s="154">
        <v>2103600</v>
      </c>
      <c r="AC52" s="59">
        <v>64.349999999999994</v>
      </c>
      <c r="AD52" s="2">
        <f t="shared" si="1"/>
        <v>1.1200000000000045</v>
      </c>
      <c r="AE52" s="210">
        <f t="shared" si="2"/>
        <v>4.2134831460673983E-3</v>
      </c>
    </row>
    <row r="53" spans="15:31" x14ac:dyDescent="0.25">
      <c r="O53" s="133">
        <v>1.02</v>
      </c>
      <c r="P53" s="133">
        <f t="shared" si="3"/>
        <v>49.225200000000001</v>
      </c>
      <c r="Q53" s="2"/>
      <c r="R53" s="51"/>
      <c r="T53" s="158" t="s">
        <v>142</v>
      </c>
      <c r="U53" s="156" t="s">
        <v>202</v>
      </c>
      <c r="W53" s="160">
        <v>42193</v>
      </c>
      <c r="X53" s="59">
        <v>64.55</v>
      </c>
      <c r="Y53" s="59">
        <v>65.33</v>
      </c>
      <c r="Z53" s="59">
        <v>63.9</v>
      </c>
      <c r="AA53" s="59">
        <v>64.37</v>
      </c>
      <c r="AB53" s="154">
        <v>3019500</v>
      </c>
      <c r="AC53" s="59">
        <v>64.08</v>
      </c>
      <c r="AD53" s="2">
        <f t="shared" si="1"/>
        <v>1.4299999999999997</v>
      </c>
      <c r="AE53" s="210">
        <f t="shared" si="2"/>
        <v>-1.0347490347490385E-2</v>
      </c>
    </row>
    <row r="54" spans="15:31" x14ac:dyDescent="0.25">
      <c r="O54" s="133">
        <v>1.01</v>
      </c>
      <c r="P54" s="133">
        <f t="shared" si="3"/>
        <v>48.742599999999996</v>
      </c>
      <c r="Q54" s="2"/>
      <c r="R54" s="51"/>
      <c r="T54" s="158" t="s">
        <v>143</v>
      </c>
      <c r="U54" s="156" t="s">
        <v>203</v>
      </c>
      <c r="W54" s="160">
        <v>42192</v>
      </c>
      <c r="X54" s="59">
        <v>64.14</v>
      </c>
      <c r="Y54" s="59">
        <v>65.37</v>
      </c>
      <c r="Z54" s="59">
        <v>63.31</v>
      </c>
      <c r="AA54" s="59">
        <v>65.05</v>
      </c>
      <c r="AB54" s="154">
        <v>3123300</v>
      </c>
      <c r="AC54" s="59">
        <v>64.75</v>
      </c>
      <c r="AD54" s="2">
        <f t="shared" si="1"/>
        <v>2.0600000000000023</v>
      </c>
      <c r="AE54" s="210">
        <f t="shared" si="2"/>
        <v>9.8253275109170257E-3</v>
      </c>
    </row>
    <row r="55" spans="15:31" x14ac:dyDescent="0.25">
      <c r="O55" s="133">
        <v>1</v>
      </c>
      <c r="P55" s="133">
        <f t="shared" si="3"/>
        <v>48.26</v>
      </c>
      <c r="Q55" s="2"/>
      <c r="R55" s="51"/>
      <c r="T55" s="158" t="s">
        <v>144</v>
      </c>
      <c r="U55" s="157">
        <v>3932658</v>
      </c>
      <c r="W55" s="160">
        <v>42191</v>
      </c>
      <c r="X55" s="59">
        <v>64.599999999999994</v>
      </c>
      <c r="Y55" s="59">
        <v>65.06</v>
      </c>
      <c r="Z55" s="59">
        <v>64.099999999999994</v>
      </c>
      <c r="AA55" s="59">
        <v>64.41</v>
      </c>
      <c r="AB55" s="154">
        <v>2484100</v>
      </c>
      <c r="AC55" s="59">
        <v>64.12</v>
      </c>
      <c r="AD55" s="2">
        <f t="shared" si="1"/>
        <v>0.96000000000000796</v>
      </c>
      <c r="AE55" s="210">
        <f t="shared" si="2"/>
        <v>-1.9721755083320525E-2</v>
      </c>
    </row>
    <row r="56" spans="15:31" x14ac:dyDescent="0.25">
      <c r="O56" s="133">
        <v>0.99</v>
      </c>
      <c r="P56" s="133">
        <f t="shared" si="3"/>
        <v>47.7774</v>
      </c>
      <c r="Q56" s="2"/>
      <c r="R56" s="51"/>
      <c r="T56" s="158" t="s">
        <v>149</v>
      </c>
      <c r="U56" s="157">
        <v>3210800</v>
      </c>
      <c r="W56" s="160">
        <v>42187</v>
      </c>
      <c r="X56" s="59">
        <v>65.56</v>
      </c>
      <c r="Y56" s="59">
        <v>66.2</v>
      </c>
      <c r="Z56" s="59">
        <v>65.44</v>
      </c>
      <c r="AA56" s="59">
        <v>65.709999999999994</v>
      </c>
      <c r="AB56" s="154">
        <v>2040900</v>
      </c>
      <c r="AC56" s="59">
        <v>65.41</v>
      </c>
      <c r="AD56" s="2">
        <f t="shared" si="1"/>
        <v>0.76000000000000512</v>
      </c>
      <c r="AE56" s="210">
        <f t="shared" si="2"/>
        <v>4.4533169533167438E-3</v>
      </c>
    </row>
    <row r="57" spans="15:31" x14ac:dyDescent="0.25">
      <c r="O57" s="133">
        <v>0.98</v>
      </c>
      <c r="P57" s="133">
        <f t="shared" si="3"/>
        <v>47.294799999999995</v>
      </c>
      <c r="Q57" s="2"/>
      <c r="R57" s="51"/>
      <c r="T57" s="158" t="s">
        <v>145</v>
      </c>
      <c r="U57" s="156" t="s">
        <v>204</v>
      </c>
      <c r="W57" s="160">
        <v>42186</v>
      </c>
      <c r="X57" s="59">
        <v>66.91</v>
      </c>
      <c r="Y57" s="59">
        <v>67.180000000000007</v>
      </c>
      <c r="Z57" s="59">
        <v>65.069999999999993</v>
      </c>
      <c r="AA57" s="59">
        <v>65.42</v>
      </c>
      <c r="AB57" s="154">
        <v>2638000</v>
      </c>
      <c r="AC57" s="59">
        <v>65.12</v>
      </c>
      <c r="AD57" s="2">
        <f t="shared" si="1"/>
        <v>2.1100000000000136</v>
      </c>
      <c r="AE57" s="210">
        <f t="shared" si="2"/>
        <v>-2.1781583295778728E-2</v>
      </c>
    </row>
    <row r="58" spans="15:31" x14ac:dyDescent="0.25">
      <c r="O58" s="133">
        <v>0.97</v>
      </c>
      <c r="P58" s="133">
        <f t="shared" si="3"/>
        <v>46.812199999999997</v>
      </c>
      <c r="Q58" s="2"/>
      <c r="R58" s="51"/>
      <c r="T58" s="158" t="s">
        <v>150</v>
      </c>
      <c r="U58" s="156">
        <v>345.39</v>
      </c>
      <c r="W58" s="160">
        <v>42185</v>
      </c>
      <c r="X58" s="59">
        <v>67.69</v>
      </c>
      <c r="Y58" s="59">
        <v>67.69</v>
      </c>
      <c r="Z58" s="59">
        <v>66.459999999999994</v>
      </c>
      <c r="AA58" s="59">
        <v>66.88</v>
      </c>
      <c r="AB58" s="154">
        <v>2246400</v>
      </c>
      <c r="AC58" s="59">
        <v>66.569999999999993</v>
      </c>
      <c r="AD58" s="2">
        <f t="shared" si="1"/>
        <v>1.230000000000004</v>
      </c>
      <c r="AE58" s="210">
        <f t="shared" si="2"/>
        <v>-1.3501350135014523E-3</v>
      </c>
    </row>
    <row r="59" spans="15:31" x14ac:dyDescent="0.25">
      <c r="O59" s="133">
        <v>0.96</v>
      </c>
      <c r="P59" s="133">
        <f t="shared" si="3"/>
        <v>46.329599999999999</v>
      </c>
      <c r="T59" s="158" t="s">
        <v>151</v>
      </c>
      <c r="U59" s="156">
        <v>0.15</v>
      </c>
      <c r="W59" s="160">
        <v>42184</v>
      </c>
      <c r="X59" s="59">
        <v>67.349999999999994</v>
      </c>
      <c r="Y59" s="59">
        <v>67.97</v>
      </c>
      <c r="Z59" s="59">
        <v>66.900000000000006</v>
      </c>
      <c r="AA59" s="59">
        <v>66.97</v>
      </c>
      <c r="AB59" s="154">
        <v>3140800</v>
      </c>
      <c r="AC59" s="59">
        <v>66.66</v>
      </c>
      <c r="AD59" s="2">
        <f t="shared" si="1"/>
        <v>1.0699999999999932</v>
      </c>
      <c r="AE59" s="210">
        <f t="shared" si="2"/>
        <v>-2.1432765707575019E-2</v>
      </c>
    </row>
    <row r="60" spans="15:31" x14ac:dyDescent="0.25">
      <c r="O60" s="133">
        <v>0.95</v>
      </c>
      <c r="P60" s="133">
        <f t="shared" si="3"/>
        <v>45.846999999999994</v>
      </c>
      <c r="T60" s="158" t="s">
        <v>146</v>
      </c>
      <c r="U60" s="156" t="s">
        <v>205</v>
      </c>
      <c r="W60" s="160">
        <v>42181</v>
      </c>
      <c r="X60" s="59">
        <v>68.03</v>
      </c>
      <c r="Y60" s="59">
        <v>68.73</v>
      </c>
      <c r="Z60" s="59">
        <v>67.47</v>
      </c>
      <c r="AA60" s="59">
        <v>68.430000000000007</v>
      </c>
      <c r="AB60" s="154">
        <v>5422200</v>
      </c>
      <c r="AC60" s="59">
        <v>68.12</v>
      </c>
      <c r="AD60" s="2">
        <f t="shared" si="1"/>
        <v>1.2600000000000051</v>
      </c>
      <c r="AE60" s="210">
        <f t="shared" si="2"/>
        <v>5.9066745422327038E-3</v>
      </c>
    </row>
    <row r="61" spans="15:31" x14ac:dyDescent="0.25">
      <c r="O61" s="133">
        <v>0.94</v>
      </c>
      <c r="P61" s="133">
        <f t="shared" si="3"/>
        <v>45.364399999999996</v>
      </c>
      <c r="W61" s="160">
        <v>42180</v>
      </c>
      <c r="X61" s="59">
        <v>69.209999999999994</v>
      </c>
      <c r="Y61" s="59">
        <v>69.44</v>
      </c>
      <c r="Z61" s="59">
        <v>67.98</v>
      </c>
      <c r="AA61" s="59">
        <v>68.03</v>
      </c>
      <c r="AB61" s="154">
        <v>1988200</v>
      </c>
      <c r="AC61" s="59">
        <v>67.72</v>
      </c>
      <c r="AD61" s="2">
        <f t="shared" si="1"/>
        <v>1.4599999999999937</v>
      </c>
      <c r="AE61" s="210">
        <f t="shared" si="2"/>
        <v>-1.6412490922294798E-2</v>
      </c>
    </row>
    <row r="62" spans="15:31" x14ac:dyDescent="0.25">
      <c r="O62" s="133">
        <v>0.93</v>
      </c>
      <c r="P62" s="133">
        <f t="shared" si="3"/>
        <v>44.881799999999998</v>
      </c>
      <c r="W62" s="160">
        <v>42179</v>
      </c>
      <c r="X62" s="59">
        <v>69.91</v>
      </c>
      <c r="Y62" s="59">
        <v>70.37</v>
      </c>
      <c r="Z62" s="59">
        <v>68.959999999999994</v>
      </c>
      <c r="AA62" s="59">
        <v>69.17</v>
      </c>
      <c r="AB62" s="154">
        <v>2969700</v>
      </c>
      <c r="AC62" s="59">
        <v>68.849999999999994</v>
      </c>
      <c r="AD62" s="2">
        <f t="shared" si="1"/>
        <v>1.4100000000000108</v>
      </c>
      <c r="AE62" s="210">
        <f t="shared" si="2"/>
        <v>-1.5162351594907753E-2</v>
      </c>
    </row>
    <row r="63" spans="15:31" x14ac:dyDescent="0.25">
      <c r="O63" s="133">
        <v>0.92</v>
      </c>
      <c r="P63" s="133">
        <f t="shared" si="3"/>
        <v>44.3992</v>
      </c>
      <c r="W63" s="160">
        <v>42178</v>
      </c>
      <c r="X63" s="59">
        <v>69.37</v>
      </c>
      <c r="Y63" s="59">
        <v>70.459999999999994</v>
      </c>
      <c r="Z63" s="59">
        <v>68.78</v>
      </c>
      <c r="AA63" s="59">
        <v>70.23</v>
      </c>
      <c r="AB63" s="154">
        <v>2057700</v>
      </c>
      <c r="AC63" s="59">
        <v>69.91</v>
      </c>
      <c r="AD63" s="2">
        <f t="shared" si="1"/>
        <v>1.6799999999999926</v>
      </c>
      <c r="AE63" s="210">
        <f t="shared" si="2"/>
        <v>1.87991839113959E-2</v>
      </c>
    </row>
    <row r="64" spans="15:31" x14ac:dyDescent="0.25">
      <c r="O64" s="133">
        <v>0.91</v>
      </c>
      <c r="P64" s="133">
        <f t="shared" si="3"/>
        <v>43.916600000000003</v>
      </c>
      <c r="W64" s="160">
        <v>42177</v>
      </c>
      <c r="X64" s="59">
        <v>68.77</v>
      </c>
      <c r="Y64" s="59">
        <v>69.260000000000005</v>
      </c>
      <c r="Z64" s="59">
        <v>68.02</v>
      </c>
      <c r="AA64" s="59">
        <v>68.94</v>
      </c>
      <c r="AB64" s="154">
        <v>1672100</v>
      </c>
      <c r="AC64" s="59">
        <v>68.62</v>
      </c>
      <c r="AD64" s="2">
        <f t="shared" si="1"/>
        <v>1.2400000000000091</v>
      </c>
      <c r="AE64" s="210">
        <f t="shared" si="2"/>
        <v>4.2441094687546421E-3</v>
      </c>
    </row>
    <row r="65" spans="15:31" x14ac:dyDescent="0.25">
      <c r="O65" s="133">
        <v>0.9</v>
      </c>
      <c r="P65" s="133">
        <f t="shared" si="3"/>
        <v>43.433999999999997</v>
      </c>
      <c r="W65" s="160">
        <v>42174</v>
      </c>
      <c r="X65" s="59">
        <v>68.989999999999995</v>
      </c>
      <c r="Y65" s="59">
        <v>69.58</v>
      </c>
      <c r="Z65" s="59">
        <v>68.489999999999995</v>
      </c>
      <c r="AA65" s="59">
        <v>68.64</v>
      </c>
      <c r="AB65" s="154">
        <v>3340200</v>
      </c>
      <c r="AC65" s="59">
        <v>68.33</v>
      </c>
      <c r="AD65" s="2">
        <f t="shared" si="1"/>
        <v>1.0900000000000034</v>
      </c>
      <c r="AE65" s="210">
        <f t="shared" si="2"/>
        <v>-9.5666038556312394E-3</v>
      </c>
    </row>
    <row r="66" spans="15:31" x14ac:dyDescent="0.25">
      <c r="W66" s="160">
        <v>42173</v>
      </c>
      <c r="X66" s="59">
        <v>69.78</v>
      </c>
      <c r="Y66" s="59">
        <v>70.23</v>
      </c>
      <c r="Z66" s="59">
        <v>69.09</v>
      </c>
      <c r="AA66" s="59">
        <v>69.31</v>
      </c>
      <c r="AB66" s="154">
        <v>1850700</v>
      </c>
      <c r="AC66" s="59">
        <v>68.989999999999995</v>
      </c>
      <c r="AD66" s="2">
        <f t="shared" si="1"/>
        <v>1.1400000000000006</v>
      </c>
      <c r="AE66" s="210">
        <f t="shared" si="2"/>
        <v>-2.8905911258853001E-3</v>
      </c>
    </row>
    <row r="67" spans="15:31" x14ac:dyDescent="0.25">
      <c r="W67" s="160">
        <v>42172</v>
      </c>
      <c r="X67" s="59">
        <v>70.08</v>
      </c>
      <c r="Y67" s="59">
        <v>70.67</v>
      </c>
      <c r="Z67" s="59">
        <v>68.739999999999995</v>
      </c>
      <c r="AA67" s="59">
        <v>69.510000000000005</v>
      </c>
      <c r="AB67" s="154">
        <v>2881300</v>
      </c>
      <c r="AC67" s="59">
        <v>69.19</v>
      </c>
      <c r="AD67" s="2">
        <f>Y67-Z67</f>
        <v>1.9300000000000068</v>
      </c>
      <c r="AE67" s="210">
        <f>AC67/AC68-1</f>
        <v>1.5923566878981443E-3</v>
      </c>
    </row>
    <row r="68" spans="15:31" x14ac:dyDescent="0.25">
      <c r="W68" s="160">
        <v>42171</v>
      </c>
      <c r="X68" s="59">
        <v>67.22</v>
      </c>
      <c r="Y68" s="59">
        <v>69.510000000000005</v>
      </c>
      <c r="Z68" s="59">
        <v>67.14</v>
      </c>
      <c r="AA68" s="59">
        <v>69.400000000000006</v>
      </c>
      <c r="AB68" s="154">
        <v>2969900</v>
      </c>
      <c r="AC68" s="59">
        <v>69.08</v>
      </c>
      <c r="AD68" s="2">
        <f>Y68-Z68</f>
        <v>2.3700000000000045</v>
      </c>
      <c r="AE68" s="210" t="e">
        <f>AC68/AC69-1</f>
        <v>#DIV/0!</v>
      </c>
    </row>
    <row r="69" spans="15:31" x14ac:dyDescent="0.25">
      <c r="W69" s="13" t="s">
        <v>162</v>
      </c>
      <c r="X69" s="59"/>
      <c r="Y69" s="59"/>
      <c r="Z69" s="59"/>
      <c r="AA69" s="59"/>
      <c r="AB69" s="13"/>
      <c r="AC69" s="59"/>
      <c r="AD69" s="2">
        <f>Y69-Z69</f>
        <v>0</v>
      </c>
      <c r="AE69" s="210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t="s">
        <v>91</v>
      </c>
      <c r="O2" s="17" t="s">
        <v>57</v>
      </c>
      <c r="Q2">
        <f>C11-H11</f>
        <v>60</v>
      </c>
      <c r="T2" s="61" t="s">
        <v>105</v>
      </c>
      <c r="W2" s="205">
        <v>42261</v>
      </c>
      <c r="X2" s="15">
        <v>86.52</v>
      </c>
      <c r="Y2" s="15">
        <v>86.52</v>
      </c>
      <c r="Z2" s="15">
        <v>85.53</v>
      </c>
      <c r="AA2" s="15">
        <v>85.73</v>
      </c>
      <c r="AB2" s="145">
        <v>4430500</v>
      </c>
      <c r="AC2" s="15">
        <v>85.73</v>
      </c>
      <c r="AD2" s="2">
        <f>Y2-Z2</f>
        <v>0.98999999999999488</v>
      </c>
      <c r="AE2" s="210">
        <f>AC2/AC3-1</f>
        <v>-4.5285647933116513E-3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(F11-K11)/Q2</f>
        <v>96.712666666666664</v>
      </c>
      <c r="T3" s="60">
        <v>42229</v>
      </c>
      <c r="U3" s="51" t="s">
        <v>224</v>
      </c>
      <c r="W3" s="205">
        <v>42258</v>
      </c>
      <c r="X3" s="15">
        <v>87.08</v>
      </c>
      <c r="Y3" s="15">
        <v>87.08</v>
      </c>
      <c r="Z3" s="15">
        <v>85.74</v>
      </c>
      <c r="AA3" s="15">
        <v>86.12</v>
      </c>
      <c r="AB3" s="145">
        <v>5092700</v>
      </c>
      <c r="AC3" s="15">
        <v>86.12</v>
      </c>
      <c r="AD3" s="2">
        <f t="shared" ref="AD3:AD66" si="1">Y3-Z3</f>
        <v>1.3400000000000034</v>
      </c>
      <c r="AE3" s="210">
        <f t="shared" ref="AE3:AE66" si="2">AC3/AC4-1</f>
        <v>-1.1251435132032084E-2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2">
        <v>84.97</v>
      </c>
      <c r="W4" s="205">
        <v>42257</v>
      </c>
      <c r="X4" s="15">
        <v>86.9</v>
      </c>
      <c r="Y4" s="15">
        <v>87.58</v>
      </c>
      <c r="Z4" s="15">
        <v>86.5</v>
      </c>
      <c r="AA4" s="15">
        <v>87.1</v>
      </c>
      <c r="AB4" s="145">
        <v>4138200</v>
      </c>
      <c r="AC4" s="15">
        <v>87.1</v>
      </c>
      <c r="AD4" s="2">
        <f t="shared" si="1"/>
        <v>1.0799999999999983</v>
      </c>
      <c r="AE4" s="210">
        <f t="shared" si="2"/>
        <v>1.7251293847038163E-3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5098.2</v>
      </c>
      <c r="V5" s="2"/>
      <c r="W5" s="205">
        <v>42256</v>
      </c>
      <c r="X5" s="15">
        <v>88.35</v>
      </c>
      <c r="Y5" s="15">
        <v>89.07</v>
      </c>
      <c r="Z5" s="15">
        <v>86.77</v>
      </c>
      <c r="AA5" s="15">
        <v>86.95</v>
      </c>
      <c r="AB5" s="145">
        <v>5125100</v>
      </c>
      <c r="AC5" s="15">
        <v>86.95</v>
      </c>
      <c r="AD5" s="2">
        <f t="shared" si="1"/>
        <v>2.2999999999999972</v>
      </c>
      <c r="AE5" s="210">
        <f t="shared" si="2"/>
        <v>-1.0357386751650322E-2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5802.76</v>
      </c>
      <c r="W6" s="205">
        <v>42255</v>
      </c>
      <c r="X6" s="15">
        <v>87</v>
      </c>
      <c r="Y6" s="15">
        <v>88.03</v>
      </c>
      <c r="Z6" s="15">
        <v>86.5</v>
      </c>
      <c r="AA6" s="15">
        <v>87.86</v>
      </c>
      <c r="AB6" s="145">
        <v>8112500</v>
      </c>
      <c r="AC6" s="15">
        <v>87.86</v>
      </c>
      <c r="AD6" s="2">
        <f t="shared" si="1"/>
        <v>1.5300000000000011</v>
      </c>
      <c r="AE6" s="210">
        <f t="shared" si="2"/>
        <v>3.6329322953526644E-2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-704.5600000000004</v>
      </c>
      <c r="R7" s="228" t="s">
        <v>248</v>
      </c>
      <c r="W7" s="205">
        <v>42251</v>
      </c>
      <c r="X7" s="15">
        <v>85</v>
      </c>
      <c r="Y7" s="15">
        <v>85.75</v>
      </c>
      <c r="Z7" s="15">
        <v>84.45</v>
      </c>
      <c r="AA7" s="15">
        <v>84.78</v>
      </c>
      <c r="AB7" s="145">
        <v>5643400</v>
      </c>
      <c r="AC7" s="15">
        <v>84.78</v>
      </c>
      <c r="AD7" s="2">
        <f t="shared" si="1"/>
        <v>1.2999999999999972</v>
      </c>
      <c r="AE7" s="210">
        <f t="shared" si="2"/>
        <v>-1.0735122520420082E-2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05">
        <v>42250</v>
      </c>
      <c r="X8" s="15">
        <v>85.94</v>
      </c>
      <c r="Y8" s="15">
        <v>86.37</v>
      </c>
      <c r="Z8" s="15">
        <v>85.49</v>
      </c>
      <c r="AA8" s="15">
        <v>85.7</v>
      </c>
      <c r="AB8" s="145">
        <v>6023500</v>
      </c>
      <c r="AC8" s="15">
        <v>85.7</v>
      </c>
      <c r="AD8" s="2">
        <f t="shared" si="1"/>
        <v>0.88000000000000966</v>
      </c>
      <c r="AE8" s="210">
        <f t="shared" si="2"/>
        <v>6.9322053812712614E-3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05">
        <v>42249</v>
      </c>
      <c r="X9" s="15">
        <v>84.36</v>
      </c>
      <c r="Y9" s="15">
        <v>85.12</v>
      </c>
      <c r="Z9" s="15">
        <v>83.16</v>
      </c>
      <c r="AA9" s="15">
        <v>85.11</v>
      </c>
      <c r="AB9" s="145">
        <v>6912000</v>
      </c>
      <c r="AC9" s="15">
        <v>85.11</v>
      </c>
      <c r="AD9" s="2">
        <f t="shared" si="1"/>
        <v>1.960000000000008</v>
      </c>
      <c r="AE9" s="210">
        <f t="shared" si="2"/>
        <v>2.0748380906692399E-2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05">
        <v>42248</v>
      </c>
      <c r="X10" s="15">
        <v>83.63</v>
      </c>
      <c r="Y10" s="15">
        <v>84.5</v>
      </c>
      <c r="Z10" s="15">
        <v>83</v>
      </c>
      <c r="AA10" s="15">
        <v>83.38</v>
      </c>
      <c r="AB10" s="145">
        <v>5579900</v>
      </c>
      <c r="AC10" s="15">
        <v>83.38</v>
      </c>
      <c r="AD10" s="2">
        <f t="shared" si="1"/>
        <v>1.5</v>
      </c>
      <c r="AE10" s="210">
        <f t="shared" si="2"/>
        <v>-2.7525075810590161E-2</v>
      </c>
    </row>
    <row r="11" spans="1:31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5715.8899999999994</v>
      </c>
      <c r="L11" s="18"/>
      <c r="M11" s="18"/>
      <c r="T11" s="61" t="s">
        <v>102</v>
      </c>
      <c r="U11" s="50"/>
      <c r="V11" s="17"/>
      <c r="W11" s="149">
        <v>42247</v>
      </c>
      <c r="X11" s="15">
        <v>86.9</v>
      </c>
      <c r="Y11" s="15">
        <v>87.08</v>
      </c>
      <c r="Z11" s="15">
        <v>85.73</v>
      </c>
      <c r="AA11" s="15">
        <v>85.74</v>
      </c>
      <c r="AB11" s="145">
        <v>5335200</v>
      </c>
      <c r="AC11" s="15">
        <v>85.74</v>
      </c>
      <c r="AD11" s="2">
        <f t="shared" si="1"/>
        <v>1.3499999999999943</v>
      </c>
      <c r="AE11" s="210">
        <f t="shared" si="2"/>
        <v>-1.3235124870526027E-2</v>
      </c>
    </row>
    <row r="12" spans="1:31" x14ac:dyDescent="0.25">
      <c r="T12" s="60">
        <v>42338</v>
      </c>
      <c r="U12" s="209" t="s">
        <v>104</v>
      </c>
      <c r="W12" s="205">
        <v>42244</v>
      </c>
      <c r="X12" s="15">
        <v>86.1</v>
      </c>
      <c r="Y12" s="15">
        <v>87.19</v>
      </c>
      <c r="Z12" s="15">
        <v>86.01</v>
      </c>
      <c r="AA12" s="15">
        <v>86.89</v>
      </c>
      <c r="AB12" s="145">
        <v>5652200</v>
      </c>
      <c r="AC12" s="15">
        <v>86.89</v>
      </c>
      <c r="AD12" s="2">
        <f t="shared" si="1"/>
        <v>1.1799999999999926</v>
      </c>
      <c r="AE12" s="210">
        <f t="shared" si="2"/>
        <v>7.0700046360685498E-3</v>
      </c>
    </row>
    <row r="13" spans="1:31" x14ac:dyDescent="0.25">
      <c r="T13" s="60">
        <v>42299</v>
      </c>
      <c r="U13" s="51" t="s">
        <v>92</v>
      </c>
      <c r="W13" s="205">
        <v>42243</v>
      </c>
      <c r="X13" s="15">
        <v>84.35</v>
      </c>
      <c r="Y13" s="15">
        <v>86.33</v>
      </c>
      <c r="Z13" s="15">
        <v>84.14</v>
      </c>
      <c r="AA13" s="15">
        <v>86.28</v>
      </c>
      <c r="AB13" s="145">
        <v>10741600</v>
      </c>
      <c r="AC13" s="15">
        <v>86.28</v>
      </c>
      <c r="AD13" s="2">
        <f t="shared" si="1"/>
        <v>2.1899999999999977</v>
      </c>
      <c r="AE13" s="210" t="e">
        <f t="shared" si="2"/>
        <v>#DIV/0!</v>
      </c>
    </row>
    <row r="14" spans="1:31" x14ac:dyDescent="0.25">
      <c r="T14" s="60">
        <v>42370</v>
      </c>
      <c r="U14" s="51" t="s">
        <v>106</v>
      </c>
      <c r="W14" s="205">
        <v>42243</v>
      </c>
      <c r="X14" s="15" t="s">
        <v>241</v>
      </c>
      <c r="Y14" s="15"/>
      <c r="Z14" s="15"/>
      <c r="AA14" s="15"/>
      <c r="AB14" s="145"/>
      <c r="AC14" s="15"/>
      <c r="AD14" s="2">
        <f t="shared" si="1"/>
        <v>0</v>
      </c>
      <c r="AE14" s="210">
        <f t="shared" si="2"/>
        <v>-1</v>
      </c>
    </row>
    <row r="15" spans="1:31" x14ac:dyDescent="0.25">
      <c r="W15" s="205">
        <v>42242</v>
      </c>
      <c r="X15" s="15">
        <v>82.63</v>
      </c>
      <c r="Y15" s="15">
        <v>84.31</v>
      </c>
      <c r="Z15" s="15">
        <v>81.73</v>
      </c>
      <c r="AA15" s="15">
        <v>83.55</v>
      </c>
      <c r="AB15" s="145">
        <v>12302500</v>
      </c>
      <c r="AC15" s="15">
        <v>83</v>
      </c>
      <c r="AD15" s="2">
        <f t="shared" si="1"/>
        <v>2.5799999999999983</v>
      </c>
      <c r="AE15" s="210">
        <f t="shared" si="2"/>
        <v>3.7111083343746021E-2</v>
      </c>
    </row>
    <row r="16" spans="1:31" x14ac:dyDescent="0.25">
      <c r="W16" s="205">
        <v>42241</v>
      </c>
      <c r="X16" s="15">
        <v>85.2</v>
      </c>
      <c r="Y16" s="15">
        <v>85.25</v>
      </c>
      <c r="Z16" s="15">
        <v>80.510000000000005</v>
      </c>
      <c r="AA16" s="15">
        <v>80.56</v>
      </c>
      <c r="AB16" s="145">
        <v>9192100</v>
      </c>
      <c r="AC16" s="15">
        <v>80.03</v>
      </c>
      <c r="AD16" s="2">
        <f t="shared" si="1"/>
        <v>4.7399999999999949</v>
      </c>
      <c r="AE16" s="210">
        <f t="shared" si="2"/>
        <v>-2.545056015586955E-2</v>
      </c>
    </row>
    <row r="17" spans="23:31" x14ac:dyDescent="0.25">
      <c r="W17" s="205">
        <v>42240</v>
      </c>
      <c r="X17" s="15">
        <v>81.180000000000007</v>
      </c>
      <c r="Y17" s="15">
        <v>85.19</v>
      </c>
      <c r="Z17" s="15">
        <v>79.31</v>
      </c>
      <c r="AA17" s="15">
        <v>82.66</v>
      </c>
      <c r="AB17" s="145">
        <v>10316400</v>
      </c>
      <c r="AC17" s="15">
        <v>82.12</v>
      </c>
      <c r="AD17" s="2">
        <f t="shared" si="1"/>
        <v>5.8799999999999955</v>
      </c>
      <c r="AE17" s="210">
        <f t="shared" si="2"/>
        <v>-4.3782021425244455E-2</v>
      </c>
    </row>
    <row r="18" spans="23:31" x14ac:dyDescent="0.25">
      <c r="W18" s="205">
        <v>42237</v>
      </c>
      <c r="X18" s="15">
        <v>88.36</v>
      </c>
      <c r="Y18" s="15">
        <v>88.89</v>
      </c>
      <c r="Z18" s="15">
        <v>86.41</v>
      </c>
      <c r="AA18" s="15">
        <v>86.45</v>
      </c>
      <c r="AB18" s="145">
        <v>9589500</v>
      </c>
      <c r="AC18" s="15">
        <v>85.88</v>
      </c>
      <c r="AD18" s="2">
        <f t="shared" si="1"/>
        <v>2.480000000000004</v>
      </c>
      <c r="AE18" s="210">
        <f t="shared" si="2"/>
        <v>-3.2119914346895206E-2</v>
      </c>
    </row>
    <row r="19" spans="23:31" x14ac:dyDescent="0.25">
      <c r="W19" s="205">
        <v>42236</v>
      </c>
      <c r="X19" s="15">
        <v>90.62</v>
      </c>
      <c r="Y19" s="15">
        <v>90.85</v>
      </c>
      <c r="Z19" s="15">
        <v>89.32</v>
      </c>
      <c r="AA19" s="15">
        <v>89.32</v>
      </c>
      <c r="AB19" s="145">
        <v>8294300</v>
      </c>
      <c r="AC19" s="15">
        <v>88.73</v>
      </c>
      <c r="AD19" s="2">
        <f t="shared" si="1"/>
        <v>1.5300000000000011</v>
      </c>
      <c r="AE19" s="210">
        <f t="shared" si="2"/>
        <v>-3.0802839978153917E-2</v>
      </c>
    </row>
    <row r="20" spans="23:31" x14ac:dyDescent="0.25">
      <c r="W20" s="205">
        <v>42235</v>
      </c>
      <c r="X20" s="15">
        <v>92.25</v>
      </c>
      <c r="Y20" s="15">
        <v>93.09</v>
      </c>
      <c r="Z20" s="15">
        <v>91.88</v>
      </c>
      <c r="AA20" s="15">
        <v>92.16</v>
      </c>
      <c r="AB20" s="145">
        <v>3900400</v>
      </c>
      <c r="AC20" s="15">
        <v>91.55</v>
      </c>
      <c r="AD20" s="2">
        <f t="shared" si="1"/>
        <v>1.210000000000008</v>
      </c>
      <c r="AE20" s="210">
        <f t="shared" si="2"/>
        <v>-6.7267006618205727E-3</v>
      </c>
    </row>
    <row r="21" spans="23:31" x14ac:dyDescent="0.25">
      <c r="W21" s="58">
        <v>42234</v>
      </c>
      <c r="X21" s="15">
        <v>92.66</v>
      </c>
      <c r="Y21" s="15">
        <v>92.89</v>
      </c>
      <c r="Z21" s="15">
        <v>92.38</v>
      </c>
      <c r="AA21" s="15">
        <v>92.78</v>
      </c>
      <c r="AB21" s="145">
        <v>3853400</v>
      </c>
      <c r="AC21" s="15">
        <v>92.17</v>
      </c>
      <c r="AD21" s="2">
        <f t="shared" si="1"/>
        <v>0.51000000000000512</v>
      </c>
      <c r="AE21" s="210">
        <f t="shared" si="2"/>
        <v>4.3416910886806548E-4</v>
      </c>
    </row>
    <row r="22" spans="23:31" x14ac:dyDescent="0.25">
      <c r="W22" s="205">
        <v>42233</v>
      </c>
      <c r="X22" s="15">
        <v>92.46</v>
      </c>
      <c r="Y22" s="15">
        <v>92.96</v>
      </c>
      <c r="Z22" s="15">
        <v>92.01</v>
      </c>
      <c r="AA22" s="15">
        <v>92.74</v>
      </c>
      <c r="AB22" s="145">
        <v>2777400</v>
      </c>
      <c r="AC22" s="15">
        <v>92.13</v>
      </c>
      <c r="AD22" s="2">
        <f t="shared" si="1"/>
        <v>0.94999999999998863</v>
      </c>
      <c r="AE22" s="210">
        <f t="shared" si="2"/>
        <v>0</v>
      </c>
    </row>
    <row r="23" spans="23:31" x14ac:dyDescent="0.25">
      <c r="W23" s="205">
        <v>42230</v>
      </c>
      <c r="X23" s="15">
        <v>92.32</v>
      </c>
      <c r="Y23" s="15">
        <v>93.08</v>
      </c>
      <c r="Z23" s="15">
        <v>92.32</v>
      </c>
      <c r="AA23" s="15">
        <v>92.74</v>
      </c>
      <c r="AB23" s="145">
        <v>2277500</v>
      </c>
      <c r="AC23" s="15">
        <v>92.13</v>
      </c>
      <c r="AD23" s="2">
        <f t="shared" si="1"/>
        <v>0.76000000000000512</v>
      </c>
      <c r="AE23" s="210">
        <f t="shared" si="2"/>
        <v>4.3435769356059417E-4</v>
      </c>
    </row>
    <row r="24" spans="23:31" x14ac:dyDescent="0.25">
      <c r="W24" s="205">
        <v>42229</v>
      </c>
      <c r="X24" s="15">
        <v>92.64</v>
      </c>
      <c r="Y24" s="15">
        <v>93.03</v>
      </c>
      <c r="Z24" s="15">
        <v>92.12</v>
      </c>
      <c r="AA24" s="15">
        <v>92.7</v>
      </c>
      <c r="AB24" s="145">
        <v>3017300</v>
      </c>
      <c r="AC24" s="15">
        <v>92.09</v>
      </c>
      <c r="AD24" s="2">
        <f t="shared" si="1"/>
        <v>0.90999999999999659</v>
      </c>
      <c r="AE24" s="210">
        <f t="shared" si="2"/>
        <v>-1.3013772909661325E-3</v>
      </c>
    </row>
    <row r="25" spans="23:31" x14ac:dyDescent="0.25">
      <c r="W25" s="205">
        <v>42228</v>
      </c>
      <c r="X25" s="15">
        <v>91.61</v>
      </c>
      <c r="Y25" s="15">
        <v>93.08</v>
      </c>
      <c r="Z25" s="15">
        <v>91.26</v>
      </c>
      <c r="AA25" s="15">
        <v>92.82</v>
      </c>
      <c r="AB25" s="145">
        <v>3800200</v>
      </c>
      <c r="AC25" s="15">
        <v>92.21</v>
      </c>
      <c r="AD25" s="2">
        <f t="shared" si="1"/>
        <v>1.8199999999999932</v>
      </c>
      <c r="AE25" s="210">
        <f t="shared" si="2"/>
        <v>5.561613958560363E-3</v>
      </c>
    </row>
    <row r="26" spans="23:31" x14ac:dyDescent="0.25">
      <c r="W26" s="205">
        <v>42227</v>
      </c>
      <c r="X26" s="15">
        <v>92.75</v>
      </c>
      <c r="Y26" s="15">
        <v>93.17</v>
      </c>
      <c r="Z26" s="15">
        <v>92.01</v>
      </c>
      <c r="AA26" s="15">
        <v>92.31</v>
      </c>
      <c r="AB26" s="145">
        <v>3966000</v>
      </c>
      <c r="AC26" s="15">
        <v>91.7</v>
      </c>
      <c r="AD26" s="2">
        <f t="shared" si="1"/>
        <v>1.1599999999999966</v>
      </c>
      <c r="AE26" s="210">
        <f t="shared" si="2"/>
        <v>-1.2491923325436138E-2</v>
      </c>
    </row>
    <row r="27" spans="23:31" x14ac:dyDescent="0.25">
      <c r="W27" s="205">
        <v>42226</v>
      </c>
      <c r="X27" s="15">
        <v>93.05</v>
      </c>
      <c r="Y27" s="15">
        <v>93.87</v>
      </c>
      <c r="Z27" s="15">
        <v>93.05</v>
      </c>
      <c r="AA27" s="15">
        <v>93.48</v>
      </c>
      <c r="AB27" s="145">
        <v>4878800</v>
      </c>
      <c r="AC27" s="15">
        <v>92.86</v>
      </c>
      <c r="AD27" s="2">
        <f t="shared" si="1"/>
        <v>0.82000000000000739</v>
      </c>
      <c r="AE27" s="210">
        <f t="shared" si="2"/>
        <v>1.0556099684405185E-2</v>
      </c>
    </row>
    <row r="28" spans="23:31" x14ac:dyDescent="0.25">
      <c r="W28" s="205">
        <v>42223</v>
      </c>
      <c r="X28" s="15">
        <v>93.55</v>
      </c>
      <c r="Y28" s="15">
        <v>93.85</v>
      </c>
      <c r="Z28" s="15">
        <v>92.41</v>
      </c>
      <c r="AA28" s="15">
        <v>92.5</v>
      </c>
      <c r="AB28" s="145">
        <v>3542100</v>
      </c>
      <c r="AC28" s="15">
        <v>91.89</v>
      </c>
      <c r="AD28" s="2">
        <f t="shared" si="1"/>
        <v>1.4399999999999977</v>
      </c>
      <c r="AE28" s="210">
        <f t="shared" si="2"/>
        <v>-1.3844172569220881E-2</v>
      </c>
    </row>
    <row r="29" spans="23:31" x14ac:dyDescent="0.25">
      <c r="W29" s="205">
        <v>42222</v>
      </c>
      <c r="X29" s="15">
        <v>95.18</v>
      </c>
      <c r="Y29" s="15">
        <v>95.26</v>
      </c>
      <c r="Z29" s="15">
        <v>93.63</v>
      </c>
      <c r="AA29" s="15">
        <v>93.8</v>
      </c>
      <c r="AB29" s="145">
        <v>5661200</v>
      </c>
      <c r="AC29" s="15">
        <v>93.18</v>
      </c>
      <c r="AD29" s="2">
        <f t="shared" si="1"/>
        <v>1.6300000000000097</v>
      </c>
      <c r="AE29" s="210">
        <f t="shared" si="2"/>
        <v>-1.3341804320203154E-2</v>
      </c>
    </row>
    <row r="30" spans="23:31" x14ac:dyDescent="0.25">
      <c r="W30" s="205">
        <v>42221</v>
      </c>
      <c r="X30" s="15">
        <v>96.4</v>
      </c>
      <c r="Y30" s="15">
        <v>96.98</v>
      </c>
      <c r="Z30" s="15">
        <v>94.98</v>
      </c>
      <c r="AA30" s="15">
        <v>95.07</v>
      </c>
      <c r="AB30" s="145">
        <v>4631000</v>
      </c>
      <c r="AC30" s="15">
        <v>94.44</v>
      </c>
      <c r="AD30" s="2">
        <f t="shared" si="1"/>
        <v>2</v>
      </c>
      <c r="AE30" s="210">
        <f t="shared" si="2"/>
        <v>-6.8356294037228427E-3</v>
      </c>
    </row>
    <row r="31" spans="23:31" x14ac:dyDescent="0.25">
      <c r="W31" s="205">
        <v>42220</v>
      </c>
      <c r="X31" s="15">
        <v>96.2</v>
      </c>
      <c r="Y31" s="15">
        <v>96.79</v>
      </c>
      <c r="Z31" s="15">
        <v>94.97</v>
      </c>
      <c r="AA31" s="15">
        <v>95.72</v>
      </c>
      <c r="AB31" s="145">
        <v>6053500</v>
      </c>
      <c r="AC31" s="15">
        <v>95.09</v>
      </c>
      <c r="AD31" s="2">
        <f t="shared" si="1"/>
        <v>1.8200000000000074</v>
      </c>
      <c r="AE31" s="210">
        <f t="shared" si="2"/>
        <v>-7.7220077220077066E-3</v>
      </c>
    </row>
    <row r="32" spans="23:31" x14ac:dyDescent="0.25">
      <c r="W32" s="205">
        <v>42219</v>
      </c>
      <c r="X32" s="15">
        <v>97.56</v>
      </c>
      <c r="Y32" s="15">
        <v>97.69</v>
      </c>
      <c r="Z32" s="15">
        <v>95.96</v>
      </c>
      <c r="AA32" s="15">
        <v>96.47</v>
      </c>
      <c r="AB32" s="145">
        <v>4137500</v>
      </c>
      <c r="AC32" s="15">
        <v>95.83</v>
      </c>
      <c r="AD32" s="2">
        <f t="shared" si="1"/>
        <v>1.730000000000004</v>
      </c>
      <c r="AE32" s="210">
        <f t="shared" si="2"/>
        <v>-1.1552346570397165E-2</v>
      </c>
    </row>
    <row r="33" spans="4:31" x14ac:dyDescent="0.25">
      <c r="W33" s="205">
        <v>42216</v>
      </c>
      <c r="X33" s="15">
        <v>97.69</v>
      </c>
      <c r="Y33" s="15">
        <v>98.26</v>
      </c>
      <c r="Z33" s="15">
        <v>97.22</v>
      </c>
      <c r="AA33" s="15">
        <v>97.59</v>
      </c>
      <c r="AB33" s="145">
        <v>3925000</v>
      </c>
      <c r="AC33" s="15">
        <v>96.95</v>
      </c>
      <c r="AD33" s="2">
        <f t="shared" si="1"/>
        <v>1.0400000000000063</v>
      </c>
      <c r="AE33" s="210">
        <f t="shared" si="2"/>
        <v>-1.1333195961260589E-3</v>
      </c>
    </row>
    <row r="34" spans="4:31" x14ac:dyDescent="0.25">
      <c r="W34" s="205">
        <v>42215</v>
      </c>
      <c r="X34" s="15">
        <v>97.85</v>
      </c>
      <c r="Y34" s="15">
        <v>98.05</v>
      </c>
      <c r="Z34" s="15">
        <v>97.15</v>
      </c>
      <c r="AA34" s="15">
        <v>97.7</v>
      </c>
      <c r="AB34" s="145">
        <v>4527100</v>
      </c>
      <c r="AC34" s="15">
        <v>97.06</v>
      </c>
      <c r="AD34" s="2">
        <f t="shared" si="1"/>
        <v>0.89999999999999147</v>
      </c>
      <c r="AE34" s="210">
        <f t="shared" si="2"/>
        <v>-8.3776052308949245E-3</v>
      </c>
    </row>
    <row r="35" spans="4:31" x14ac:dyDescent="0.25">
      <c r="W35" s="205">
        <v>42214</v>
      </c>
      <c r="X35" s="15">
        <v>96.41</v>
      </c>
      <c r="Y35" s="15">
        <v>98.73</v>
      </c>
      <c r="Z35" s="15">
        <v>95.87</v>
      </c>
      <c r="AA35" s="15">
        <v>98.53</v>
      </c>
      <c r="AB35" s="145">
        <v>6109200</v>
      </c>
      <c r="AC35" s="15">
        <v>97.88</v>
      </c>
      <c r="AD35" s="2">
        <f t="shared" si="1"/>
        <v>2.8599999999999994</v>
      </c>
      <c r="AE35" s="210">
        <f t="shared" si="2"/>
        <v>1.9795790789747691E-2</v>
      </c>
    </row>
    <row r="36" spans="4:31" x14ac:dyDescent="0.25">
      <c r="W36" s="205">
        <v>42213</v>
      </c>
      <c r="X36" s="15">
        <v>93.13</v>
      </c>
      <c r="Y36" s="15">
        <v>97.02</v>
      </c>
      <c r="Z36" s="15">
        <v>93.09</v>
      </c>
      <c r="AA36" s="15">
        <v>96.62</v>
      </c>
      <c r="AB36" s="145">
        <v>7542900</v>
      </c>
      <c r="AC36" s="15">
        <v>95.98</v>
      </c>
      <c r="AD36" s="2">
        <f t="shared" si="1"/>
        <v>3.9299999999999926</v>
      </c>
      <c r="AE36" s="210">
        <f t="shared" si="2"/>
        <v>4.576160383525818E-2</v>
      </c>
    </row>
    <row r="37" spans="4:31" x14ac:dyDescent="0.25">
      <c r="W37" s="205">
        <v>42212</v>
      </c>
      <c r="X37" s="15">
        <v>91.68</v>
      </c>
      <c r="Y37" s="15">
        <v>92.6</v>
      </c>
      <c r="Z37" s="15">
        <v>91.52</v>
      </c>
      <c r="AA37" s="15">
        <v>92.39</v>
      </c>
      <c r="AB37" s="145">
        <v>5857300</v>
      </c>
      <c r="AC37" s="15">
        <v>91.78</v>
      </c>
      <c r="AD37" s="2">
        <f t="shared" si="1"/>
        <v>1.0799999999999983</v>
      </c>
      <c r="AE37" s="210">
        <f t="shared" si="2"/>
        <v>-2.3913043478260843E-3</v>
      </c>
    </row>
    <row r="38" spans="4:31" x14ac:dyDescent="0.25">
      <c r="D38" s="103"/>
      <c r="W38" s="205">
        <v>42209</v>
      </c>
      <c r="X38" s="15">
        <v>92.55</v>
      </c>
      <c r="Y38" s="15">
        <v>94.22</v>
      </c>
      <c r="Z38" s="15">
        <v>91.63</v>
      </c>
      <c r="AA38" s="15">
        <v>92.61</v>
      </c>
      <c r="AB38" s="145">
        <v>8015100</v>
      </c>
      <c r="AC38" s="15">
        <v>92</v>
      </c>
      <c r="AD38" s="2">
        <f t="shared" si="1"/>
        <v>2.5900000000000034</v>
      </c>
      <c r="AE38" s="210">
        <f t="shared" si="2"/>
        <v>5.3546060539830798E-3</v>
      </c>
    </row>
    <row r="39" spans="4:31" x14ac:dyDescent="0.25">
      <c r="W39" s="205">
        <v>42208</v>
      </c>
      <c r="X39" s="15">
        <v>95.65</v>
      </c>
      <c r="Y39" s="15">
        <v>96.26</v>
      </c>
      <c r="Z39" s="15">
        <v>91.23</v>
      </c>
      <c r="AA39" s="15">
        <v>92.12</v>
      </c>
      <c r="AB39" s="145">
        <v>13653100</v>
      </c>
      <c r="AC39" s="15">
        <v>91.51</v>
      </c>
      <c r="AD39" s="2">
        <f t="shared" si="1"/>
        <v>5.0300000000000011</v>
      </c>
      <c r="AE39" s="210">
        <f t="shared" si="2"/>
        <v>-5.6986809563066787E-2</v>
      </c>
    </row>
    <row r="40" spans="4:31" x14ac:dyDescent="0.25">
      <c r="W40" s="205">
        <v>42207</v>
      </c>
      <c r="X40" s="15">
        <v>98.86</v>
      </c>
      <c r="Y40" s="15">
        <v>99.53</v>
      </c>
      <c r="Z40" s="15">
        <v>97.64</v>
      </c>
      <c r="AA40" s="15">
        <v>97.68</v>
      </c>
      <c r="AB40" s="145">
        <v>4581500</v>
      </c>
      <c r="AC40" s="15">
        <v>97.04</v>
      </c>
      <c r="AD40" s="2">
        <f t="shared" si="1"/>
        <v>1.8900000000000006</v>
      </c>
      <c r="AE40" s="210">
        <f t="shared" si="2"/>
        <v>-1.1510644799836989E-2</v>
      </c>
    </row>
    <row r="41" spans="4:31" x14ac:dyDescent="0.25">
      <c r="W41" s="205">
        <v>42206</v>
      </c>
      <c r="X41" s="15">
        <v>98.55</v>
      </c>
      <c r="Y41" s="15">
        <v>99.71</v>
      </c>
      <c r="Z41" s="15">
        <v>98.46</v>
      </c>
      <c r="AA41" s="15">
        <v>98.82</v>
      </c>
      <c r="AB41" s="145">
        <v>5072600</v>
      </c>
      <c r="AC41" s="15">
        <v>98.17</v>
      </c>
      <c r="AD41" s="2">
        <f t="shared" si="1"/>
        <v>1.25</v>
      </c>
      <c r="AE41" s="210">
        <f t="shared" si="2"/>
        <v>5.2221994675405448E-3</v>
      </c>
    </row>
    <row r="42" spans="4:31" x14ac:dyDescent="0.25">
      <c r="W42" s="205">
        <v>42205</v>
      </c>
      <c r="X42" s="15">
        <v>97.58</v>
      </c>
      <c r="Y42" s="15">
        <v>99.06</v>
      </c>
      <c r="Z42" s="15">
        <v>97.57</v>
      </c>
      <c r="AA42" s="15">
        <v>98.31</v>
      </c>
      <c r="AB42" s="145">
        <v>4525500</v>
      </c>
      <c r="AC42" s="15">
        <v>97.66</v>
      </c>
      <c r="AD42" s="2">
        <f t="shared" si="1"/>
        <v>1.4900000000000091</v>
      </c>
      <c r="AE42" s="210">
        <f t="shared" si="2"/>
        <v>9.0927877660673673E-3</v>
      </c>
    </row>
    <row r="43" spans="4:31" x14ac:dyDescent="0.25">
      <c r="W43" s="205">
        <v>42202</v>
      </c>
      <c r="X43" s="15">
        <v>96.14</v>
      </c>
      <c r="Y43" s="15">
        <v>97.81</v>
      </c>
      <c r="Z43" s="15">
        <v>96</v>
      </c>
      <c r="AA43" s="15">
        <v>97.42</v>
      </c>
      <c r="AB43" s="145">
        <v>5176400</v>
      </c>
      <c r="AC43" s="15">
        <v>96.78</v>
      </c>
      <c r="AD43" s="2">
        <f t="shared" si="1"/>
        <v>1.8100000000000023</v>
      </c>
      <c r="AE43" s="210">
        <f t="shared" si="2"/>
        <v>1.4359081857247658E-2</v>
      </c>
    </row>
    <row r="44" spans="4:31" x14ac:dyDescent="0.25">
      <c r="W44" s="205">
        <v>42201</v>
      </c>
      <c r="X44" s="15">
        <v>97.47</v>
      </c>
      <c r="Y44" s="15">
        <v>97.88</v>
      </c>
      <c r="Z44" s="15">
        <v>95.59</v>
      </c>
      <c r="AA44" s="15">
        <v>96.04</v>
      </c>
      <c r="AB44" s="145">
        <v>4501300</v>
      </c>
      <c r="AC44" s="15">
        <v>95.41</v>
      </c>
      <c r="AD44" s="2">
        <f t="shared" si="1"/>
        <v>2.289999999999992</v>
      </c>
      <c r="AE44" s="210">
        <f t="shared" si="2"/>
        <v>-9.6533111895371615E-3</v>
      </c>
    </row>
    <row r="45" spans="4:31" x14ac:dyDescent="0.25">
      <c r="W45" s="205">
        <v>42200</v>
      </c>
      <c r="X45" s="15">
        <v>97.38</v>
      </c>
      <c r="Y45" s="15">
        <v>98.4</v>
      </c>
      <c r="Z45" s="15">
        <v>96.77</v>
      </c>
      <c r="AA45" s="15">
        <v>96.98</v>
      </c>
      <c r="AB45" s="145">
        <v>4567000</v>
      </c>
      <c r="AC45" s="15">
        <v>96.34</v>
      </c>
      <c r="AD45" s="2">
        <f t="shared" si="1"/>
        <v>1.6300000000000097</v>
      </c>
      <c r="AE45" s="210">
        <f t="shared" si="2"/>
        <v>1.9760790431617714E-3</v>
      </c>
    </row>
    <row r="46" spans="4:31" ht="20.25" thickBot="1" x14ac:dyDescent="0.35">
      <c r="O46" s="266" t="s">
        <v>83</v>
      </c>
      <c r="P46" s="266"/>
      <c r="Q46" s="51"/>
      <c r="R46"/>
      <c r="T46" s="141" t="s">
        <v>153</v>
      </c>
      <c r="W46" s="205">
        <v>42199</v>
      </c>
      <c r="X46" s="15">
        <v>97.04</v>
      </c>
      <c r="Y46" s="15">
        <v>97.51</v>
      </c>
      <c r="Z46" s="15">
        <v>96.37</v>
      </c>
      <c r="AA46" s="15">
        <v>96.79</v>
      </c>
      <c r="AB46" s="145">
        <v>5793500</v>
      </c>
      <c r="AC46" s="15">
        <v>96.15</v>
      </c>
      <c r="AD46" s="2">
        <f t="shared" si="1"/>
        <v>1.1400000000000006</v>
      </c>
      <c r="AE46" s="210">
        <f t="shared" si="2"/>
        <v>-3.0070510161758213E-3</v>
      </c>
    </row>
    <row r="47" spans="4:31" ht="15.75" thickTop="1" x14ac:dyDescent="0.25">
      <c r="O47" s="133">
        <v>1.1000000000000001</v>
      </c>
      <c r="P47" s="133">
        <f>O47*$Q$4</f>
        <v>93.467000000000013</v>
      </c>
      <c r="Q47" s="51"/>
      <c r="R47"/>
      <c r="T47" s="147" t="s">
        <v>135</v>
      </c>
      <c r="U47" s="201">
        <v>79.040000000000006</v>
      </c>
      <c r="W47" s="205">
        <v>42198</v>
      </c>
      <c r="X47" s="15">
        <v>98.7</v>
      </c>
      <c r="Y47" s="15">
        <v>98.7</v>
      </c>
      <c r="Z47" s="15">
        <v>96.91</v>
      </c>
      <c r="AA47" s="15">
        <v>97.08</v>
      </c>
      <c r="AB47" s="145">
        <v>4311000</v>
      </c>
      <c r="AC47" s="15">
        <v>96.44</v>
      </c>
      <c r="AD47" s="2">
        <f t="shared" si="1"/>
        <v>1.7900000000000063</v>
      </c>
      <c r="AE47" s="210">
        <f t="shared" si="2"/>
        <v>-7.6147355422927498E-3</v>
      </c>
    </row>
    <row r="48" spans="4:31" x14ac:dyDescent="0.25">
      <c r="O48" s="133">
        <v>1.0900000000000001</v>
      </c>
      <c r="P48" s="133">
        <f t="shared" ref="P48:P67" si="3">O48*$Q$4</f>
        <v>92.6173</v>
      </c>
      <c r="Q48" s="51"/>
      <c r="R48"/>
      <c r="T48" s="137" t="s">
        <v>136</v>
      </c>
      <c r="U48" s="202">
        <v>79.48</v>
      </c>
      <c r="W48" s="205">
        <v>42195</v>
      </c>
      <c r="X48" s="15">
        <v>97.12</v>
      </c>
      <c r="Y48" s="15">
        <v>98.15</v>
      </c>
      <c r="Z48" s="15">
        <v>97.06</v>
      </c>
      <c r="AA48" s="15">
        <v>97.82</v>
      </c>
      <c r="AB48" s="145">
        <v>4236000</v>
      </c>
      <c r="AC48" s="15">
        <v>97.18</v>
      </c>
      <c r="AD48" s="2">
        <f t="shared" si="1"/>
        <v>1.0900000000000034</v>
      </c>
      <c r="AE48" s="210">
        <f t="shared" si="2"/>
        <v>1.631457854005447E-2</v>
      </c>
    </row>
    <row r="49" spans="15:31" x14ac:dyDescent="0.25">
      <c r="O49" s="133">
        <v>1.08</v>
      </c>
      <c r="P49" s="133">
        <f t="shared" si="3"/>
        <v>91.767600000000002</v>
      </c>
      <c r="Q49" s="51"/>
      <c r="R49"/>
      <c r="T49" s="137" t="s">
        <v>137</v>
      </c>
      <c r="U49" s="202" t="s">
        <v>225</v>
      </c>
      <c r="W49" s="205">
        <v>42194</v>
      </c>
      <c r="X49" s="15">
        <v>96.8</v>
      </c>
      <c r="Y49" s="15">
        <v>97.21</v>
      </c>
      <c r="Z49" s="15">
        <v>96.11</v>
      </c>
      <c r="AA49" s="15">
        <v>96.25</v>
      </c>
      <c r="AB49" s="145">
        <v>4284900</v>
      </c>
      <c r="AC49" s="15">
        <v>95.62</v>
      </c>
      <c r="AD49" s="2">
        <f t="shared" si="1"/>
        <v>1.0999999999999943</v>
      </c>
      <c r="AE49" s="210">
        <f t="shared" si="2"/>
        <v>4.2007981516489767E-3</v>
      </c>
    </row>
    <row r="50" spans="15:31" x14ac:dyDescent="0.25">
      <c r="O50" s="133">
        <v>1.07</v>
      </c>
      <c r="P50" s="133">
        <f t="shared" si="3"/>
        <v>90.917900000000003</v>
      </c>
      <c r="Q50" s="133"/>
      <c r="R50"/>
      <c r="T50" s="137" t="s">
        <v>138</v>
      </c>
      <c r="U50" s="202" t="s">
        <v>226</v>
      </c>
      <c r="W50" s="205">
        <v>42193</v>
      </c>
      <c r="X50" s="15">
        <v>96.98</v>
      </c>
      <c r="Y50" s="15">
        <v>97.26</v>
      </c>
      <c r="Z50" s="15">
        <v>95.63</v>
      </c>
      <c r="AA50" s="15">
        <v>95.85</v>
      </c>
      <c r="AB50" s="145">
        <v>5455300</v>
      </c>
      <c r="AC50" s="15">
        <v>95.22</v>
      </c>
      <c r="AD50" s="2">
        <f t="shared" si="1"/>
        <v>1.6300000000000097</v>
      </c>
      <c r="AE50" s="210">
        <f t="shared" si="2"/>
        <v>-1.9361483007208968E-2</v>
      </c>
    </row>
    <row r="51" spans="15:31" x14ac:dyDescent="0.25">
      <c r="O51" s="133">
        <v>1.06</v>
      </c>
      <c r="P51" s="133">
        <f t="shared" si="3"/>
        <v>90.068200000000004</v>
      </c>
      <c r="Q51" s="133"/>
      <c r="R51"/>
      <c r="T51" s="137" t="s">
        <v>139</v>
      </c>
      <c r="U51" s="202">
        <v>91.64</v>
      </c>
      <c r="W51" s="205">
        <v>42192</v>
      </c>
      <c r="X51" s="15">
        <v>96.62</v>
      </c>
      <c r="Y51" s="15">
        <v>97.91</v>
      </c>
      <c r="Z51" s="15">
        <v>95.41</v>
      </c>
      <c r="AA51" s="15">
        <v>97.74</v>
      </c>
      <c r="AB51" s="145">
        <v>5250000</v>
      </c>
      <c r="AC51" s="15">
        <v>97.1</v>
      </c>
      <c r="AD51" s="2">
        <f t="shared" si="1"/>
        <v>2.5</v>
      </c>
      <c r="AE51" s="210">
        <f t="shared" si="2"/>
        <v>1.5584143918000226E-2</v>
      </c>
    </row>
    <row r="52" spans="15:31" x14ac:dyDescent="0.25">
      <c r="O52" s="133">
        <v>1.05</v>
      </c>
      <c r="P52" s="133">
        <f t="shared" si="3"/>
        <v>89.218500000000006</v>
      </c>
      <c r="Q52" s="133"/>
      <c r="R52"/>
      <c r="T52" s="137" t="s">
        <v>140</v>
      </c>
      <c r="U52" s="202">
        <v>9.7595500000000008</v>
      </c>
      <c r="W52" s="205">
        <v>42191</v>
      </c>
      <c r="X52" s="15">
        <v>96.39</v>
      </c>
      <c r="Y52" s="15">
        <v>97.59</v>
      </c>
      <c r="Z52" s="15">
        <v>96.03</v>
      </c>
      <c r="AA52" s="15">
        <v>96.24</v>
      </c>
      <c r="AB52" s="145">
        <v>4840200</v>
      </c>
      <c r="AC52" s="15">
        <v>95.61</v>
      </c>
      <c r="AD52" s="2">
        <f t="shared" si="1"/>
        <v>1.5600000000000023</v>
      </c>
      <c r="AE52" s="210">
        <f t="shared" si="2"/>
        <v>-4.2699437617162994E-3</v>
      </c>
    </row>
    <row r="53" spans="15:31" x14ac:dyDescent="0.25">
      <c r="O53" s="133">
        <v>1.04</v>
      </c>
      <c r="P53" s="133">
        <f t="shared" si="3"/>
        <v>88.368800000000007</v>
      </c>
      <c r="Q53" s="133"/>
      <c r="R53"/>
      <c r="T53" s="137" t="s">
        <v>141</v>
      </c>
      <c r="U53" s="144" t="s">
        <v>227</v>
      </c>
      <c r="W53" s="205">
        <v>42187</v>
      </c>
      <c r="X53" s="15">
        <v>96.29</v>
      </c>
      <c r="Y53" s="15">
        <v>96.93</v>
      </c>
      <c r="Z53" s="15">
        <v>96.28</v>
      </c>
      <c r="AA53" s="15">
        <v>96.66</v>
      </c>
      <c r="AB53" s="145">
        <v>3290900</v>
      </c>
      <c r="AC53" s="15">
        <v>96.02</v>
      </c>
      <c r="AD53" s="2">
        <f t="shared" si="1"/>
        <v>0.65000000000000568</v>
      </c>
      <c r="AE53" s="210">
        <f t="shared" si="2"/>
        <v>5.1292787605987655E-3</v>
      </c>
    </row>
    <row r="54" spans="15:31" x14ac:dyDescent="0.25">
      <c r="O54" s="133">
        <v>1.03</v>
      </c>
      <c r="P54" s="133">
        <f t="shared" si="3"/>
        <v>87.519099999999995</v>
      </c>
      <c r="Q54" s="133"/>
      <c r="R54"/>
      <c r="T54" s="137"/>
      <c r="U54" s="202"/>
      <c r="W54" s="205">
        <v>42186</v>
      </c>
      <c r="X54" s="15">
        <v>96.34</v>
      </c>
      <c r="Y54" s="15">
        <v>96.72</v>
      </c>
      <c r="Z54" s="15">
        <v>95.73</v>
      </c>
      <c r="AA54" s="15">
        <v>96.16</v>
      </c>
      <c r="AB54" s="145">
        <v>3770200</v>
      </c>
      <c r="AC54" s="15">
        <v>95.53</v>
      </c>
      <c r="AD54" s="2">
        <f t="shared" si="1"/>
        <v>0.98999999999999488</v>
      </c>
      <c r="AE54" s="210">
        <f t="shared" si="2"/>
        <v>8.3386109351910598E-3</v>
      </c>
    </row>
    <row r="55" spans="15:31" x14ac:dyDescent="0.25">
      <c r="O55" s="133">
        <v>1.02</v>
      </c>
      <c r="P55" s="133">
        <f t="shared" si="3"/>
        <v>86.669399999999996</v>
      </c>
      <c r="Q55" s="133"/>
      <c r="R55"/>
      <c r="T55" s="137" t="s">
        <v>142</v>
      </c>
      <c r="U55" s="202" t="s">
        <v>228</v>
      </c>
      <c r="W55" s="205">
        <v>42185</v>
      </c>
      <c r="X55" s="15">
        <v>96.38</v>
      </c>
      <c r="Y55" s="15">
        <v>96.48</v>
      </c>
      <c r="Z55" s="15">
        <v>94.91</v>
      </c>
      <c r="AA55" s="15">
        <v>95.37</v>
      </c>
      <c r="AB55" s="145">
        <v>6388200</v>
      </c>
      <c r="AC55" s="15">
        <v>94.74</v>
      </c>
      <c r="AD55" s="2">
        <f t="shared" si="1"/>
        <v>1.5700000000000074</v>
      </c>
      <c r="AE55" s="210">
        <f t="shared" si="2"/>
        <v>-1.6859852476291959E-3</v>
      </c>
    </row>
    <row r="56" spans="15:31" x14ac:dyDescent="0.25">
      <c r="O56" s="133">
        <v>1.01</v>
      </c>
      <c r="P56" s="133">
        <f t="shared" si="3"/>
        <v>85.819699999999997</v>
      </c>
      <c r="Q56" s="133"/>
      <c r="R56"/>
      <c r="T56" s="137" t="s">
        <v>143</v>
      </c>
      <c r="U56" s="202" t="s">
        <v>229</v>
      </c>
      <c r="W56" s="205">
        <v>42184</v>
      </c>
      <c r="X56" s="15">
        <v>95.99</v>
      </c>
      <c r="Y56" s="15">
        <v>96.97</v>
      </c>
      <c r="Z56" s="15">
        <v>95.49</v>
      </c>
      <c r="AA56" s="15">
        <v>95.53</v>
      </c>
      <c r="AB56" s="145">
        <v>5682000</v>
      </c>
      <c r="AC56" s="15">
        <v>94.9</v>
      </c>
      <c r="AD56" s="2">
        <f t="shared" si="1"/>
        <v>1.480000000000004</v>
      </c>
      <c r="AE56" s="210">
        <f t="shared" si="2"/>
        <v>-1.2795173202954202E-2</v>
      </c>
    </row>
    <row r="57" spans="15:31" x14ac:dyDescent="0.25">
      <c r="O57" s="133">
        <v>1</v>
      </c>
      <c r="P57" s="133">
        <f t="shared" si="3"/>
        <v>84.97</v>
      </c>
      <c r="Q57" s="133"/>
      <c r="R57"/>
      <c r="T57" s="137" t="s">
        <v>144</v>
      </c>
      <c r="U57" s="203">
        <v>2557271</v>
      </c>
      <c r="W57" s="205">
        <v>42181</v>
      </c>
      <c r="X57" s="15">
        <v>97.47</v>
      </c>
      <c r="Y57" s="15">
        <v>98.21</v>
      </c>
      <c r="Z57" s="15">
        <v>96.66</v>
      </c>
      <c r="AA57" s="15">
        <v>96.77</v>
      </c>
      <c r="AB57" s="145">
        <v>7650400</v>
      </c>
      <c r="AC57" s="15">
        <v>96.13</v>
      </c>
      <c r="AD57" s="2">
        <f t="shared" si="1"/>
        <v>1.5499999999999972</v>
      </c>
      <c r="AE57" s="210">
        <f t="shared" si="2"/>
        <v>-2.076196408180242E-3</v>
      </c>
    </row>
    <row r="58" spans="15:31" x14ac:dyDescent="0.25">
      <c r="O58" s="133">
        <v>0.99</v>
      </c>
      <c r="P58" s="133">
        <f t="shared" si="3"/>
        <v>84.1203</v>
      </c>
      <c r="Q58" s="133"/>
      <c r="R58"/>
      <c r="T58" s="137" t="s">
        <v>149</v>
      </c>
      <c r="U58" s="203">
        <v>2205540</v>
      </c>
      <c r="W58" s="205">
        <v>42180</v>
      </c>
      <c r="X58" s="15">
        <v>98.69</v>
      </c>
      <c r="Y58" s="15">
        <v>98.69</v>
      </c>
      <c r="Z58" s="15">
        <v>96.97</v>
      </c>
      <c r="AA58" s="15">
        <v>96.97</v>
      </c>
      <c r="AB58" s="145">
        <v>4567400</v>
      </c>
      <c r="AC58" s="15">
        <v>96.33</v>
      </c>
      <c r="AD58" s="2">
        <f t="shared" si="1"/>
        <v>1.7199999999999989</v>
      </c>
      <c r="AE58" s="210">
        <f t="shared" si="2"/>
        <v>-1.3012295081967218E-2</v>
      </c>
    </row>
    <row r="59" spans="15:31" x14ac:dyDescent="0.25">
      <c r="O59" s="133">
        <v>0.98</v>
      </c>
      <c r="P59" s="133">
        <f t="shared" si="3"/>
        <v>83.270600000000002</v>
      </c>
      <c r="Q59" s="133"/>
      <c r="R59"/>
      <c r="T59" s="137" t="s">
        <v>145</v>
      </c>
      <c r="U59" s="202" t="s">
        <v>230</v>
      </c>
      <c r="W59" s="205">
        <v>42179</v>
      </c>
      <c r="X59" s="15">
        <v>100.71</v>
      </c>
      <c r="Y59" s="15">
        <v>100.85</v>
      </c>
      <c r="Z59" s="15">
        <v>98.09</v>
      </c>
      <c r="AA59" s="15">
        <v>98.25</v>
      </c>
      <c r="AB59" s="145">
        <v>5628700</v>
      </c>
      <c r="AC59" s="15">
        <v>97.6</v>
      </c>
      <c r="AD59" s="2">
        <f t="shared" si="1"/>
        <v>2.7599999999999909</v>
      </c>
      <c r="AE59" s="210">
        <f t="shared" si="2"/>
        <v>-2.866242038216571E-2</v>
      </c>
    </row>
    <row r="60" spans="15:31" x14ac:dyDescent="0.25">
      <c r="O60" s="133">
        <v>0.97</v>
      </c>
      <c r="P60" s="133">
        <f t="shared" si="3"/>
        <v>82.420900000000003</v>
      </c>
      <c r="Q60" s="133"/>
      <c r="R60"/>
      <c r="T60" s="137" t="s">
        <v>150</v>
      </c>
      <c r="U60" s="202">
        <v>13.56</v>
      </c>
      <c r="W60" s="205">
        <v>42178</v>
      </c>
      <c r="X60" s="15">
        <v>102.27</v>
      </c>
      <c r="Y60" s="15">
        <v>102.74</v>
      </c>
      <c r="Z60" s="15">
        <v>101.09</v>
      </c>
      <c r="AA60" s="15">
        <v>101.15</v>
      </c>
      <c r="AB60" s="145">
        <v>3958800</v>
      </c>
      <c r="AC60" s="15">
        <v>100.48</v>
      </c>
      <c r="AD60" s="2">
        <f t="shared" si="1"/>
        <v>1.6499999999999915</v>
      </c>
      <c r="AE60" s="210">
        <f t="shared" si="2"/>
        <v>-2.8778406271706691E-3</v>
      </c>
    </row>
    <row r="61" spans="15:31" x14ac:dyDescent="0.25">
      <c r="O61" s="133">
        <v>0.96</v>
      </c>
      <c r="P61" s="133">
        <f t="shared" si="3"/>
        <v>81.57119999999999</v>
      </c>
      <c r="Q61" s="133"/>
      <c r="R61"/>
      <c r="T61" s="137" t="s">
        <v>151</v>
      </c>
      <c r="U61" s="202">
        <v>5.84</v>
      </c>
      <c r="W61" s="205">
        <v>42177</v>
      </c>
      <c r="X61" s="15">
        <v>101.67</v>
      </c>
      <c r="Y61" s="15">
        <v>102.01</v>
      </c>
      <c r="Z61" s="15">
        <v>101.2</v>
      </c>
      <c r="AA61" s="15">
        <v>101.44</v>
      </c>
      <c r="AB61" s="145">
        <v>3751800</v>
      </c>
      <c r="AC61" s="15">
        <v>100.77</v>
      </c>
      <c r="AD61" s="2">
        <f t="shared" si="1"/>
        <v>0.81000000000000227</v>
      </c>
      <c r="AE61" s="210">
        <f t="shared" si="2"/>
        <v>2.786346900188974E-3</v>
      </c>
    </row>
    <row r="62" spans="15:31" x14ac:dyDescent="0.25">
      <c r="O62" s="133">
        <v>0.95</v>
      </c>
      <c r="P62" s="133">
        <f t="shared" si="3"/>
        <v>80.721499999999992</v>
      </c>
      <c r="Q62" s="133"/>
      <c r="R62"/>
      <c r="T62" s="137" t="s">
        <v>146</v>
      </c>
      <c r="U62" s="202" t="s">
        <v>231</v>
      </c>
      <c r="W62" s="205">
        <v>42174</v>
      </c>
      <c r="X62" s="15">
        <v>101.92</v>
      </c>
      <c r="Y62" s="15">
        <v>102.36</v>
      </c>
      <c r="Z62" s="15">
        <v>101</v>
      </c>
      <c r="AA62" s="15">
        <v>101.16</v>
      </c>
      <c r="AB62" s="145">
        <v>6236100</v>
      </c>
      <c r="AC62" s="15">
        <v>100.49</v>
      </c>
      <c r="AD62" s="2">
        <f t="shared" si="1"/>
        <v>1.3599999999999994</v>
      </c>
      <c r="AE62" s="210">
        <f t="shared" si="2"/>
        <v>-1.1314443132624974E-2</v>
      </c>
    </row>
    <row r="63" spans="15:31" x14ac:dyDescent="0.25">
      <c r="O63" s="133">
        <v>0.94</v>
      </c>
      <c r="P63" s="133">
        <f t="shared" si="3"/>
        <v>79.871799999999993</v>
      </c>
      <c r="Q63" s="133"/>
      <c r="R63"/>
      <c r="T63" s="136"/>
      <c r="W63" s="205">
        <v>42173</v>
      </c>
      <c r="X63" s="15">
        <v>101.48</v>
      </c>
      <c r="Y63" s="15">
        <v>102.83</v>
      </c>
      <c r="Z63" s="15">
        <v>101.28</v>
      </c>
      <c r="AA63" s="15">
        <v>102.31</v>
      </c>
      <c r="AB63" s="145">
        <v>4512300</v>
      </c>
      <c r="AC63" s="15">
        <v>101.64</v>
      </c>
      <c r="AD63" s="2">
        <f t="shared" si="1"/>
        <v>1.5499999999999972</v>
      </c>
      <c r="AE63" s="210">
        <f t="shared" si="2"/>
        <v>1.1242662421649507E-2</v>
      </c>
    </row>
    <row r="64" spans="15:31" x14ac:dyDescent="0.25">
      <c r="O64" s="133">
        <v>0.93</v>
      </c>
      <c r="P64" s="133">
        <f t="shared" si="3"/>
        <v>79.022100000000009</v>
      </c>
      <c r="Q64" s="133"/>
      <c r="R64"/>
      <c r="S64" s="136"/>
      <c r="T64"/>
      <c r="W64" s="205">
        <v>42172</v>
      </c>
      <c r="X64" s="15">
        <v>100.88</v>
      </c>
      <c r="Y64" s="15">
        <v>101.52</v>
      </c>
      <c r="Z64" s="15">
        <v>100.1</v>
      </c>
      <c r="AA64" s="15">
        <v>101.18</v>
      </c>
      <c r="AB64" s="145">
        <v>4054700</v>
      </c>
      <c r="AC64" s="15">
        <v>100.51</v>
      </c>
      <c r="AD64" s="2">
        <f t="shared" si="1"/>
        <v>1.4200000000000017</v>
      </c>
      <c r="AE64" s="210">
        <f t="shared" si="2"/>
        <v>6.5091127578611463E-3</v>
      </c>
    </row>
    <row r="65" spans="15:31" x14ac:dyDescent="0.25">
      <c r="O65" s="133">
        <v>0.92</v>
      </c>
      <c r="P65" s="133">
        <f t="shared" si="3"/>
        <v>78.172399999999996</v>
      </c>
      <c r="Q65" s="133"/>
      <c r="R65"/>
      <c r="S65" s="136"/>
      <c r="T65"/>
      <c r="W65" s="205">
        <v>42171</v>
      </c>
      <c r="X65" s="15">
        <v>100.4</v>
      </c>
      <c r="Y65" s="15">
        <v>101.02</v>
      </c>
      <c r="Z65" s="15">
        <v>100.16</v>
      </c>
      <c r="AA65" s="15">
        <v>100.52</v>
      </c>
      <c r="AB65" s="145">
        <v>3637500</v>
      </c>
      <c r="AC65" s="15">
        <v>99.86</v>
      </c>
      <c r="AD65" s="2">
        <f t="shared" si="1"/>
        <v>0.85999999999999943</v>
      </c>
      <c r="AE65" s="210">
        <f t="shared" si="2"/>
        <v>0</v>
      </c>
    </row>
    <row r="66" spans="15:31" x14ac:dyDescent="0.25">
      <c r="O66" s="133">
        <v>0.91</v>
      </c>
      <c r="P66" s="133">
        <f t="shared" si="3"/>
        <v>77.322699999999998</v>
      </c>
      <c r="Q66" s="133"/>
      <c r="R66"/>
      <c r="S66" s="136"/>
      <c r="T66"/>
      <c r="W66" s="205">
        <v>42170</v>
      </c>
      <c r="X66" s="15">
        <v>99.84</v>
      </c>
      <c r="Y66" s="15">
        <v>101.05</v>
      </c>
      <c r="Z66" s="15">
        <v>99.84</v>
      </c>
      <c r="AA66" s="15">
        <v>100.52</v>
      </c>
      <c r="AB66" s="145">
        <v>3077300</v>
      </c>
      <c r="AC66" s="15">
        <v>99.86</v>
      </c>
      <c r="AD66" s="2">
        <f t="shared" si="1"/>
        <v>1.2099999999999937</v>
      </c>
      <c r="AE66" s="210">
        <f t="shared" si="2"/>
        <v>2.0032051282048435E-4</v>
      </c>
    </row>
    <row r="67" spans="15:31" x14ac:dyDescent="0.25">
      <c r="O67" s="133">
        <v>0.9</v>
      </c>
      <c r="P67" s="133">
        <f t="shared" si="3"/>
        <v>76.472999999999999</v>
      </c>
      <c r="Q67" s="133"/>
      <c r="R67"/>
      <c r="S67" s="136"/>
      <c r="T67"/>
      <c r="W67" s="205">
        <v>42167</v>
      </c>
      <c r="X67" s="15">
        <v>100.34</v>
      </c>
      <c r="Y67" s="15">
        <v>101.5</v>
      </c>
      <c r="Z67" s="15">
        <v>100</v>
      </c>
      <c r="AA67" s="15">
        <v>100.5</v>
      </c>
      <c r="AB67" s="145">
        <v>3972600</v>
      </c>
      <c r="AC67" s="15">
        <v>99.84</v>
      </c>
      <c r="AD67" s="2">
        <f>Y67-Z67</f>
        <v>1.5</v>
      </c>
      <c r="AE67" s="210">
        <f>AC67/AC68-1</f>
        <v>-4.1891083183722699E-3</v>
      </c>
    </row>
    <row r="68" spans="15:31" x14ac:dyDescent="0.25">
      <c r="W68" s="205">
        <v>42166</v>
      </c>
      <c r="X68" s="15">
        <v>100.11</v>
      </c>
      <c r="Y68" s="15">
        <v>101.36</v>
      </c>
      <c r="Z68" s="15">
        <v>99.81</v>
      </c>
      <c r="AA68" s="15">
        <v>100.92</v>
      </c>
      <c r="AB68" s="145">
        <v>5895900</v>
      </c>
      <c r="AC68" s="15">
        <v>100.26</v>
      </c>
      <c r="AD68" s="2">
        <f>Y68-Z68</f>
        <v>1.5499999999999972</v>
      </c>
      <c r="AE68" s="210" t="e">
        <f>AC68/AC69-1</f>
        <v>#DIV/0!</v>
      </c>
    </row>
    <row r="69" spans="15:31" x14ac:dyDescent="0.25">
      <c r="W69" s="15" t="s">
        <v>162</v>
      </c>
      <c r="X69" s="15"/>
      <c r="Y69" s="15"/>
      <c r="Z69" s="15"/>
      <c r="AA69" s="15"/>
      <c r="AB69" s="15"/>
      <c r="AC69" s="15"/>
      <c r="AD69" s="2">
        <f>Y69-Z69</f>
        <v>0</v>
      </c>
      <c r="AE69" s="210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36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82</v>
      </c>
      <c r="M1" s="17" t="s">
        <v>38</v>
      </c>
      <c r="P1" s="51"/>
      <c r="Q1"/>
      <c r="T1" s="134" t="s">
        <v>117</v>
      </c>
      <c r="W1" s="142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3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C16-H16</f>
        <v>600</v>
      </c>
      <c r="T2" s="135">
        <v>42275</v>
      </c>
      <c r="U2" t="s">
        <v>254</v>
      </c>
      <c r="W2" s="144">
        <v>42261</v>
      </c>
      <c r="X2" s="15">
        <v>9.58</v>
      </c>
      <c r="Y2" s="15">
        <v>9.61</v>
      </c>
      <c r="Z2" s="15">
        <v>9.32</v>
      </c>
      <c r="AA2" s="15">
        <v>9.3800000000000008</v>
      </c>
      <c r="AB2" s="145">
        <v>31110300</v>
      </c>
      <c r="AC2" s="15">
        <v>9.3800000000000008</v>
      </c>
      <c r="AD2" s="2">
        <f>Y2-Z2</f>
        <v>0.28999999999999915</v>
      </c>
      <c r="AE2" s="210">
        <f>AC2/AC3-1</f>
        <v>-2.797927461139893E-2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(F16-K16-M16)/Q2</f>
        <v>11.168016666666668</v>
      </c>
      <c r="T3" s="135"/>
      <c r="W3" s="144">
        <v>42258</v>
      </c>
      <c r="X3" s="15">
        <v>9.6</v>
      </c>
      <c r="Y3" s="15">
        <v>9.75</v>
      </c>
      <c r="Z3" s="15">
        <v>9.5399999999999991</v>
      </c>
      <c r="AA3" s="15">
        <v>9.65</v>
      </c>
      <c r="AB3" s="145">
        <v>19493400</v>
      </c>
      <c r="AC3" s="15">
        <v>9.65</v>
      </c>
      <c r="AD3" s="2">
        <f>Y3-Z3</f>
        <v>0.21000000000000085</v>
      </c>
      <c r="AE3" s="210">
        <f>AC3/AC4-1</f>
        <v>2.0768431983384517E-3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0">
        <v>42256</v>
      </c>
      <c r="H4" s="130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2">
        <v>9.59</v>
      </c>
      <c r="T4" s="193">
        <v>42285</v>
      </c>
      <c r="U4" t="s">
        <v>134</v>
      </c>
      <c r="W4" s="144">
        <v>42257</v>
      </c>
      <c r="X4" s="15">
        <v>9.56</v>
      </c>
      <c r="Y4" s="15">
        <v>9.7200000000000006</v>
      </c>
      <c r="Z4" s="15">
        <v>9.51</v>
      </c>
      <c r="AA4" s="15">
        <v>9.6300000000000008</v>
      </c>
      <c r="AB4" s="145">
        <v>29476300</v>
      </c>
      <c r="AC4" s="15">
        <v>9.6300000000000008</v>
      </c>
      <c r="AD4" s="2">
        <f t="shared" ref="AD4:AD67" si="1">Y4-Z4</f>
        <v>0.21000000000000085</v>
      </c>
      <c r="AE4" s="210">
        <f t="shared" ref="AE4:AE67" si="2">AC4/AC5-1</f>
        <v>6.2695924764890609E-3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5754</v>
      </c>
      <c r="W5" s="144">
        <v>42256</v>
      </c>
      <c r="X5" s="15">
        <v>9.92</v>
      </c>
      <c r="Y5" s="15">
        <v>9.94</v>
      </c>
      <c r="Z5" s="15">
        <v>9.5299999999999994</v>
      </c>
      <c r="AA5" s="15">
        <v>9.57</v>
      </c>
      <c r="AB5" s="145">
        <v>29318000</v>
      </c>
      <c r="AC5" s="15">
        <v>9.57</v>
      </c>
      <c r="AD5" s="2">
        <f t="shared" si="1"/>
        <v>0.41000000000000014</v>
      </c>
      <c r="AE5" s="210">
        <f t="shared" si="2"/>
        <v>-1.5432098765432167E-2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6700.8100000000013</v>
      </c>
      <c r="W6" s="144">
        <v>42255</v>
      </c>
      <c r="X6" s="15">
        <v>9.8699999999999992</v>
      </c>
      <c r="Y6" s="15">
        <v>9.8699999999999992</v>
      </c>
      <c r="Z6" s="15">
        <v>9.6</v>
      </c>
      <c r="AA6" s="15">
        <v>9.7200000000000006</v>
      </c>
      <c r="AB6" s="145">
        <v>17975500</v>
      </c>
      <c r="AC6" s="15">
        <v>9.7200000000000006</v>
      </c>
      <c r="AD6" s="2">
        <f t="shared" si="1"/>
        <v>0.26999999999999957</v>
      </c>
      <c r="AE6" s="210">
        <f t="shared" si="2"/>
        <v>2.423603793466822E-2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-946.81000000000131</v>
      </c>
      <c r="R7" s="226" t="s">
        <v>248</v>
      </c>
      <c r="W7" s="144">
        <v>42251</v>
      </c>
      <c r="X7" s="15">
        <v>9.39</v>
      </c>
      <c r="Y7" s="15">
        <v>9.64</v>
      </c>
      <c r="Z7" s="15">
        <v>9.3000000000000007</v>
      </c>
      <c r="AA7" s="15">
        <v>9.49</v>
      </c>
      <c r="AB7" s="145">
        <v>48097800</v>
      </c>
      <c r="AC7" s="15">
        <v>9.49</v>
      </c>
      <c r="AD7" s="2">
        <f t="shared" si="1"/>
        <v>0.33999999999999986</v>
      </c>
      <c r="AE7" s="210">
        <f t="shared" si="2"/>
        <v>-8.3594566353186739E-3</v>
      </c>
    </row>
    <row r="8" spans="1:31" x14ac:dyDescent="0.25">
      <c r="B8" s="113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4">
        <v>42250</v>
      </c>
      <c r="X8" s="15">
        <v>9.4</v>
      </c>
      <c r="Y8" s="15">
        <v>9.75</v>
      </c>
      <c r="Z8" s="15">
        <v>9.35</v>
      </c>
      <c r="AA8" s="15">
        <v>9.57</v>
      </c>
      <c r="AB8" s="145">
        <v>28178300</v>
      </c>
      <c r="AC8" s="15">
        <v>9.57</v>
      </c>
      <c r="AD8" s="2">
        <f t="shared" si="1"/>
        <v>0.40000000000000036</v>
      </c>
      <c r="AE8" s="210">
        <f t="shared" si="2"/>
        <v>2.682403433476388E-2</v>
      </c>
    </row>
    <row r="9" spans="1:31" x14ac:dyDescent="0.25">
      <c r="B9" s="113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4">
        <v>42249</v>
      </c>
      <c r="X9" s="15">
        <v>9.39</v>
      </c>
      <c r="Y9" s="15">
        <v>9.39</v>
      </c>
      <c r="Z9" s="15">
        <v>9.01</v>
      </c>
      <c r="AA9" s="15">
        <v>9.32</v>
      </c>
      <c r="AB9" s="145">
        <v>40290600</v>
      </c>
      <c r="AC9" s="15">
        <v>9.32</v>
      </c>
      <c r="AD9" s="2">
        <f t="shared" si="1"/>
        <v>0.38000000000000078</v>
      </c>
      <c r="AE9" s="210">
        <f t="shared" si="2"/>
        <v>1.0845986984815648E-2</v>
      </c>
    </row>
    <row r="10" spans="1:31" x14ac:dyDescent="0.25">
      <c r="B10" s="110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4">
        <v>42248</v>
      </c>
      <c r="X10" s="15">
        <v>9.15</v>
      </c>
      <c r="Y10" s="15">
        <v>9.32</v>
      </c>
      <c r="Z10" s="15">
        <v>9.07</v>
      </c>
      <c r="AA10" s="15">
        <v>9.2200000000000006</v>
      </c>
      <c r="AB10" s="145">
        <v>32615500</v>
      </c>
      <c r="AC10" s="15">
        <v>9.2200000000000006</v>
      </c>
      <c r="AD10" s="2">
        <f t="shared" si="1"/>
        <v>0.25</v>
      </c>
      <c r="AE10" s="210">
        <f t="shared" si="2"/>
        <v>-2.4338624338624215E-2</v>
      </c>
    </row>
    <row r="11" spans="1:31" x14ac:dyDescent="0.25">
      <c r="B11" s="97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4">
        <v>42247</v>
      </c>
      <c r="X11" s="15">
        <v>9.27</v>
      </c>
      <c r="Y11" s="15">
        <v>9.5299999999999994</v>
      </c>
      <c r="Z11" s="15">
        <v>9.2200000000000006</v>
      </c>
      <c r="AA11" s="15">
        <v>9.4499999999999993</v>
      </c>
      <c r="AB11" s="145">
        <v>30435400</v>
      </c>
      <c r="AC11" s="15">
        <v>9.4499999999999993</v>
      </c>
      <c r="AD11" s="2">
        <f t="shared" si="1"/>
        <v>0.30999999999999872</v>
      </c>
      <c r="AE11" s="210">
        <f t="shared" si="2"/>
        <v>4.2507970244420878E-3</v>
      </c>
    </row>
    <row r="12" spans="1:31" x14ac:dyDescent="0.25">
      <c r="B12" s="110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4">
        <v>42244</v>
      </c>
      <c r="X12" s="15">
        <v>8.8800000000000008</v>
      </c>
      <c r="Y12" s="15">
        <v>9.42</v>
      </c>
      <c r="Z12" s="15">
        <v>8.8000000000000007</v>
      </c>
      <c r="AA12" s="15">
        <v>9.41</v>
      </c>
      <c r="AB12" s="145">
        <v>42041400</v>
      </c>
      <c r="AC12" s="15">
        <v>9.41</v>
      </c>
      <c r="AD12" s="2">
        <f t="shared" si="1"/>
        <v>0.61999999999999922</v>
      </c>
      <c r="AE12" s="210">
        <f t="shared" si="2"/>
        <v>6.207674943566599E-2</v>
      </c>
    </row>
    <row r="13" spans="1:31" x14ac:dyDescent="0.25">
      <c r="B13" s="1">
        <v>42272</v>
      </c>
      <c r="C13">
        <v>100</v>
      </c>
      <c r="D13" s="2">
        <v>9.4499999999999993</v>
      </c>
      <c r="E13" s="2">
        <v>0</v>
      </c>
      <c r="F13" s="3">
        <f t="shared" si="0"/>
        <v>944.99999999999989</v>
      </c>
      <c r="W13" s="144">
        <v>42243</v>
      </c>
      <c r="X13" s="15">
        <v>8.4</v>
      </c>
      <c r="Y13" s="15">
        <v>8.92</v>
      </c>
      <c r="Z13" s="15">
        <v>8.3800000000000008</v>
      </c>
      <c r="AA13" s="15">
        <v>8.86</v>
      </c>
      <c r="AB13" s="145">
        <v>27250500</v>
      </c>
      <c r="AC13" s="15">
        <v>8.86</v>
      </c>
      <c r="AD13" s="2">
        <f t="shared" si="1"/>
        <v>0.53999999999999915</v>
      </c>
      <c r="AE13" s="210">
        <f t="shared" si="2"/>
        <v>7.2639225181597933E-2</v>
      </c>
    </row>
    <row r="14" spans="1:31" x14ac:dyDescent="0.25">
      <c r="B14" s="1">
        <v>42275</v>
      </c>
      <c r="C14">
        <v>100</v>
      </c>
      <c r="D14" s="2">
        <v>9.3000000000000007</v>
      </c>
      <c r="E14" s="2">
        <v>0</v>
      </c>
      <c r="F14" s="3">
        <f t="shared" ref="F14" si="3">C14*D14</f>
        <v>930.00000000000011</v>
      </c>
      <c r="T14" s="134"/>
      <c r="U14" s="17"/>
      <c r="W14" s="144">
        <v>42242</v>
      </c>
      <c r="X14" s="15">
        <v>8.26</v>
      </c>
      <c r="Y14" s="15">
        <v>8.2899999999999991</v>
      </c>
      <c r="Z14" s="15">
        <v>8.02</v>
      </c>
      <c r="AA14" s="15">
        <v>8.26</v>
      </c>
      <c r="AB14" s="145">
        <v>27639500</v>
      </c>
      <c r="AC14" s="15">
        <v>8.26</v>
      </c>
      <c r="AD14" s="2">
        <f t="shared" si="1"/>
        <v>0.26999999999999957</v>
      </c>
      <c r="AE14" s="210">
        <f t="shared" si="2"/>
        <v>1.8495684340320562E-2</v>
      </c>
    </row>
    <row r="15" spans="1:31" x14ac:dyDescent="0.25">
      <c r="W15" s="144">
        <v>42241</v>
      </c>
      <c r="X15" s="15">
        <v>8.6300000000000008</v>
      </c>
      <c r="Y15" s="15">
        <v>8.66</v>
      </c>
      <c r="Z15" s="15">
        <v>8.11</v>
      </c>
      <c r="AA15" s="15">
        <v>8.11</v>
      </c>
      <c r="AB15" s="145">
        <v>26058000</v>
      </c>
      <c r="AC15" s="15">
        <v>8.11</v>
      </c>
      <c r="AD15" s="2">
        <f t="shared" si="1"/>
        <v>0.55000000000000071</v>
      </c>
      <c r="AE15" s="210">
        <f t="shared" si="2"/>
        <v>-1.0975609756097571E-2</v>
      </c>
    </row>
    <row r="16" spans="1:31" x14ac:dyDescent="0.25">
      <c r="A16" s="49" t="s">
        <v>87</v>
      </c>
      <c r="B16" s="20"/>
      <c r="C16" s="20">
        <f>SUM(C2:C15)</f>
        <v>1102</v>
      </c>
      <c r="D16" s="25"/>
      <c r="E16" s="25"/>
      <c r="F16" s="25">
        <f>SUM(F2:F15)</f>
        <v>11590.62</v>
      </c>
      <c r="G16" s="20"/>
      <c r="H16" s="20">
        <f>SUM(H2:H15)</f>
        <v>502</v>
      </c>
      <c r="I16" s="25"/>
      <c r="J16" s="25"/>
      <c r="K16" s="25">
        <f>SUM(K2:K15)</f>
        <v>4877.8099999999995</v>
      </c>
      <c r="L16" s="25"/>
      <c r="M16" s="25">
        <f>SUM(M2:M15)</f>
        <v>12</v>
      </c>
      <c r="W16" s="144">
        <v>42240</v>
      </c>
      <c r="X16" s="15">
        <v>8.1999999999999993</v>
      </c>
      <c r="Y16" s="15">
        <v>8.5399999999999991</v>
      </c>
      <c r="Z16" s="15">
        <v>7.97</v>
      </c>
      <c r="AA16" s="15">
        <v>8.1999999999999993</v>
      </c>
      <c r="AB16" s="145">
        <v>41042900</v>
      </c>
      <c r="AC16" s="15">
        <v>8.1999999999999993</v>
      </c>
      <c r="AD16" s="2">
        <f t="shared" si="1"/>
        <v>0.5699999999999994</v>
      </c>
      <c r="AE16" s="210">
        <f t="shared" si="2"/>
        <v>-6.0710194730813405E-2</v>
      </c>
    </row>
    <row r="17" spans="23:31" x14ac:dyDescent="0.25">
      <c r="W17" s="144">
        <v>42237</v>
      </c>
      <c r="X17" s="15">
        <v>8.9700000000000006</v>
      </c>
      <c r="Y17" s="15">
        <v>8.98</v>
      </c>
      <c r="Z17" s="15">
        <v>8.73</v>
      </c>
      <c r="AA17" s="15">
        <v>8.73</v>
      </c>
      <c r="AB17" s="145">
        <v>25138900</v>
      </c>
      <c r="AC17" s="15">
        <v>8.73</v>
      </c>
      <c r="AD17" s="2">
        <f t="shared" si="1"/>
        <v>0.25</v>
      </c>
      <c r="AE17" s="210">
        <f t="shared" si="2"/>
        <v>-3.322259136212613E-2</v>
      </c>
    </row>
    <row r="18" spans="23:31" x14ac:dyDescent="0.25">
      <c r="W18" s="144">
        <v>42236</v>
      </c>
      <c r="X18" s="15">
        <v>9.19</v>
      </c>
      <c r="Y18" s="15">
        <v>9.2200000000000006</v>
      </c>
      <c r="Z18" s="15">
        <v>8.98</v>
      </c>
      <c r="AA18" s="15">
        <v>9.0299999999999994</v>
      </c>
      <c r="AB18" s="145">
        <v>17657900</v>
      </c>
      <c r="AC18" s="15">
        <v>9.0299999999999994</v>
      </c>
      <c r="AD18" s="2">
        <f t="shared" si="1"/>
        <v>0.24000000000000021</v>
      </c>
      <c r="AE18" s="210">
        <f t="shared" si="2"/>
        <v>-8.7815587266739659E-3</v>
      </c>
    </row>
    <row r="19" spans="23:31" x14ac:dyDescent="0.25">
      <c r="W19" s="144">
        <v>42235</v>
      </c>
      <c r="X19" s="15">
        <v>9.18</v>
      </c>
      <c r="Y19" s="15">
        <v>9.2899999999999991</v>
      </c>
      <c r="Z19" s="15">
        <v>9.1</v>
      </c>
      <c r="AA19" s="15">
        <v>9.11</v>
      </c>
      <c r="AB19" s="145">
        <v>18581600</v>
      </c>
      <c r="AC19" s="15">
        <v>9.11</v>
      </c>
      <c r="AD19" s="2">
        <f t="shared" si="1"/>
        <v>0.1899999999999995</v>
      </c>
      <c r="AE19" s="210">
        <f t="shared" si="2"/>
        <v>-1.7259978425027023E-2</v>
      </c>
    </row>
    <row r="20" spans="23:31" x14ac:dyDescent="0.25">
      <c r="W20" s="144">
        <v>42234</v>
      </c>
      <c r="X20" s="15">
        <v>9.3000000000000007</v>
      </c>
      <c r="Y20" s="15">
        <v>9.36</v>
      </c>
      <c r="Z20" s="15">
        <v>9.24</v>
      </c>
      <c r="AA20" s="15">
        <v>9.27</v>
      </c>
      <c r="AB20" s="145">
        <v>16228000</v>
      </c>
      <c r="AC20" s="15">
        <v>9.27</v>
      </c>
      <c r="AD20" s="2">
        <f t="shared" si="1"/>
        <v>0.11999999999999922</v>
      </c>
      <c r="AE20" s="210">
        <f t="shared" si="2"/>
        <v>-1.6967126193001114E-2</v>
      </c>
    </row>
    <row r="21" spans="23:31" x14ac:dyDescent="0.25">
      <c r="W21" s="144">
        <v>42233</v>
      </c>
      <c r="X21" s="15">
        <v>9.31</v>
      </c>
      <c r="Y21" s="15">
        <v>9.49</v>
      </c>
      <c r="Z21" s="15">
        <v>9.26</v>
      </c>
      <c r="AA21" s="15">
        <v>9.43</v>
      </c>
      <c r="AB21" s="145">
        <v>10932100</v>
      </c>
      <c r="AC21" s="15">
        <v>9.43</v>
      </c>
      <c r="AD21" s="2">
        <f t="shared" si="1"/>
        <v>0.23000000000000043</v>
      </c>
      <c r="AE21" s="210">
        <f t="shared" si="2"/>
        <v>2.1253985122209329E-3</v>
      </c>
    </row>
    <row r="22" spans="23:31" x14ac:dyDescent="0.25">
      <c r="W22" s="144">
        <v>42230</v>
      </c>
      <c r="X22" s="15">
        <v>9.32</v>
      </c>
      <c r="Y22" s="15">
        <v>9.43</v>
      </c>
      <c r="Z22" s="15">
        <v>9.2799999999999994</v>
      </c>
      <c r="AA22" s="15">
        <v>9.41</v>
      </c>
      <c r="AB22" s="145">
        <v>13221600</v>
      </c>
      <c r="AC22" s="15">
        <v>9.41</v>
      </c>
      <c r="AD22" s="2">
        <f t="shared" si="1"/>
        <v>0.15000000000000036</v>
      </c>
      <c r="AE22" s="210">
        <f t="shared" si="2"/>
        <v>1.074113856068748E-2</v>
      </c>
    </row>
    <row r="23" spans="23:31" x14ac:dyDescent="0.25">
      <c r="W23" s="144">
        <v>42229</v>
      </c>
      <c r="X23" s="15">
        <v>9.52</v>
      </c>
      <c r="Y23" s="15">
        <v>9.52</v>
      </c>
      <c r="Z23" s="15">
        <v>9.3000000000000007</v>
      </c>
      <c r="AA23" s="15">
        <v>9.31</v>
      </c>
      <c r="AB23" s="145">
        <v>14429800</v>
      </c>
      <c r="AC23" s="15">
        <v>9.31</v>
      </c>
      <c r="AD23" s="2">
        <f t="shared" si="1"/>
        <v>0.21999999999999886</v>
      </c>
      <c r="AE23" s="210">
        <f t="shared" si="2"/>
        <v>-2.1030494216614071E-2</v>
      </c>
    </row>
    <row r="24" spans="23:31" x14ac:dyDescent="0.25">
      <c r="W24" s="144">
        <v>42228</v>
      </c>
      <c r="X24" s="15">
        <v>9.39</v>
      </c>
      <c r="Y24" s="15">
        <v>9.56</v>
      </c>
      <c r="Z24" s="15">
        <v>9.2799999999999994</v>
      </c>
      <c r="AA24" s="15">
        <v>9.51</v>
      </c>
      <c r="AB24" s="145">
        <v>28685600</v>
      </c>
      <c r="AC24" s="15">
        <v>9.51</v>
      </c>
      <c r="AD24" s="2">
        <f t="shared" si="1"/>
        <v>0.28000000000000114</v>
      </c>
      <c r="AE24" s="210">
        <f t="shared" si="2"/>
        <v>3.1645569620253333E-3</v>
      </c>
    </row>
    <row r="25" spans="23:31" x14ac:dyDescent="0.25">
      <c r="W25" s="144">
        <v>42227</v>
      </c>
      <c r="X25" s="15">
        <v>9.6999999999999993</v>
      </c>
      <c r="Y25" s="15">
        <v>9.74</v>
      </c>
      <c r="Z25" s="15">
        <v>9.42</v>
      </c>
      <c r="AA25" s="15">
        <v>9.48</v>
      </c>
      <c r="AB25" s="145">
        <v>39681000</v>
      </c>
      <c r="AC25" s="15">
        <v>9.48</v>
      </c>
      <c r="AD25" s="2">
        <f t="shared" si="1"/>
        <v>0.32000000000000028</v>
      </c>
      <c r="AE25" s="210">
        <f t="shared" si="2"/>
        <v>-5.9523809523809534E-2</v>
      </c>
    </row>
    <row r="26" spans="23:31" x14ac:dyDescent="0.25">
      <c r="W26" s="144">
        <v>42226</v>
      </c>
      <c r="X26" s="15">
        <v>9.5299999999999994</v>
      </c>
      <c r="Y26" s="15">
        <v>10.09</v>
      </c>
      <c r="Z26" s="15">
        <v>9.41</v>
      </c>
      <c r="AA26" s="15">
        <v>10.08</v>
      </c>
      <c r="AB26" s="145">
        <v>27910500</v>
      </c>
      <c r="AC26" s="15">
        <v>10.08</v>
      </c>
      <c r="AD26" s="2">
        <f t="shared" si="1"/>
        <v>0.67999999999999972</v>
      </c>
      <c r="AE26" s="210">
        <f t="shared" si="2"/>
        <v>7.1200850159404805E-2</v>
      </c>
    </row>
    <row r="27" spans="23:31" x14ac:dyDescent="0.25">
      <c r="W27" s="144">
        <v>42223</v>
      </c>
      <c r="X27" s="15">
        <v>9.82</v>
      </c>
      <c r="Y27" s="15">
        <v>10.06</v>
      </c>
      <c r="Z27" s="15">
        <v>9.36</v>
      </c>
      <c r="AA27" s="15">
        <v>9.41</v>
      </c>
      <c r="AB27" s="145">
        <v>33190200</v>
      </c>
      <c r="AC27" s="15">
        <v>9.41</v>
      </c>
      <c r="AD27" s="2">
        <f t="shared" si="1"/>
        <v>0.70000000000000107</v>
      </c>
      <c r="AE27" s="210">
        <f t="shared" si="2"/>
        <v>-5.045408678102925E-2</v>
      </c>
    </row>
    <row r="28" spans="23:31" x14ac:dyDescent="0.25">
      <c r="W28" s="144">
        <v>42222</v>
      </c>
      <c r="X28" s="15">
        <v>9.76</v>
      </c>
      <c r="Y28" s="15">
        <v>9.9600000000000009</v>
      </c>
      <c r="Z28" s="15">
        <v>9.64</v>
      </c>
      <c r="AA28" s="15">
        <v>9.91</v>
      </c>
      <c r="AB28" s="145">
        <v>22662000</v>
      </c>
      <c r="AC28" s="15">
        <v>9.91</v>
      </c>
      <c r="AD28" s="2">
        <f t="shared" si="1"/>
        <v>0.32000000000000028</v>
      </c>
      <c r="AE28" s="210">
        <f t="shared" si="2"/>
        <v>1.5368852459016535E-2</v>
      </c>
    </row>
    <row r="29" spans="23:31" x14ac:dyDescent="0.25">
      <c r="W29" s="144">
        <v>42221</v>
      </c>
      <c r="X29" s="15">
        <v>9.91</v>
      </c>
      <c r="Y29" s="15">
        <v>10.15</v>
      </c>
      <c r="Z29" s="15">
        <v>9.75</v>
      </c>
      <c r="AA29" s="15">
        <v>9.76</v>
      </c>
      <c r="AB29" s="145">
        <v>24967600</v>
      </c>
      <c r="AC29" s="15">
        <v>9.76</v>
      </c>
      <c r="AD29" s="2">
        <f t="shared" si="1"/>
        <v>0.40000000000000036</v>
      </c>
      <c r="AE29" s="210" t="e">
        <f t="shared" si="2"/>
        <v>#DIV/0!</v>
      </c>
    </row>
    <row r="30" spans="23:31" x14ac:dyDescent="0.25">
      <c r="W30" s="144">
        <v>42221</v>
      </c>
      <c r="X30" s="15" t="s">
        <v>161</v>
      </c>
      <c r="Y30" s="15"/>
      <c r="Z30" s="15"/>
      <c r="AA30" s="15"/>
      <c r="AB30" s="145"/>
      <c r="AC30" s="15"/>
      <c r="AD30" s="2">
        <f t="shared" si="1"/>
        <v>0</v>
      </c>
      <c r="AE30" s="210">
        <f t="shared" si="2"/>
        <v>-1</v>
      </c>
    </row>
    <row r="31" spans="23:31" x14ac:dyDescent="0.25">
      <c r="W31" s="144">
        <v>42220</v>
      </c>
      <c r="X31" s="15">
        <v>9.94</v>
      </c>
      <c r="Y31" s="15">
        <v>10.07</v>
      </c>
      <c r="Z31" s="15">
        <v>9.68</v>
      </c>
      <c r="AA31" s="15">
        <v>9.73</v>
      </c>
      <c r="AB31" s="145">
        <v>24551600</v>
      </c>
      <c r="AC31" s="15">
        <v>9.6999999999999993</v>
      </c>
      <c r="AD31" s="2">
        <f t="shared" si="1"/>
        <v>0.39000000000000057</v>
      </c>
      <c r="AE31" s="210">
        <f t="shared" si="2"/>
        <v>9.3652445369407644E-3</v>
      </c>
    </row>
    <row r="32" spans="23:31" x14ac:dyDescent="0.25">
      <c r="W32" s="144">
        <v>42219</v>
      </c>
      <c r="X32" s="15">
        <v>9.82</v>
      </c>
      <c r="Y32" s="15">
        <v>9.82</v>
      </c>
      <c r="Z32" s="15">
        <v>9.58</v>
      </c>
      <c r="AA32" s="15">
        <v>9.64</v>
      </c>
      <c r="AB32" s="145">
        <v>21546200</v>
      </c>
      <c r="AC32" s="15">
        <v>9.61</v>
      </c>
      <c r="AD32" s="2">
        <f t="shared" si="1"/>
        <v>0.24000000000000021</v>
      </c>
      <c r="AE32" s="210">
        <f t="shared" si="2"/>
        <v>-2.3373983739837456E-2</v>
      </c>
    </row>
    <row r="33" spans="15:31" x14ac:dyDescent="0.25">
      <c r="W33" s="144">
        <v>42216</v>
      </c>
      <c r="X33" s="15">
        <v>10.09</v>
      </c>
      <c r="Y33" s="15">
        <v>10.14</v>
      </c>
      <c r="Z33" s="15">
        <v>9.86</v>
      </c>
      <c r="AA33" s="15">
        <v>9.8699999999999992</v>
      </c>
      <c r="AB33" s="145">
        <v>18334500</v>
      </c>
      <c r="AC33" s="15">
        <v>9.84</v>
      </c>
      <c r="AD33" s="2">
        <f t="shared" si="1"/>
        <v>0.28000000000000114</v>
      </c>
      <c r="AE33" s="210">
        <f t="shared" si="2"/>
        <v>-1.1055276381909507E-2</v>
      </c>
    </row>
    <row r="34" spans="15:31" x14ac:dyDescent="0.25">
      <c r="W34" s="144">
        <v>42215</v>
      </c>
      <c r="X34" s="15">
        <v>10.19</v>
      </c>
      <c r="Y34" s="15">
        <v>10.25</v>
      </c>
      <c r="Z34" s="15">
        <v>9.8800000000000008</v>
      </c>
      <c r="AA34" s="15">
        <v>9.98</v>
      </c>
      <c r="AB34" s="145">
        <v>19834700</v>
      </c>
      <c r="AC34" s="15">
        <v>9.9499999999999993</v>
      </c>
      <c r="AD34" s="2">
        <f t="shared" si="1"/>
        <v>0.36999999999999922</v>
      </c>
      <c r="AE34" s="210">
        <f t="shared" si="2"/>
        <v>-1.7769002961500635E-2</v>
      </c>
    </row>
    <row r="35" spans="15:31" x14ac:dyDescent="0.25">
      <c r="W35" s="144">
        <v>42214</v>
      </c>
      <c r="X35" s="15">
        <v>9.92</v>
      </c>
      <c r="Y35" s="15">
        <v>10.220000000000001</v>
      </c>
      <c r="Z35" s="15">
        <v>9.89</v>
      </c>
      <c r="AA35" s="15">
        <v>10.16</v>
      </c>
      <c r="AB35" s="145">
        <v>31605600</v>
      </c>
      <c r="AC35" s="15">
        <v>10.130000000000001</v>
      </c>
      <c r="AD35" s="2">
        <f t="shared" si="1"/>
        <v>0.33000000000000007</v>
      </c>
      <c r="AE35" s="210">
        <f t="shared" si="2"/>
        <v>2.9471544715447218E-2</v>
      </c>
    </row>
    <row r="36" spans="15:31" x14ac:dyDescent="0.25">
      <c r="W36" s="144">
        <v>42213</v>
      </c>
      <c r="X36" s="15">
        <v>9.75</v>
      </c>
      <c r="Y36" s="15">
        <v>9.93</v>
      </c>
      <c r="Z36" s="15">
        <v>9.61</v>
      </c>
      <c r="AA36" s="15">
        <v>9.8699999999999992</v>
      </c>
      <c r="AB36" s="145">
        <v>27138600</v>
      </c>
      <c r="AC36" s="15">
        <v>9.84</v>
      </c>
      <c r="AD36" s="2">
        <f t="shared" si="1"/>
        <v>0.32000000000000028</v>
      </c>
      <c r="AE36" s="210">
        <f t="shared" si="2"/>
        <v>2.6068821689259725E-2</v>
      </c>
    </row>
    <row r="37" spans="15:31" x14ac:dyDescent="0.25">
      <c r="W37" s="144">
        <v>42212</v>
      </c>
      <c r="X37" s="15">
        <v>9.7100000000000009</v>
      </c>
      <c r="Y37" s="15">
        <v>9.99</v>
      </c>
      <c r="Z37" s="15">
        <v>9.59</v>
      </c>
      <c r="AA37" s="15">
        <v>9.6199999999999992</v>
      </c>
      <c r="AB37" s="145">
        <v>27877700</v>
      </c>
      <c r="AC37" s="15">
        <v>9.59</v>
      </c>
      <c r="AD37" s="2">
        <f t="shared" si="1"/>
        <v>0.40000000000000036</v>
      </c>
      <c r="AE37" s="210">
        <f t="shared" si="2"/>
        <v>-1.942740286298561E-2</v>
      </c>
    </row>
    <row r="38" spans="15:31" x14ac:dyDescent="0.25">
      <c r="W38" s="144">
        <v>42209</v>
      </c>
      <c r="X38" s="15">
        <v>9.91</v>
      </c>
      <c r="Y38" s="15">
        <v>9.91</v>
      </c>
      <c r="Z38" s="15">
        <v>9.65</v>
      </c>
      <c r="AA38" s="15">
        <v>9.81</v>
      </c>
      <c r="AB38" s="145">
        <v>27614400</v>
      </c>
      <c r="AC38" s="15">
        <v>9.7799999999999994</v>
      </c>
      <c r="AD38" s="2">
        <f t="shared" si="1"/>
        <v>0.25999999999999979</v>
      </c>
      <c r="AE38" s="210">
        <f t="shared" si="2"/>
        <v>-1.5105740181268867E-2</v>
      </c>
    </row>
    <row r="39" spans="15:31" ht="20.25" thickBot="1" x14ac:dyDescent="0.35">
      <c r="O39" s="17"/>
      <c r="P39" s="266" t="s">
        <v>83</v>
      </c>
      <c r="Q39" s="266"/>
      <c r="R39" s="51"/>
      <c r="T39" s="141" t="s">
        <v>153</v>
      </c>
      <c r="W39" s="144">
        <v>42208</v>
      </c>
      <c r="X39" s="15">
        <v>10.09</v>
      </c>
      <c r="Y39" s="15">
        <v>10.19</v>
      </c>
      <c r="Z39" s="15">
        <v>9.9</v>
      </c>
      <c r="AA39" s="15">
        <v>9.9600000000000009</v>
      </c>
      <c r="AB39" s="145">
        <v>21993800</v>
      </c>
      <c r="AC39" s="15">
        <v>9.93</v>
      </c>
      <c r="AD39" s="2">
        <f t="shared" si="1"/>
        <v>0.28999999999999915</v>
      </c>
      <c r="AE39" s="210">
        <f t="shared" si="2"/>
        <v>-3.0120481927712328E-3</v>
      </c>
    </row>
    <row r="40" spans="15:31" ht="15.75" thickTop="1" x14ac:dyDescent="0.25">
      <c r="O40" s="2"/>
      <c r="P40" s="133">
        <v>1.1000000000000001</v>
      </c>
      <c r="Q40" s="133">
        <f>P40*$Q$4</f>
        <v>10.549000000000001</v>
      </c>
      <c r="R40" s="51"/>
      <c r="T40" s="137" t="s">
        <v>135</v>
      </c>
      <c r="U40" s="138">
        <v>9.6300000000000008</v>
      </c>
      <c r="W40" s="144">
        <v>42207</v>
      </c>
      <c r="X40" s="15">
        <v>10.16</v>
      </c>
      <c r="Y40" s="15">
        <v>10.16</v>
      </c>
      <c r="Z40" s="15">
        <v>9.9600000000000009</v>
      </c>
      <c r="AA40" s="15">
        <v>9.99</v>
      </c>
      <c r="AB40" s="145">
        <v>40629000</v>
      </c>
      <c r="AC40" s="15">
        <v>9.9600000000000009</v>
      </c>
      <c r="AD40" s="2">
        <f t="shared" si="1"/>
        <v>0.19999999999999929</v>
      </c>
      <c r="AE40" s="210">
        <f t="shared" si="2"/>
        <v>-2.3529411764705688E-2</v>
      </c>
    </row>
    <row r="41" spans="15:31" x14ac:dyDescent="0.25">
      <c r="O41" s="2"/>
      <c r="P41" s="133">
        <v>1.0900000000000001</v>
      </c>
      <c r="Q41" s="133">
        <f t="shared" ref="Q41:Q60" si="4">P41*$Q$4</f>
        <v>10.453100000000001</v>
      </c>
      <c r="R41" s="51"/>
      <c r="T41" s="137" t="s">
        <v>136</v>
      </c>
      <c r="U41" s="138">
        <v>9.59</v>
      </c>
      <c r="W41" s="144">
        <v>42206</v>
      </c>
      <c r="X41" s="15">
        <v>10.199999999999999</v>
      </c>
      <c r="Y41" s="15">
        <v>10.44</v>
      </c>
      <c r="Z41" s="15">
        <v>10.16</v>
      </c>
      <c r="AA41" s="15">
        <v>10.23</v>
      </c>
      <c r="AB41" s="145">
        <v>24257300</v>
      </c>
      <c r="AC41" s="15">
        <v>10.199999999999999</v>
      </c>
      <c r="AD41" s="2">
        <f t="shared" si="1"/>
        <v>0.27999999999999936</v>
      </c>
      <c r="AE41" s="210">
        <f t="shared" si="2"/>
        <v>2.9498525073745618E-3</v>
      </c>
    </row>
    <row r="42" spans="15:31" x14ac:dyDescent="0.25">
      <c r="O42" s="2"/>
      <c r="P42" s="133">
        <v>1.08</v>
      </c>
      <c r="Q42" s="133">
        <f t="shared" si="4"/>
        <v>10.357200000000001</v>
      </c>
      <c r="R42" s="51"/>
      <c r="T42" s="137" t="s">
        <v>137</v>
      </c>
      <c r="U42" s="138" t="s">
        <v>186</v>
      </c>
      <c r="W42" s="144">
        <v>42205</v>
      </c>
      <c r="X42" s="15">
        <v>10.45</v>
      </c>
      <c r="Y42" s="15">
        <v>10.47</v>
      </c>
      <c r="Z42" s="15">
        <v>10.18</v>
      </c>
      <c r="AA42" s="15">
        <v>10.199999999999999</v>
      </c>
      <c r="AB42" s="145">
        <v>22766800</v>
      </c>
      <c r="AC42" s="15">
        <v>10.17</v>
      </c>
      <c r="AD42" s="2">
        <f t="shared" si="1"/>
        <v>0.29000000000000092</v>
      </c>
      <c r="AE42" s="210">
        <f t="shared" si="2"/>
        <v>-2.7724665391969494E-2</v>
      </c>
    </row>
    <row r="43" spans="15:31" x14ac:dyDescent="0.25">
      <c r="O43" s="2"/>
      <c r="P43" s="133">
        <v>1.07</v>
      </c>
      <c r="Q43" s="133">
        <f t="shared" si="4"/>
        <v>10.2613</v>
      </c>
      <c r="R43" s="133"/>
      <c r="T43" s="137" t="s">
        <v>138</v>
      </c>
      <c r="U43" s="138" t="s">
        <v>187</v>
      </c>
      <c r="W43" s="144">
        <v>42202</v>
      </c>
      <c r="X43" s="15">
        <v>10.49</v>
      </c>
      <c r="Y43" s="15">
        <v>10.55</v>
      </c>
      <c r="Z43" s="15">
        <v>10.36</v>
      </c>
      <c r="AA43" s="15">
        <v>10.49</v>
      </c>
      <c r="AB43" s="145">
        <v>16003600</v>
      </c>
      <c r="AC43" s="15">
        <v>10.46</v>
      </c>
      <c r="AD43" s="2">
        <f t="shared" si="1"/>
        <v>0.19000000000000128</v>
      </c>
      <c r="AE43" s="210">
        <f t="shared" si="2"/>
        <v>-1.9083969465648609E-3</v>
      </c>
    </row>
    <row r="44" spans="15:31" x14ac:dyDescent="0.25">
      <c r="O44" s="2"/>
      <c r="P44" s="133">
        <v>1.06</v>
      </c>
      <c r="Q44" s="133">
        <f t="shared" si="4"/>
        <v>10.1654</v>
      </c>
      <c r="R44" s="133"/>
      <c r="T44" s="137" t="s">
        <v>139</v>
      </c>
      <c r="U44" s="138">
        <v>13.54</v>
      </c>
      <c r="W44" s="144">
        <v>42201</v>
      </c>
      <c r="X44" s="15">
        <v>10.65</v>
      </c>
      <c r="Y44" s="15">
        <v>10.65</v>
      </c>
      <c r="Z44" s="15">
        <v>10.43</v>
      </c>
      <c r="AA44" s="15">
        <v>10.51</v>
      </c>
      <c r="AB44" s="145">
        <v>16344600</v>
      </c>
      <c r="AC44" s="15">
        <v>10.48</v>
      </c>
      <c r="AD44" s="2">
        <f t="shared" si="1"/>
        <v>0.22000000000000064</v>
      </c>
      <c r="AE44" s="210">
        <f t="shared" si="2"/>
        <v>-5.6925996204932883E-3</v>
      </c>
    </row>
    <row r="45" spans="15:31" x14ac:dyDescent="0.25">
      <c r="O45" s="2"/>
      <c r="P45" s="133">
        <v>1.05</v>
      </c>
      <c r="Q45" s="133">
        <f t="shared" si="4"/>
        <v>10.0695</v>
      </c>
      <c r="R45" s="133"/>
      <c r="T45" s="137" t="s">
        <v>140</v>
      </c>
      <c r="U45" s="138">
        <v>3.3125800000000001</v>
      </c>
      <c r="W45" s="144">
        <v>42200</v>
      </c>
      <c r="X45" s="15">
        <v>10.77</v>
      </c>
      <c r="Y45" s="15">
        <v>10.79</v>
      </c>
      <c r="Z45" s="15">
        <v>10.52</v>
      </c>
      <c r="AA45" s="15">
        <v>10.57</v>
      </c>
      <c r="AB45" s="145">
        <v>19278600</v>
      </c>
      <c r="AC45" s="15">
        <v>10.54</v>
      </c>
      <c r="AD45" s="2">
        <f t="shared" si="1"/>
        <v>0.26999999999999957</v>
      </c>
      <c r="AE45" s="210">
        <f t="shared" si="2"/>
        <v>-1.862197392923659E-2</v>
      </c>
    </row>
    <row r="46" spans="15:31" x14ac:dyDescent="0.25">
      <c r="O46" s="2"/>
      <c r="P46" s="133">
        <v>1.04</v>
      </c>
      <c r="Q46" s="133">
        <f t="shared" si="4"/>
        <v>9.9735999999999994</v>
      </c>
      <c r="R46" s="133"/>
      <c r="T46" s="137" t="s">
        <v>141</v>
      </c>
      <c r="U46" s="139" t="s">
        <v>147</v>
      </c>
      <c r="W46" s="144">
        <v>42199</v>
      </c>
      <c r="X46" s="15">
        <v>10.77</v>
      </c>
      <c r="Y46" s="15">
        <v>10.86</v>
      </c>
      <c r="Z46" s="15">
        <v>10.65</v>
      </c>
      <c r="AA46" s="15">
        <v>10.77</v>
      </c>
      <c r="AB46" s="145">
        <v>17365100</v>
      </c>
      <c r="AC46" s="15">
        <v>10.74</v>
      </c>
      <c r="AD46" s="2">
        <f t="shared" si="1"/>
        <v>0.20999999999999908</v>
      </c>
      <c r="AE46" s="210">
        <f t="shared" si="2"/>
        <v>-4.633920296570837E-3</v>
      </c>
    </row>
    <row r="47" spans="15:31" x14ac:dyDescent="0.25">
      <c r="O47" s="2"/>
      <c r="P47" s="133">
        <v>1.03</v>
      </c>
      <c r="Q47" s="133">
        <f t="shared" si="4"/>
        <v>9.8777000000000008</v>
      </c>
      <c r="R47" s="133"/>
      <c r="T47" s="137"/>
      <c r="U47" s="138"/>
      <c r="W47" s="144">
        <v>42198</v>
      </c>
      <c r="X47" s="15">
        <v>10.77</v>
      </c>
      <c r="Y47" s="15">
        <v>10.84</v>
      </c>
      <c r="Z47" s="15">
        <v>10.69</v>
      </c>
      <c r="AA47" s="15">
        <v>10.82</v>
      </c>
      <c r="AB47" s="145">
        <v>19075700</v>
      </c>
      <c r="AC47" s="15">
        <v>10.79</v>
      </c>
      <c r="AD47" s="2">
        <f t="shared" si="1"/>
        <v>0.15000000000000036</v>
      </c>
      <c r="AE47" s="210">
        <f t="shared" si="2"/>
        <v>1.7924528301886733E-2</v>
      </c>
    </row>
    <row r="48" spans="15:31" x14ac:dyDescent="0.25">
      <c r="O48" s="2"/>
      <c r="P48" s="133">
        <v>1.02</v>
      </c>
      <c r="Q48" s="133">
        <f t="shared" si="4"/>
        <v>9.7818000000000005</v>
      </c>
      <c r="R48" s="133"/>
      <c r="T48" s="137" t="s">
        <v>142</v>
      </c>
      <c r="U48" s="138" t="s">
        <v>188</v>
      </c>
      <c r="W48" s="144">
        <v>42195</v>
      </c>
      <c r="X48" s="15">
        <v>10.77</v>
      </c>
      <c r="Y48" s="15">
        <v>10.87</v>
      </c>
      <c r="Z48" s="15">
        <v>10.61</v>
      </c>
      <c r="AA48" s="15">
        <v>10.63</v>
      </c>
      <c r="AB48" s="145">
        <v>23818300</v>
      </c>
      <c r="AC48" s="15">
        <v>10.6</v>
      </c>
      <c r="AD48" s="2">
        <f t="shared" si="1"/>
        <v>0.25999999999999979</v>
      </c>
      <c r="AE48" s="210">
        <f t="shared" si="2"/>
        <v>3.7878787878786735E-3</v>
      </c>
    </row>
    <row r="49" spans="15:31" x14ac:dyDescent="0.25">
      <c r="O49" s="2"/>
      <c r="P49" s="133">
        <v>1.01</v>
      </c>
      <c r="Q49" s="133">
        <f t="shared" si="4"/>
        <v>9.6859000000000002</v>
      </c>
      <c r="R49" s="133"/>
      <c r="T49" s="137" t="s">
        <v>143</v>
      </c>
      <c r="U49" s="138" t="s">
        <v>148</v>
      </c>
      <c r="W49" s="144">
        <v>42194</v>
      </c>
      <c r="X49" s="15">
        <v>10.74</v>
      </c>
      <c r="Y49" s="15">
        <v>10.97</v>
      </c>
      <c r="Z49" s="15">
        <v>10.57</v>
      </c>
      <c r="AA49" s="15">
        <v>10.59</v>
      </c>
      <c r="AB49" s="145">
        <v>40237700</v>
      </c>
      <c r="AC49" s="15">
        <v>10.56</v>
      </c>
      <c r="AD49" s="2">
        <f t="shared" si="1"/>
        <v>0.40000000000000036</v>
      </c>
      <c r="AE49" s="210">
        <f t="shared" si="2"/>
        <v>8.5959885386819312E-3</v>
      </c>
    </row>
    <row r="50" spans="15:31" x14ac:dyDescent="0.25">
      <c r="O50" s="2"/>
      <c r="P50" s="133">
        <v>1</v>
      </c>
      <c r="Q50" s="133">
        <f t="shared" si="4"/>
        <v>9.59</v>
      </c>
      <c r="R50" s="133"/>
      <c r="T50" s="137" t="s">
        <v>144</v>
      </c>
      <c r="U50" s="140">
        <v>19595512</v>
      </c>
      <c r="W50" s="144">
        <v>42193</v>
      </c>
      <c r="X50" s="15">
        <v>10.95</v>
      </c>
      <c r="Y50" s="15">
        <v>11</v>
      </c>
      <c r="Z50" s="15">
        <v>10.39</v>
      </c>
      <c r="AA50" s="15">
        <v>10.5</v>
      </c>
      <c r="AB50" s="145">
        <v>45976600</v>
      </c>
      <c r="AC50" s="15">
        <v>10.47</v>
      </c>
      <c r="AD50" s="2">
        <f t="shared" si="1"/>
        <v>0.60999999999999943</v>
      </c>
      <c r="AE50" s="210">
        <f t="shared" si="2"/>
        <v>-5.0770625566636363E-2</v>
      </c>
    </row>
    <row r="51" spans="15:31" x14ac:dyDescent="0.25">
      <c r="O51" s="2"/>
      <c r="P51" s="133">
        <v>0.99</v>
      </c>
      <c r="Q51" s="133">
        <f t="shared" si="4"/>
        <v>9.4940999999999995</v>
      </c>
      <c r="R51" s="133"/>
      <c r="T51" s="137" t="s">
        <v>149</v>
      </c>
      <c r="U51" s="140">
        <v>24125700</v>
      </c>
      <c r="W51" s="144">
        <v>42192</v>
      </c>
      <c r="X51" s="15">
        <v>10.96</v>
      </c>
      <c r="Y51" s="15">
        <v>11.11</v>
      </c>
      <c r="Z51" s="15">
        <v>10.58</v>
      </c>
      <c r="AA51" s="15">
        <v>11.06</v>
      </c>
      <c r="AB51" s="145">
        <v>31468600</v>
      </c>
      <c r="AC51" s="15">
        <v>11.03</v>
      </c>
      <c r="AD51" s="2">
        <f t="shared" si="1"/>
        <v>0.52999999999999936</v>
      </c>
      <c r="AE51" s="210">
        <f t="shared" si="2"/>
        <v>2.7272727272726893E-3</v>
      </c>
    </row>
    <row r="52" spans="15:31" x14ac:dyDescent="0.25">
      <c r="O52" s="2"/>
      <c r="P52" s="133">
        <v>0.98</v>
      </c>
      <c r="Q52" s="133">
        <f t="shared" si="4"/>
        <v>9.3981999999999992</v>
      </c>
      <c r="R52" s="133"/>
      <c r="T52" s="137" t="s">
        <v>145</v>
      </c>
      <c r="U52" s="138" t="s">
        <v>189</v>
      </c>
      <c r="W52" s="144">
        <v>42191</v>
      </c>
      <c r="X52" s="15">
        <v>10.95</v>
      </c>
      <c r="Y52" s="15">
        <v>11.13</v>
      </c>
      <c r="Z52" s="15">
        <v>10.92</v>
      </c>
      <c r="AA52" s="15">
        <v>11.03</v>
      </c>
      <c r="AB52" s="145">
        <v>18040300</v>
      </c>
      <c r="AC52" s="15">
        <v>11</v>
      </c>
      <c r="AD52" s="2">
        <f t="shared" si="1"/>
        <v>0.21000000000000085</v>
      </c>
      <c r="AE52" s="210">
        <f t="shared" si="2"/>
        <v>-6.3233965672990777E-3</v>
      </c>
    </row>
    <row r="53" spans="15:31" x14ac:dyDescent="0.25">
      <c r="O53" s="2"/>
      <c r="P53" s="133">
        <v>0.97</v>
      </c>
      <c r="Q53" s="133">
        <f t="shared" si="4"/>
        <v>9.3022999999999989</v>
      </c>
      <c r="R53" s="133"/>
      <c r="T53" s="137" t="s">
        <v>150</v>
      </c>
      <c r="U53" s="138">
        <v>20.100000000000001</v>
      </c>
      <c r="W53" s="144">
        <v>42187</v>
      </c>
      <c r="X53" s="15">
        <v>11.09</v>
      </c>
      <c r="Y53" s="15">
        <v>11.23</v>
      </c>
      <c r="Z53" s="15">
        <v>11.04</v>
      </c>
      <c r="AA53" s="15">
        <v>11.1</v>
      </c>
      <c r="AB53" s="145">
        <v>14451000</v>
      </c>
      <c r="AC53" s="15">
        <v>11.07</v>
      </c>
      <c r="AD53" s="2">
        <f t="shared" si="1"/>
        <v>0.19000000000000128</v>
      </c>
      <c r="AE53" s="210">
        <f t="shared" si="2"/>
        <v>2.7173913043478937E-3</v>
      </c>
    </row>
    <row r="54" spans="15:31" x14ac:dyDescent="0.25">
      <c r="O54" s="2"/>
      <c r="P54" s="133">
        <v>0.96</v>
      </c>
      <c r="Q54" s="133">
        <f t="shared" si="4"/>
        <v>9.2064000000000004</v>
      </c>
      <c r="R54" s="133"/>
      <c r="T54" s="137" t="s">
        <v>151</v>
      </c>
      <c r="U54" s="138">
        <v>0.48</v>
      </c>
      <c r="W54" s="144">
        <v>42186</v>
      </c>
      <c r="X54" s="15">
        <v>11.2</v>
      </c>
      <c r="Y54" s="15">
        <v>11.23</v>
      </c>
      <c r="Z54" s="15">
        <v>10.94</v>
      </c>
      <c r="AA54" s="15">
        <v>11.07</v>
      </c>
      <c r="AB54" s="145">
        <v>28330900</v>
      </c>
      <c r="AC54" s="15">
        <v>11.04</v>
      </c>
      <c r="AD54" s="2">
        <f t="shared" si="1"/>
        <v>0.29000000000000092</v>
      </c>
      <c r="AE54" s="210">
        <f t="shared" si="2"/>
        <v>-7.194244604316502E-3</v>
      </c>
    </row>
    <row r="55" spans="15:31" x14ac:dyDescent="0.25">
      <c r="O55" s="2"/>
      <c r="P55" s="133">
        <v>0.95</v>
      </c>
      <c r="Q55" s="133">
        <f t="shared" si="4"/>
        <v>9.1105</v>
      </c>
      <c r="R55" s="133"/>
      <c r="T55" s="137" t="s">
        <v>146</v>
      </c>
      <c r="U55" s="138" t="s">
        <v>152</v>
      </c>
      <c r="W55" s="144">
        <v>42185</v>
      </c>
      <c r="X55" s="15">
        <v>11.45</v>
      </c>
      <c r="Y55" s="15">
        <v>11.5</v>
      </c>
      <c r="Z55" s="15">
        <v>11.15</v>
      </c>
      <c r="AA55" s="15">
        <v>11.15</v>
      </c>
      <c r="AB55" s="145">
        <v>22622900</v>
      </c>
      <c r="AC55" s="15">
        <v>11.12</v>
      </c>
      <c r="AD55" s="2">
        <f t="shared" si="1"/>
        <v>0.34999999999999964</v>
      </c>
      <c r="AE55" s="210">
        <f t="shared" si="2"/>
        <v>-1.7667844522968323E-2</v>
      </c>
    </row>
    <row r="56" spans="15:31" x14ac:dyDescent="0.25">
      <c r="O56" s="2"/>
      <c r="P56" s="133">
        <v>0.94</v>
      </c>
      <c r="Q56" s="133">
        <f t="shared" si="4"/>
        <v>9.0145999999999997</v>
      </c>
      <c r="R56" s="133"/>
      <c r="W56" s="144">
        <v>42184</v>
      </c>
      <c r="X56" s="15">
        <v>11.48</v>
      </c>
      <c r="Y56" s="15">
        <v>11.61</v>
      </c>
      <c r="Z56" s="15">
        <v>11.34</v>
      </c>
      <c r="AA56" s="15">
        <v>11.35</v>
      </c>
      <c r="AB56" s="145">
        <v>19926700</v>
      </c>
      <c r="AC56" s="15">
        <v>11.32</v>
      </c>
      <c r="AD56" s="2">
        <f t="shared" si="1"/>
        <v>0.26999999999999957</v>
      </c>
      <c r="AE56" s="210">
        <f t="shared" si="2"/>
        <v>-2.8326180257510769E-2</v>
      </c>
    </row>
    <row r="57" spans="15:31" x14ac:dyDescent="0.25">
      <c r="O57" s="2"/>
      <c r="P57" s="133">
        <v>0.93</v>
      </c>
      <c r="Q57" s="133">
        <f t="shared" si="4"/>
        <v>8.9187000000000012</v>
      </c>
      <c r="R57" s="133"/>
      <c r="W57" s="144">
        <v>42181</v>
      </c>
      <c r="X57" s="15">
        <v>11.58</v>
      </c>
      <c r="Y57" s="15">
        <v>11.76</v>
      </c>
      <c r="Z57" s="15">
        <v>11.56</v>
      </c>
      <c r="AA57" s="15">
        <v>11.69</v>
      </c>
      <c r="AB57" s="145">
        <v>16253300</v>
      </c>
      <c r="AC57" s="15">
        <v>11.65</v>
      </c>
      <c r="AD57" s="2">
        <f t="shared" si="1"/>
        <v>0.19999999999999929</v>
      </c>
      <c r="AE57" s="210">
        <f t="shared" si="2"/>
        <v>1.0407632263660149E-2</v>
      </c>
    </row>
    <row r="58" spans="15:31" x14ac:dyDescent="0.25">
      <c r="O58" s="2"/>
      <c r="P58" s="133">
        <v>0.92</v>
      </c>
      <c r="Q58" s="133">
        <f t="shared" si="4"/>
        <v>8.8228000000000009</v>
      </c>
      <c r="R58" s="133"/>
      <c r="W58" s="144">
        <v>42180</v>
      </c>
      <c r="X58" s="15">
        <v>11.76</v>
      </c>
      <c r="Y58" s="15">
        <v>11.77</v>
      </c>
      <c r="Z58" s="15">
        <v>11.55</v>
      </c>
      <c r="AA58" s="15">
        <v>11.57</v>
      </c>
      <c r="AB58" s="145">
        <v>15529600</v>
      </c>
      <c r="AC58" s="15">
        <v>11.53</v>
      </c>
      <c r="AD58" s="2">
        <f t="shared" si="1"/>
        <v>0.21999999999999886</v>
      </c>
      <c r="AE58" s="210">
        <f t="shared" si="2"/>
        <v>-1.4529914529914478E-2</v>
      </c>
    </row>
    <row r="59" spans="15:31" x14ac:dyDescent="0.25">
      <c r="O59" s="2"/>
      <c r="P59" s="133">
        <v>0.91</v>
      </c>
      <c r="Q59" s="133">
        <f t="shared" si="4"/>
        <v>8.7269000000000005</v>
      </c>
      <c r="R59" s="133"/>
      <c r="W59" s="144">
        <v>42179</v>
      </c>
      <c r="X59" s="15">
        <v>11.71</v>
      </c>
      <c r="Y59" s="15">
        <v>11.85</v>
      </c>
      <c r="Z59" s="15">
        <v>11.69</v>
      </c>
      <c r="AA59" s="15">
        <v>11.74</v>
      </c>
      <c r="AB59" s="145">
        <v>18029900</v>
      </c>
      <c r="AC59" s="15">
        <v>11.7</v>
      </c>
      <c r="AD59" s="2">
        <f t="shared" si="1"/>
        <v>0.16000000000000014</v>
      </c>
      <c r="AE59" s="210">
        <f t="shared" si="2"/>
        <v>0</v>
      </c>
    </row>
    <row r="60" spans="15:31" x14ac:dyDescent="0.25">
      <c r="O60" s="2"/>
      <c r="P60" s="133">
        <v>0.9</v>
      </c>
      <c r="Q60" s="133">
        <f t="shared" si="4"/>
        <v>8.6310000000000002</v>
      </c>
      <c r="R60" s="133"/>
      <c r="W60" s="144">
        <v>42178</v>
      </c>
      <c r="X60" s="15">
        <v>11.79</v>
      </c>
      <c r="Y60" s="15">
        <v>11.83</v>
      </c>
      <c r="Z60" s="15">
        <v>11.71</v>
      </c>
      <c r="AA60" s="15">
        <v>11.74</v>
      </c>
      <c r="AB60" s="145">
        <v>16465700</v>
      </c>
      <c r="AC60" s="15">
        <v>11.7</v>
      </c>
      <c r="AD60" s="2">
        <f t="shared" si="1"/>
        <v>0.11999999999999922</v>
      </c>
      <c r="AE60" s="210">
        <f t="shared" si="2"/>
        <v>-1.7064846416383617E-3</v>
      </c>
    </row>
    <row r="61" spans="15:31" x14ac:dyDescent="0.25">
      <c r="W61" s="144">
        <v>42177</v>
      </c>
      <c r="X61" s="15">
        <v>11.9</v>
      </c>
      <c r="Y61" s="15">
        <v>11.9</v>
      </c>
      <c r="Z61" s="15">
        <v>11.69</v>
      </c>
      <c r="AA61" s="15">
        <v>11.76</v>
      </c>
      <c r="AB61" s="145">
        <v>24095500</v>
      </c>
      <c r="AC61" s="15">
        <v>11.72</v>
      </c>
      <c r="AD61" s="2">
        <f t="shared" si="1"/>
        <v>0.21000000000000085</v>
      </c>
      <c r="AE61" s="210">
        <f t="shared" si="2"/>
        <v>-1.4297729184188368E-2</v>
      </c>
    </row>
    <row r="62" spans="15:31" x14ac:dyDescent="0.25">
      <c r="W62" s="144">
        <v>42174</v>
      </c>
      <c r="X62" s="15">
        <v>11.9</v>
      </c>
      <c r="Y62" s="15">
        <v>12</v>
      </c>
      <c r="Z62" s="15">
        <v>11.86</v>
      </c>
      <c r="AA62" s="15">
        <v>11.93</v>
      </c>
      <c r="AB62" s="145">
        <v>19106600</v>
      </c>
      <c r="AC62" s="15">
        <v>11.89</v>
      </c>
      <c r="AD62" s="2">
        <f t="shared" si="1"/>
        <v>0.14000000000000057</v>
      </c>
      <c r="AE62" s="210">
        <f t="shared" si="2"/>
        <v>8.4175084175086567E-4</v>
      </c>
    </row>
    <row r="63" spans="15:31" x14ac:dyDescent="0.25">
      <c r="W63" s="144">
        <v>42173</v>
      </c>
      <c r="X63" s="15">
        <v>12</v>
      </c>
      <c r="Y63" s="15">
        <v>12.07</v>
      </c>
      <c r="Z63" s="15">
        <v>11.87</v>
      </c>
      <c r="AA63" s="15">
        <v>11.92</v>
      </c>
      <c r="AB63" s="145">
        <v>13423800</v>
      </c>
      <c r="AC63" s="15">
        <v>11.88</v>
      </c>
      <c r="AD63" s="2">
        <f t="shared" si="1"/>
        <v>0.20000000000000107</v>
      </c>
      <c r="AE63" s="210">
        <f t="shared" si="2"/>
        <v>-3.3557046979865168E-3</v>
      </c>
    </row>
    <row r="64" spans="15:31" x14ac:dyDescent="0.25">
      <c r="W64" s="144">
        <v>42172</v>
      </c>
      <c r="X64" s="15">
        <v>12.03</v>
      </c>
      <c r="Y64" s="15">
        <v>12.04</v>
      </c>
      <c r="Z64" s="15">
        <v>11.85</v>
      </c>
      <c r="AA64" s="15">
        <v>11.96</v>
      </c>
      <c r="AB64" s="145">
        <v>14743000</v>
      </c>
      <c r="AC64" s="15">
        <v>11.92</v>
      </c>
      <c r="AD64" s="2">
        <f t="shared" si="1"/>
        <v>0.1899999999999995</v>
      </c>
      <c r="AE64" s="210">
        <f t="shared" si="2"/>
        <v>-5.008347245409106E-3</v>
      </c>
    </row>
    <row r="65" spans="23:31" x14ac:dyDescent="0.25">
      <c r="W65" s="144">
        <v>42171</v>
      </c>
      <c r="X65" s="15">
        <v>11.97</v>
      </c>
      <c r="Y65" s="15">
        <v>12.05</v>
      </c>
      <c r="Z65" s="15">
        <v>11.92</v>
      </c>
      <c r="AA65" s="15">
        <v>12.02</v>
      </c>
      <c r="AB65" s="145">
        <v>12010800</v>
      </c>
      <c r="AC65" s="15">
        <v>11.98</v>
      </c>
      <c r="AD65" s="2">
        <f t="shared" si="1"/>
        <v>0.13000000000000078</v>
      </c>
      <c r="AE65" s="210">
        <f t="shared" si="2"/>
        <v>1.6722408026754731E-3</v>
      </c>
    </row>
    <row r="66" spans="23:31" x14ac:dyDescent="0.25">
      <c r="W66" s="144">
        <v>42170</v>
      </c>
      <c r="X66" s="15">
        <v>11.97</v>
      </c>
      <c r="Y66" s="15">
        <v>12.11</v>
      </c>
      <c r="Z66" s="15">
        <v>11.92</v>
      </c>
      <c r="AA66" s="15">
        <v>12</v>
      </c>
      <c r="AB66" s="145">
        <v>12755200</v>
      </c>
      <c r="AC66" s="15">
        <v>11.96</v>
      </c>
      <c r="AD66" s="2">
        <f t="shared" si="1"/>
        <v>0.1899999999999995</v>
      </c>
      <c r="AE66" s="210">
        <f t="shared" si="2"/>
        <v>-4.991680532445808E-3</v>
      </c>
    </row>
    <row r="67" spans="23:31" x14ac:dyDescent="0.25">
      <c r="W67" s="144">
        <v>42167</v>
      </c>
      <c r="X67" s="15">
        <v>12.07</v>
      </c>
      <c r="Y67" s="15">
        <v>12.16</v>
      </c>
      <c r="Z67" s="15">
        <v>12.02</v>
      </c>
      <c r="AA67" s="15">
        <v>12.06</v>
      </c>
      <c r="AB67" s="145">
        <v>14542300</v>
      </c>
      <c r="AC67" s="15">
        <v>12.02</v>
      </c>
      <c r="AD67" s="2">
        <f t="shared" si="1"/>
        <v>0.14000000000000057</v>
      </c>
      <c r="AE67" s="210">
        <f t="shared" si="2"/>
        <v>-2.4896265560166997E-3</v>
      </c>
    </row>
    <row r="68" spans="23:31" x14ac:dyDescent="0.25">
      <c r="W68" s="144">
        <v>42166</v>
      </c>
      <c r="X68" s="15">
        <v>12.17</v>
      </c>
      <c r="Y68" s="15">
        <v>12.19</v>
      </c>
      <c r="Z68" s="15">
        <v>12.03</v>
      </c>
      <c r="AA68" s="15">
        <v>12.09</v>
      </c>
      <c r="AB68" s="145">
        <v>15411500</v>
      </c>
      <c r="AC68" s="15">
        <v>12.05</v>
      </c>
      <c r="AD68" s="2">
        <f>Y68-Z68</f>
        <v>0.16000000000000014</v>
      </c>
      <c r="AE68" s="210" t="e">
        <f>AC68/AC69-1</f>
        <v>#DIV/0!</v>
      </c>
    </row>
    <row r="69" spans="23:31" x14ac:dyDescent="0.25">
      <c r="W69" s="146" t="s">
        <v>162</v>
      </c>
      <c r="X69" s="146"/>
      <c r="Y69" s="146"/>
      <c r="Z69" s="146"/>
      <c r="AA69" s="146"/>
      <c r="AB69" s="146"/>
      <c r="AC69" s="146"/>
      <c r="AD69" s="2">
        <f>Y69-Z69</f>
        <v>0</v>
      </c>
      <c r="AE69" s="210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132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5">
        <v>120</v>
      </c>
      <c r="I3" s="185">
        <v>19.28</v>
      </c>
      <c r="J3" s="185">
        <v>0.04</v>
      </c>
      <c r="K3" s="185">
        <f>H3*I3-J3</f>
        <v>2313.5600000000004</v>
      </c>
      <c r="O3" s="17" t="s">
        <v>58</v>
      </c>
      <c r="Q3" s="2">
        <f>(F14-K14)/Q2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2">
        <v>18.739999999999998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2248.7999999999997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-244.16999999999871</v>
      </c>
      <c r="R7" s="228" t="s">
        <v>248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85">
        <v>120</v>
      </c>
      <c r="D13" s="186">
        <v>18.7</v>
      </c>
      <c r="E13" s="186"/>
      <c r="F13" s="186">
        <f t="shared" si="0"/>
        <v>2244</v>
      </c>
    </row>
    <row r="14" spans="1:22" x14ac:dyDescent="0.25">
      <c r="A14" s="49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6112.9900000000007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18.739999999999998</v>
      </c>
      <c r="P21">
        <v>1.1000000000000001</v>
      </c>
      <c r="Q21" s="2">
        <f t="shared" ref="Q21:Q33" si="1">P21*O21</f>
        <v>20.614000000000001</v>
      </c>
    </row>
    <row r="22" spans="15:17" x14ac:dyDescent="0.25">
      <c r="O22" s="2">
        <f>$Q$4</f>
        <v>18.739999999999998</v>
      </c>
      <c r="P22">
        <v>1.05</v>
      </c>
      <c r="Q22" s="2">
        <f t="shared" si="1"/>
        <v>19.677</v>
      </c>
    </row>
    <row r="23" spans="15:17" x14ac:dyDescent="0.25">
      <c r="O23" s="2">
        <f t="shared" ref="O23:O33" si="2">$Q$4</f>
        <v>18.739999999999998</v>
      </c>
      <c r="P23">
        <v>1.04</v>
      </c>
      <c r="Q23" s="2">
        <f t="shared" si="1"/>
        <v>19.489599999999999</v>
      </c>
    </row>
    <row r="24" spans="15:17" x14ac:dyDescent="0.25">
      <c r="O24" s="2">
        <f t="shared" si="2"/>
        <v>18.739999999999998</v>
      </c>
      <c r="P24" s="2">
        <v>1.03</v>
      </c>
      <c r="Q24" s="2">
        <f t="shared" si="1"/>
        <v>19.302199999999999</v>
      </c>
    </row>
    <row r="25" spans="15:17" x14ac:dyDescent="0.25">
      <c r="O25" s="2">
        <f t="shared" si="2"/>
        <v>18.739999999999998</v>
      </c>
      <c r="P25" s="2">
        <v>1.02</v>
      </c>
      <c r="Q25" s="2">
        <f t="shared" si="1"/>
        <v>19.114799999999999</v>
      </c>
    </row>
    <row r="26" spans="15:17" x14ac:dyDescent="0.25">
      <c r="O26" s="2">
        <f t="shared" si="2"/>
        <v>18.739999999999998</v>
      </c>
      <c r="P26" s="2">
        <v>1.01</v>
      </c>
      <c r="Q26" s="2">
        <f t="shared" si="1"/>
        <v>18.927399999999999</v>
      </c>
    </row>
    <row r="27" spans="15:17" x14ac:dyDescent="0.25">
      <c r="O27" s="2">
        <f t="shared" si="2"/>
        <v>18.739999999999998</v>
      </c>
      <c r="P27" s="2">
        <v>1</v>
      </c>
      <c r="Q27" s="2">
        <f t="shared" si="1"/>
        <v>18.739999999999998</v>
      </c>
    </row>
    <row r="28" spans="15:17" x14ac:dyDescent="0.25">
      <c r="O28" s="2">
        <f t="shared" si="2"/>
        <v>18.739999999999998</v>
      </c>
      <c r="P28" s="2">
        <v>0.99</v>
      </c>
      <c r="Q28" s="2">
        <f t="shared" si="1"/>
        <v>18.552599999999998</v>
      </c>
    </row>
    <row r="29" spans="15:17" x14ac:dyDescent="0.25">
      <c r="O29" s="2">
        <f t="shared" si="2"/>
        <v>18.739999999999998</v>
      </c>
      <c r="P29" s="2">
        <v>0.98</v>
      </c>
      <c r="Q29" s="2">
        <f t="shared" si="1"/>
        <v>18.365199999999998</v>
      </c>
    </row>
    <row r="30" spans="15:17" x14ac:dyDescent="0.25">
      <c r="O30" s="2">
        <f t="shared" si="2"/>
        <v>18.739999999999998</v>
      </c>
      <c r="P30" s="2">
        <v>0.97</v>
      </c>
      <c r="Q30" s="2">
        <f t="shared" si="1"/>
        <v>18.177799999999998</v>
      </c>
    </row>
    <row r="31" spans="15:17" x14ac:dyDescent="0.25">
      <c r="O31" s="2">
        <f t="shared" si="2"/>
        <v>18.739999999999998</v>
      </c>
      <c r="P31" s="2">
        <v>0.96</v>
      </c>
      <c r="Q31" s="2">
        <f t="shared" si="1"/>
        <v>17.990399999999998</v>
      </c>
    </row>
    <row r="32" spans="15:17" x14ac:dyDescent="0.25">
      <c r="O32" s="2">
        <f t="shared" si="2"/>
        <v>18.739999999999998</v>
      </c>
      <c r="P32" s="2">
        <v>0.95</v>
      </c>
      <c r="Q32" s="2">
        <f t="shared" si="1"/>
        <v>17.802999999999997</v>
      </c>
    </row>
    <row r="33" spans="15:17" x14ac:dyDescent="0.25">
      <c r="O33" s="2">
        <f t="shared" si="2"/>
        <v>18.739999999999998</v>
      </c>
      <c r="P33" s="2">
        <v>0.9</v>
      </c>
      <c r="Q33" s="2">
        <f t="shared" si="1"/>
        <v>16.866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2">
        <v>40.549999999999997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1622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-325.55999999999949</v>
      </c>
      <c r="R7" s="228" t="s">
        <v>248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40.549999999999997</v>
      </c>
      <c r="P22">
        <v>1.1000000000000001</v>
      </c>
      <c r="Q22" s="2">
        <f t="shared" ref="Q22:Q34" si="1">P22*O22</f>
        <v>44.605000000000004</v>
      </c>
      <c r="R22" s="51"/>
    </row>
    <row r="23" spans="15:18" x14ac:dyDescent="0.25">
      <c r="O23" s="2">
        <f>$Q$4</f>
        <v>40.549999999999997</v>
      </c>
      <c r="P23">
        <v>1.05</v>
      </c>
      <c r="Q23" s="2">
        <f t="shared" si="1"/>
        <v>42.577500000000001</v>
      </c>
      <c r="R23" s="51"/>
    </row>
    <row r="24" spans="15:18" x14ac:dyDescent="0.25">
      <c r="O24" s="2">
        <f t="shared" ref="O24:O34" si="2">$Q$4</f>
        <v>40.549999999999997</v>
      </c>
      <c r="P24">
        <v>1.04</v>
      </c>
      <c r="Q24" s="2">
        <f t="shared" si="1"/>
        <v>42.171999999999997</v>
      </c>
      <c r="R24" s="51"/>
    </row>
    <row r="25" spans="15:18" x14ac:dyDescent="0.25">
      <c r="O25" s="2">
        <f t="shared" si="2"/>
        <v>40.549999999999997</v>
      </c>
      <c r="P25" s="2">
        <v>1.03</v>
      </c>
      <c r="Q25" s="2">
        <f t="shared" si="1"/>
        <v>41.766500000000001</v>
      </c>
      <c r="R25" s="51"/>
    </row>
    <row r="26" spans="15:18" x14ac:dyDescent="0.25">
      <c r="O26" s="2">
        <f t="shared" si="2"/>
        <v>40.549999999999997</v>
      </c>
      <c r="P26" s="2">
        <v>1.02</v>
      </c>
      <c r="Q26" s="2">
        <f t="shared" si="1"/>
        <v>41.360999999999997</v>
      </c>
      <c r="R26" s="51"/>
    </row>
    <row r="27" spans="15:18" x14ac:dyDescent="0.25">
      <c r="O27" s="2">
        <f t="shared" si="2"/>
        <v>40.549999999999997</v>
      </c>
      <c r="P27" s="2">
        <v>1.01</v>
      </c>
      <c r="Q27" s="2">
        <f t="shared" si="1"/>
        <v>40.955500000000001</v>
      </c>
      <c r="R27" s="51"/>
    </row>
    <row r="28" spans="15:18" x14ac:dyDescent="0.25">
      <c r="O28" s="2">
        <f t="shared" si="2"/>
        <v>40.549999999999997</v>
      </c>
      <c r="P28" s="2">
        <v>1</v>
      </c>
      <c r="Q28" s="2">
        <f t="shared" si="1"/>
        <v>40.549999999999997</v>
      </c>
      <c r="R28" s="51"/>
    </row>
    <row r="29" spans="15:18" x14ac:dyDescent="0.25">
      <c r="O29" s="2">
        <f t="shared" si="2"/>
        <v>40.549999999999997</v>
      </c>
      <c r="P29" s="2">
        <v>0.99</v>
      </c>
      <c r="Q29" s="2">
        <f t="shared" si="1"/>
        <v>40.144499999999994</v>
      </c>
      <c r="R29" s="51"/>
    </row>
    <row r="30" spans="15:18" x14ac:dyDescent="0.25">
      <c r="O30" s="2">
        <f t="shared" si="2"/>
        <v>40.549999999999997</v>
      </c>
      <c r="P30" s="2">
        <v>0.98</v>
      </c>
      <c r="Q30" s="2">
        <f t="shared" si="1"/>
        <v>39.738999999999997</v>
      </c>
      <c r="R30" s="51"/>
    </row>
    <row r="31" spans="15:18" x14ac:dyDescent="0.25">
      <c r="O31" s="2">
        <f t="shared" si="2"/>
        <v>40.549999999999997</v>
      </c>
      <c r="P31" s="2">
        <v>0.97</v>
      </c>
      <c r="Q31" s="2">
        <f t="shared" si="1"/>
        <v>39.333499999999994</v>
      </c>
      <c r="R31" s="51" t="s">
        <v>90</v>
      </c>
    </row>
    <row r="32" spans="15:18" x14ac:dyDescent="0.25">
      <c r="O32" s="2">
        <f t="shared" si="2"/>
        <v>40.549999999999997</v>
      </c>
      <c r="P32" s="2">
        <v>0.96</v>
      </c>
      <c r="Q32" s="2">
        <f t="shared" si="1"/>
        <v>38.927999999999997</v>
      </c>
      <c r="R32" s="51"/>
    </row>
    <row r="33" spans="15:18" x14ac:dyDescent="0.25">
      <c r="O33" s="2">
        <f t="shared" si="2"/>
        <v>40.549999999999997</v>
      </c>
      <c r="P33" s="2">
        <v>0.95</v>
      </c>
      <c r="Q33" s="2">
        <f t="shared" si="1"/>
        <v>38.522499999999994</v>
      </c>
      <c r="R33" s="51"/>
    </row>
    <row r="34" spans="15:18" x14ac:dyDescent="0.25">
      <c r="O34" s="2">
        <f t="shared" si="2"/>
        <v>40.549999999999997</v>
      </c>
      <c r="P34" s="2">
        <v>0.9</v>
      </c>
      <c r="Q34" s="2">
        <f t="shared" si="1"/>
        <v>36.494999999999997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6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82</v>
      </c>
      <c r="M1" s="28" t="s">
        <v>38</v>
      </c>
      <c r="T1" s="134" t="s">
        <v>117</v>
      </c>
      <c r="X1" s="158" t="s">
        <v>154</v>
      </c>
      <c r="Y1" s="158" t="s">
        <v>155</v>
      </c>
      <c r="Z1" s="158" t="s">
        <v>156</v>
      </c>
      <c r="AA1" s="158" t="s">
        <v>157</v>
      </c>
      <c r="AB1" s="158" t="s">
        <v>158</v>
      </c>
      <c r="AC1" s="158" t="s">
        <v>159</v>
      </c>
      <c r="AD1" s="158" t="s">
        <v>160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8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121</v>
      </c>
      <c r="O2" s="17" t="s">
        <v>57</v>
      </c>
      <c r="Q2">
        <f>C12-H12</f>
        <v>150</v>
      </c>
      <c r="T2" s="135">
        <v>42243</v>
      </c>
      <c r="U2" t="s">
        <v>125</v>
      </c>
      <c r="X2" s="160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54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(F12-K12)/Q2</f>
        <v>60.827799999999989</v>
      </c>
      <c r="T3" s="135"/>
      <c r="X3" s="160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54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2">
        <v>57.74</v>
      </c>
      <c r="X4" s="160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54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8661</v>
      </c>
      <c r="T5" s="135"/>
      <c r="U5" s="104"/>
      <c r="X5" s="160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54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9124.1699999999983</v>
      </c>
      <c r="X6" s="160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54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Q5-Q6+M12</f>
        <v>-463.16999999999825</v>
      </c>
      <c r="R7" s="226" t="s">
        <v>248</v>
      </c>
      <c r="T7" s="135">
        <v>42264</v>
      </c>
      <c r="U7" t="s">
        <v>174</v>
      </c>
      <c r="X7" s="160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54">
        <v>2176700</v>
      </c>
      <c r="AD7" s="13">
        <v>57.98</v>
      </c>
    </row>
    <row r="8" spans="1:30" x14ac:dyDescent="0.25">
      <c r="B8" s="1">
        <v>42270</v>
      </c>
      <c r="C8">
        <v>50</v>
      </c>
      <c r="D8" s="2">
        <v>58.15</v>
      </c>
      <c r="E8" s="2">
        <v>0</v>
      </c>
      <c r="F8" s="2">
        <f t="shared" si="0"/>
        <v>2907.5</v>
      </c>
      <c r="T8" s="135">
        <v>42278</v>
      </c>
      <c r="U8" t="s">
        <v>122</v>
      </c>
      <c r="X8" s="160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54">
        <v>2776500</v>
      </c>
      <c r="AD8" s="13">
        <v>57.93</v>
      </c>
    </row>
    <row r="9" spans="1:30" x14ac:dyDescent="0.25">
      <c r="X9" s="160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54">
        <v>3470800</v>
      </c>
      <c r="AD9" s="13">
        <v>57.14</v>
      </c>
    </row>
    <row r="10" spans="1:30" x14ac:dyDescent="0.25">
      <c r="T10" s="193">
        <v>42285</v>
      </c>
      <c r="U10" s="104" t="s">
        <v>195</v>
      </c>
      <c r="X10" s="160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54">
        <v>2828100</v>
      </c>
      <c r="AD10" s="13">
        <v>58.28</v>
      </c>
    </row>
    <row r="11" spans="1:30" x14ac:dyDescent="0.25">
      <c r="X11" s="160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54">
        <v>2976800</v>
      </c>
      <c r="AD11" s="13">
        <v>58.63</v>
      </c>
    </row>
    <row r="12" spans="1:30" x14ac:dyDescent="0.25">
      <c r="A12" s="49" t="s">
        <v>87</v>
      </c>
      <c r="B12" s="20"/>
      <c r="C12" s="20">
        <f>SUM(C2:C8)</f>
        <v>210</v>
      </c>
      <c r="D12" s="25"/>
      <c r="E12" s="25"/>
      <c r="F12" s="25">
        <f>SUM(F2:F8)</f>
        <v>12918.8</v>
      </c>
      <c r="G12" s="20"/>
      <c r="H12" s="20">
        <f>SUM(H2:H4)</f>
        <v>60</v>
      </c>
      <c r="I12" s="25"/>
      <c r="J12" s="25"/>
      <c r="K12" s="25">
        <f>SUM(K2:K4)</f>
        <v>3794.63</v>
      </c>
      <c r="L12" s="20"/>
      <c r="M12" s="25"/>
      <c r="X12" s="160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54">
        <v>4787100</v>
      </c>
      <c r="AD12" s="13">
        <v>58.74</v>
      </c>
    </row>
    <row r="13" spans="1:30" x14ac:dyDescent="0.25">
      <c r="X13" s="160">
        <v>42243</v>
      </c>
      <c r="Y13" s="13" t="s">
        <v>173</v>
      </c>
      <c r="Z13" s="13"/>
      <c r="AA13" s="13"/>
      <c r="AB13" s="13"/>
      <c r="AC13" s="154"/>
      <c r="AD13" s="13"/>
    </row>
    <row r="14" spans="1:30" x14ac:dyDescent="0.25">
      <c r="X14" s="160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54">
        <v>7043400</v>
      </c>
      <c r="AD14" s="13">
        <v>57.1</v>
      </c>
    </row>
    <row r="15" spans="1:30" x14ac:dyDescent="0.25">
      <c r="X15" s="160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54">
        <v>4644300</v>
      </c>
      <c r="AD15" s="13">
        <v>56.69</v>
      </c>
    </row>
    <row r="16" spans="1:30" x14ac:dyDescent="0.25">
      <c r="A16" s="48"/>
      <c r="X16" s="160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54">
        <v>4385000</v>
      </c>
      <c r="AD16" s="13">
        <v>58.08</v>
      </c>
    </row>
    <row r="17" spans="1:30" x14ac:dyDescent="0.25">
      <c r="A17" s="48"/>
      <c r="X17" s="160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54">
        <v>3651500</v>
      </c>
      <c r="AD17" s="13">
        <v>60.93</v>
      </c>
    </row>
    <row r="18" spans="1:30" x14ac:dyDescent="0.25">
      <c r="A18" s="48"/>
      <c r="X18" s="160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54">
        <v>2536500</v>
      </c>
      <c r="AD18" s="13">
        <v>62.37</v>
      </c>
    </row>
    <row r="19" spans="1:30" x14ac:dyDescent="0.25">
      <c r="X19" s="160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54">
        <v>2990400</v>
      </c>
      <c r="AD19" s="13">
        <v>63.33</v>
      </c>
    </row>
    <row r="20" spans="1:30" x14ac:dyDescent="0.25">
      <c r="X20" s="160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54">
        <v>2503500</v>
      </c>
      <c r="AD20" s="13">
        <v>63.24</v>
      </c>
    </row>
    <row r="21" spans="1:30" x14ac:dyDescent="0.25">
      <c r="X21" s="160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54">
        <v>2068100</v>
      </c>
      <c r="AD21" s="13">
        <v>63.52</v>
      </c>
    </row>
    <row r="22" spans="1:30" x14ac:dyDescent="0.25">
      <c r="X22" s="160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54">
        <v>2221600</v>
      </c>
      <c r="AD22" s="13">
        <v>63.53</v>
      </c>
    </row>
    <row r="23" spans="1:30" x14ac:dyDescent="0.25">
      <c r="X23" s="160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54">
        <v>2261500</v>
      </c>
      <c r="AD23" s="13">
        <v>63.16</v>
      </c>
    </row>
    <row r="24" spans="1:30" x14ac:dyDescent="0.25">
      <c r="X24" s="160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54">
        <v>2928600</v>
      </c>
      <c r="AD24" s="13">
        <v>63.28</v>
      </c>
    </row>
    <row r="25" spans="1:30" x14ac:dyDescent="0.25">
      <c r="X25" s="160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54">
        <v>2719500</v>
      </c>
      <c r="AD25" s="13">
        <v>63.14</v>
      </c>
    </row>
    <row r="26" spans="1:30" x14ac:dyDescent="0.25">
      <c r="X26" s="160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54">
        <v>3748300</v>
      </c>
      <c r="AD26" s="13">
        <v>62.77</v>
      </c>
    </row>
    <row r="27" spans="1:30" x14ac:dyDescent="0.25">
      <c r="X27" s="160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54">
        <v>3561000</v>
      </c>
      <c r="AD27" s="13">
        <v>62.21</v>
      </c>
    </row>
    <row r="28" spans="1:30" x14ac:dyDescent="0.25">
      <c r="X28" s="160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54">
        <v>3843300</v>
      </c>
      <c r="AD28" s="13">
        <v>61.65</v>
      </c>
    </row>
    <row r="29" spans="1:30" x14ac:dyDescent="0.25">
      <c r="X29" s="160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54">
        <v>6668700</v>
      </c>
      <c r="AD29" s="13">
        <v>62.17</v>
      </c>
    </row>
    <row r="30" spans="1:30" x14ac:dyDescent="0.25">
      <c r="X30" s="160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54">
        <v>13215000</v>
      </c>
      <c r="AD30" s="13">
        <v>62.01</v>
      </c>
    </row>
    <row r="31" spans="1:30" x14ac:dyDescent="0.25">
      <c r="X31" s="160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54">
        <v>2101100</v>
      </c>
      <c r="AD31" s="13">
        <v>69.02</v>
      </c>
    </row>
    <row r="32" spans="1:30" x14ac:dyDescent="0.25">
      <c r="X32" s="160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54">
        <v>1643700</v>
      </c>
      <c r="AD32" s="13">
        <v>68.59</v>
      </c>
    </row>
    <row r="33" spans="15:30" x14ac:dyDescent="0.25">
      <c r="X33" s="160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54">
        <v>1371900</v>
      </c>
      <c r="AD33" s="13">
        <v>68.8</v>
      </c>
    </row>
    <row r="34" spans="15:30" x14ac:dyDescent="0.25">
      <c r="X34" s="160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54">
        <v>2191600</v>
      </c>
      <c r="AD34" s="13">
        <v>68.680000000000007</v>
      </c>
    </row>
    <row r="35" spans="15:30" ht="20.25" thickBot="1" x14ac:dyDescent="0.35">
      <c r="O35" s="266" t="s">
        <v>83</v>
      </c>
      <c r="P35" s="266"/>
      <c r="T35" s="162" t="s">
        <v>114</v>
      </c>
      <c r="U35" s="2"/>
      <c r="X35" s="160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54">
        <v>1855500</v>
      </c>
      <c r="AD35" s="13">
        <v>68.22</v>
      </c>
    </row>
    <row r="36" spans="15:30" ht="15.75" thickTop="1" x14ac:dyDescent="0.25">
      <c r="O36" s="133">
        <v>1.1000000000000001</v>
      </c>
      <c r="P36" s="133">
        <f>O36*$Q$4</f>
        <v>63.51400000000001</v>
      </c>
      <c r="Q36" s="2"/>
      <c r="T36" s="163" t="s">
        <v>135</v>
      </c>
      <c r="U36" s="156">
        <v>57.67</v>
      </c>
      <c r="X36" s="160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54">
        <v>2622800</v>
      </c>
      <c r="AD36" s="13">
        <v>68.040000000000006</v>
      </c>
    </row>
    <row r="37" spans="15:30" ht="15" customHeight="1" x14ac:dyDescent="0.25">
      <c r="O37" s="133">
        <v>1.0900000000000001</v>
      </c>
      <c r="P37" s="133">
        <f t="shared" ref="P37:P56" si="1">O37*$Q$4</f>
        <v>62.936600000000006</v>
      </c>
      <c r="Q37" s="2"/>
      <c r="T37" s="163" t="s">
        <v>136</v>
      </c>
      <c r="U37" s="156">
        <v>57.41</v>
      </c>
      <c r="X37" s="160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54">
        <v>1855800</v>
      </c>
      <c r="AD37" s="13">
        <v>67.959999999999994</v>
      </c>
    </row>
    <row r="38" spans="15:30" x14ac:dyDescent="0.25">
      <c r="O38" s="133">
        <v>1.08</v>
      </c>
      <c r="P38" s="133">
        <f t="shared" si="1"/>
        <v>62.359200000000008</v>
      </c>
      <c r="Q38" s="2"/>
      <c r="T38" s="163" t="s">
        <v>137</v>
      </c>
      <c r="U38" s="156" t="s">
        <v>190</v>
      </c>
      <c r="X38" s="160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54">
        <v>2112800</v>
      </c>
      <c r="AD38" s="13">
        <v>68</v>
      </c>
    </row>
    <row r="39" spans="15:30" x14ac:dyDescent="0.25">
      <c r="O39" s="133">
        <v>1.07</v>
      </c>
      <c r="P39" s="133">
        <f t="shared" si="1"/>
        <v>61.781800000000004</v>
      </c>
      <c r="Q39" s="2"/>
      <c r="T39" s="163" t="s">
        <v>138</v>
      </c>
      <c r="U39" s="156" t="s">
        <v>191</v>
      </c>
      <c r="X39" s="160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54">
        <v>2524300</v>
      </c>
      <c r="AD39" s="13">
        <v>68.010000000000005</v>
      </c>
    </row>
    <row r="40" spans="15:30" x14ac:dyDescent="0.25">
      <c r="O40" s="133">
        <v>1.06</v>
      </c>
      <c r="P40" s="133">
        <f t="shared" si="1"/>
        <v>61.204400000000007</v>
      </c>
      <c r="Q40" s="2"/>
      <c r="T40" s="163" t="s">
        <v>139</v>
      </c>
      <c r="U40" s="156">
        <v>69.47</v>
      </c>
      <c r="X40" s="160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54">
        <v>1963300</v>
      </c>
      <c r="AD40" s="13">
        <v>67.349999999999994</v>
      </c>
    </row>
    <row r="41" spans="15:30" x14ac:dyDescent="0.25">
      <c r="O41" s="133">
        <v>1.05</v>
      </c>
      <c r="P41" s="133">
        <f t="shared" si="1"/>
        <v>60.627000000000002</v>
      </c>
      <c r="Q41" s="2"/>
      <c r="T41" s="163" t="s">
        <v>140</v>
      </c>
      <c r="U41" s="156">
        <v>1.34368</v>
      </c>
      <c r="X41" s="160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54">
        <v>2345500</v>
      </c>
      <c r="AD41" s="13">
        <v>67.36</v>
      </c>
    </row>
    <row r="42" spans="15:30" x14ac:dyDescent="0.25">
      <c r="O42" s="133">
        <v>1.04</v>
      </c>
      <c r="P42" s="133">
        <f t="shared" si="1"/>
        <v>60.049600000000005</v>
      </c>
      <c r="Q42" s="2"/>
      <c r="T42" s="163" t="s">
        <v>166</v>
      </c>
      <c r="U42" s="156" t="s">
        <v>171</v>
      </c>
      <c r="X42" s="160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54">
        <v>2628500</v>
      </c>
      <c r="AD42" s="13">
        <v>67.239999999999995</v>
      </c>
    </row>
    <row r="43" spans="15:30" x14ac:dyDescent="0.25">
      <c r="O43" s="133">
        <v>1.03</v>
      </c>
      <c r="P43" s="133">
        <f t="shared" si="1"/>
        <v>59.472200000000001</v>
      </c>
      <c r="Q43" s="2"/>
      <c r="T43" s="163"/>
      <c r="U43" s="156"/>
      <c r="X43" s="160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54">
        <v>1977800</v>
      </c>
      <c r="AD43" s="13">
        <v>67.62</v>
      </c>
    </row>
    <row r="44" spans="15:30" x14ac:dyDescent="0.25">
      <c r="O44" s="133">
        <v>1.02</v>
      </c>
      <c r="P44" s="133">
        <f t="shared" si="1"/>
        <v>58.894800000000004</v>
      </c>
      <c r="Q44" s="2"/>
      <c r="T44" s="163" t="s">
        <v>142</v>
      </c>
      <c r="U44" s="156" t="s">
        <v>192</v>
      </c>
      <c r="X44" s="160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54">
        <v>2423900</v>
      </c>
      <c r="AD44" s="13">
        <v>67.7</v>
      </c>
    </row>
    <row r="45" spans="15:30" x14ac:dyDescent="0.25">
      <c r="O45" s="133">
        <v>1.01</v>
      </c>
      <c r="P45" s="133">
        <f t="shared" si="1"/>
        <v>58.317399999999999</v>
      </c>
      <c r="Q45" s="2"/>
      <c r="T45" s="163" t="s">
        <v>143</v>
      </c>
      <c r="U45" s="156" t="s">
        <v>172</v>
      </c>
      <c r="X45" s="160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54">
        <v>2256700</v>
      </c>
      <c r="AD45" s="13">
        <v>67.239999999999995</v>
      </c>
    </row>
    <row r="46" spans="15:30" x14ac:dyDescent="0.25">
      <c r="O46" s="133">
        <v>1</v>
      </c>
      <c r="P46" s="133">
        <f t="shared" si="1"/>
        <v>57.74</v>
      </c>
      <c r="Q46" s="2"/>
      <c r="T46" s="163" t="s">
        <v>144</v>
      </c>
      <c r="U46" s="157">
        <v>2727660</v>
      </c>
      <c r="X46" s="160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54">
        <v>2421400</v>
      </c>
      <c r="AD46" s="13">
        <v>66.900000000000006</v>
      </c>
    </row>
    <row r="47" spans="15:30" x14ac:dyDescent="0.25">
      <c r="O47" s="133">
        <v>0.99</v>
      </c>
      <c r="P47" s="133">
        <f t="shared" si="1"/>
        <v>57.162600000000005</v>
      </c>
      <c r="Q47" s="2"/>
      <c r="T47" s="163" t="s">
        <v>149</v>
      </c>
      <c r="U47" s="157">
        <v>3018420</v>
      </c>
      <c r="X47" s="160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54">
        <v>2231400</v>
      </c>
      <c r="AD47" s="13">
        <v>65.84</v>
      </c>
    </row>
    <row r="48" spans="15:30" x14ac:dyDescent="0.25">
      <c r="O48" s="133">
        <v>0.98</v>
      </c>
      <c r="P48" s="133">
        <f t="shared" si="1"/>
        <v>56.5852</v>
      </c>
      <c r="Q48" s="2"/>
      <c r="T48" s="163" t="s">
        <v>145</v>
      </c>
      <c r="U48" s="156" t="s">
        <v>193</v>
      </c>
      <c r="X48" s="160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54">
        <v>2358900</v>
      </c>
      <c r="AD48" s="13">
        <v>65.069999999999993</v>
      </c>
    </row>
    <row r="49" spans="15:30" x14ac:dyDescent="0.25">
      <c r="O49" s="133">
        <v>0.97</v>
      </c>
      <c r="P49" s="133">
        <f t="shared" si="1"/>
        <v>56.007800000000003</v>
      </c>
      <c r="T49" s="163" t="s">
        <v>150</v>
      </c>
      <c r="U49" s="156">
        <v>9.7799999999999994</v>
      </c>
      <c r="X49" s="160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54">
        <v>2631900</v>
      </c>
      <c r="AD49" s="13">
        <v>64.58</v>
      </c>
    </row>
    <row r="50" spans="15:30" x14ac:dyDescent="0.25">
      <c r="O50" s="133">
        <v>0.96</v>
      </c>
      <c r="P50" s="133">
        <f t="shared" si="1"/>
        <v>55.430399999999999</v>
      </c>
      <c r="T50" s="163" t="s">
        <v>151</v>
      </c>
      <c r="U50" s="156">
        <v>5.95</v>
      </c>
      <c r="X50" s="160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54">
        <v>2943300</v>
      </c>
      <c r="AD50" s="13">
        <v>65.400000000000006</v>
      </c>
    </row>
    <row r="51" spans="15:30" x14ac:dyDescent="0.25">
      <c r="O51" s="133">
        <v>0.95</v>
      </c>
      <c r="P51" s="133">
        <f t="shared" si="1"/>
        <v>54.853000000000002</v>
      </c>
      <c r="T51" s="163" t="s">
        <v>146</v>
      </c>
      <c r="U51" s="156" t="s">
        <v>194</v>
      </c>
      <c r="X51" s="160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54">
        <v>2782900</v>
      </c>
      <c r="AD51" s="13">
        <v>64.47</v>
      </c>
    </row>
    <row r="52" spans="15:30" x14ac:dyDescent="0.25">
      <c r="O52" s="133">
        <v>0.94</v>
      </c>
      <c r="P52" s="133">
        <f t="shared" si="1"/>
        <v>54.275599999999997</v>
      </c>
      <c r="X52" s="160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54">
        <v>2818100</v>
      </c>
      <c r="AD52" s="13">
        <v>64.650000000000006</v>
      </c>
    </row>
    <row r="53" spans="15:30" x14ac:dyDescent="0.25">
      <c r="O53" s="133">
        <v>0.93</v>
      </c>
      <c r="P53" s="133">
        <f t="shared" si="1"/>
        <v>53.698200000000007</v>
      </c>
      <c r="X53" s="160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54">
        <v>4657600</v>
      </c>
      <c r="AD53" s="13">
        <v>65.150000000000006</v>
      </c>
    </row>
    <row r="54" spans="15:30" x14ac:dyDescent="0.25">
      <c r="O54" s="133">
        <v>0.92</v>
      </c>
      <c r="P54" s="133">
        <f t="shared" si="1"/>
        <v>53.120800000000003</v>
      </c>
      <c r="X54" s="160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54">
        <v>3121200</v>
      </c>
      <c r="AD54" s="13">
        <v>64.53</v>
      </c>
    </row>
    <row r="55" spans="15:30" x14ac:dyDescent="0.25">
      <c r="O55" s="133">
        <v>0.91</v>
      </c>
      <c r="P55" s="133">
        <f t="shared" si="1"/>
        <v>52.543400000000005</v>
      </c>
      <c r="X55" s="160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54">
        <v>2718300</v>
      </c>
      <c r="AD55" s="13">
        <v>64.34</v>
      </c>
    </row>
    <row r="56" spans="15:30" x14ac:dyDescent="0.25">
      <c r="O56" s="133">
        <v>0.9</v>
      </c>
      <c r="P56" s="133">
        <f t="shared" si="1"/>
        <v>51.966000000000001</v>
      </c>
      <c r="X56" s="160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54">
        <v>3079300</v>
      </c>
      <c r="AD56" s="13">
        <v>65.489999999999995</v>
      </c>
    </row>
    <row r="57" spans="15:30" x14ac:dyDescent="0.25">
      <c r="X57" s="160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54">
        <v>3805800</v>
      </c>
      <c r="AD57" s="13">
        <v>64.69</v>
      </c>
    </row>
    <row r="58" spans="15:30" x14ac:dyDescent="0.25">
      <c r="X58" s="160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54">
        <v>2683700</v>
      </c>
      <c r="AD58" s="13">
        <v>65.61</v>
      </c>
    </row>
    <row r="59" spans="15:30" x14ac:dyDescent="0.25">
      <c r="X59" s="160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54">
        <v>2484200</v>
      </c>
      <c r="AD59" s="13">
        <v>66.010000000000005</v>
      </c>
    </row>
    <row r="60" spans="15:30" x14ac:dyDescent="0.25">
      <c r="X60" s="160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54">
        <v>4124700</v>
      </c>
      <c r="AD60" s="13">
        <v>65.930000000000007</v>
      </c>
    </row>
    <row r="61" spans="15:30" x14ac:dyDescent="0.25">
      <c r="X61" s="160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54">
        <v>5049100</v>
      </c>
      <c r="AD61" s="13">
        <v>66.099999999999994</v>
      </c>
    </row>
    <row r="62" spans="15:30" x14ac:dyDescent="0.25">
      <c r="X62" s="160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54">
        <v>2905900</v>
      </c>
      <c r="AD62" s="13">
        <v>67.989999999999995</v>
      </c>
    </row>
    <row r="63" spans="15:30" x14ac:dyDescent="0.25">
      <c r="X63" s="160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54">
        <v>1511200</v>
      </c>
      <c r="AD63" s="13">
        <v>66.83</v>
      </c>
    </row>
    <row r="64" spans="15:30" x14ac:dyDescent="0.25">
      <c r="X64" s="160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54">
        <v>1690100</v>
      </c>
      <c r="AD64" s="13">
        <v>66.98</v>
      </c>
    </row>
    <row r="65" spans="24:30" x14ac:dyDescent="0.25">
      <c r="X65" s="160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54">
        <v>1940400</v>
      </c>
      <c r="AD65" s="13">
        <v>66.319999999999993</v>
      </c>
    </row>
    <row r="66" spans="24:30" x14ac:dyDescent="0.25">
      <c r="X66" s="160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54">
        <v>1819800</v>
      </c>
      <c r="AD66" s="13">
        <v>67.02</v>
      </c>
    </row>
    <row r="67" spans="24:30" x14ac:dyDescent="0.25">
      <c r="X67" s="160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54">
        <v>2069600</v>
      </c>
      <c r="AD67" s="13">
        <v>67.14</v>
      </c>
    </row>
    <row r="68" spans="24:30" x14ac:dyDescent="0.25">
      <c r="X68" s="160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54">
        <v>2420000</v>
      </c>
      <c r="AD68" s="13">
        <v>66.56</v>
      </c>
    </row>
    <row r="69" spans="24:30" x14ac:dyDescent="0.25">
      <c r="X69" s="13" t="s">
        <v>162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C9-H9</f>
        <v>75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(F9-K9-M9)/Q2</f>
        <v>82.818666666666672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2">
        <v>74.66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5599.5</v>
      </c>
    </row>
    <row r="6" spans="1:2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7" t="s">
        <v>64</v>
      </c>
      <c r="Q6" s="2">
        <f>Q3*Q2</f>
        <v>6211.4000000000005</v>
      </c>
    </row>
    <row r="7" spans="1:21" ht="15.75" x14ac:dyDescent="0.25">
      <c r="O7" s="17" t="s">
        <v>65</v>
      </c>
      <c r="Q7" s="2">
        <f>Q5-Q6</f>
        <v>-611.90000000000055</v>
      </c>
      <c r="R7" s="228" t="s">
        <v>248</v>
      </c>
    </row>
    <row r="9" spans="1:21" x14ac:dyDescent="0.25">
      <c r="A9" s="29" t="s">
        <v>87</v>
      </c>
      <c r="B9" s="18"/>
      <c r="C9" s="18">
        <f>SUM(C2:C6)</f>
        <v>75</v>
      </c>
      <c r="D9" s="19"/>
      <c r="E9" s="19"/>
      <c r="F9" s="19">
        <f>SUM(F2:F6)</f>
        <v>6246.8</v>
      </c>
      <c r="G9" s="18"/>
      <c r="H9" s="18"/>
      <c r="I9" s="18"/>
      <c r="J9" s="18"/>
      <c r="K9" s="18"/>
      <c r="L9" s="18"/>
      <c r="M9" s="19">
        <f>SUM(M2:M5)</f>
        <v>35.4</v>
      </c>
    </row>
    <row r="15" spans="1:21" x14ac:dyDescent="0.25">
      <c r="I15" s="2"/>
    </row>
    <row r="17" spans="15:18" ht="20.25" thickBot="1" x14ac:dyDescent="0.35">
      <c r="O17" s="266" t="s">
        <v>83</v>
      </c>
      <c r="P17" s="266"/>
      <c r="R17" s="51"/>
    </row>
    <row r="18" spans="15:18" ht="15.75" thickTop="1" x14ac:dyDescent="0.25">
      <c r="O18" s="133">
        <v>1.1000000000000001</v>
      </c>
      <c r="P18" s="133">
        <f>O18*$Q$4</f>
        <v>82.126000000000005</v>
      </c>
      <c r="Q18" s="2"/>
      <c r="R18" s="51"/>
    </row>
    <row r="19" spans="15:18" x14ac:dyDescent="0.25">
      <c r="O19" s="133">
        <v>1.0900000000000001</v>
      </c>
      <c r="P19" s="133">
        <f t="shared" ref="P19:P38" si="0">O19*$Q$4</f>
        <v>81.379400000000004</v>
      </c>
      <c r="Q19" s="2"/>
      <c r="R19" s="51"/>
    </row>
    <row r="20" spans="15:18" x14ac:dyDescent="0.25">
      <c r="O20" s="133">
        <v>1.08</v>
      </c>
      <c r="P20" s="133">
        <f t="shared" si="0"/>
        <v>80.632800000000003</v>
      </c>
      <c r="Q20" s="2"/>
      <c r="R20" s="51"/>
    </row>
    <row r="21" spans="15:18" x14ac:dyDescent="0.25">
      <c r="O21" s="133">
        <v>1.07</v>
      </c>
      <c r="P21" s="133">
        <f t="shared" si="0"/>
        <v>79.886200000000002</v>
      </c>
      <c r="Q21" s="2"/>
      <c r="R21" s="51"/>
    </row>
    <row r="22" spans="15:18" x14ac:dyDescent="0.25">
      <c r="O22" s="133">
        <v>1.06</v>
      </c>
      <c r="P22" s="133">
        <f t="shared" si="0"/>
        <v>79.139600000000002</v>
      </c>
      <c r="Q22" s="2"/>
      <c r="R22" s="51"/>
    </row>
    <row r="23" spans="15:18" x14ac:dyDescent="0.25">
      <c r="O23" s="133">
        <v>1.05</v>
      </c>
      <c r="P23" s="133">
        <f t="shared" si="0"/>
        <v>78.393000000000001</v>
      </c>
      <c r="Q23" s="2"/>
      <c r="R23" s="51"/>
    </row>
    <row r="24" spans="15:18" x14ac:dyDescent="0.25">
      <c r="O24" s="133">
        <v>1.04</v>
      </c>
      <c r="P24" s="133">
        <f t="shared" si="0"/>
        <v>77.6464</v>
      </c>
      <c r="Q24" s="2"/>
      <c r="R24" s="51"/>
    </row>
    <row r="25" spans="15:18" x14ac:dyDescent="0.25">
      <c r="O25" s="133">
        <v>1.03</v>
      </c>
      <c r="P25" s="133">
        <f t="shared" si="0"/>
        <v>76.899799999999999</v>
      </c>
      <c r="Q25" s="2"/>
      <c r="R25" s="51"/>
    </row>
    <row r="26" spans="15:18" x14ac:dyDescent="0.25">
      <c r="O26" s="133">
        <v>1.02</v>
      </c>
      <c r="P26" s="133">
        <f t="shared" si="0"/>
        <v>76.153199999999998</v>
      </c>
      <c r="Q26" s="2"/>
      <c r="R26" s="51"/>
    </row>
    <row r="27" spans="15:18" x14ac:dyDescent="0.25">
      <c r="O27" s="133">
        <v>1.01</v>
      </c>
      <c r="P27" s="133">
        <f t="shared" si="0"/>
        <v>75.406599999999997</v>
      </c>
      <c r="Q27" s="2"/>
      <c r="R27" s="51"/>
    </row>
    <row r="28" spans="15:18" x14ac:dyDescent="0.25">
      <c r="O28" s="133">
        <v>1</v>
      </c>
      <c r="P28" s="133">
        <f t="shared" si="0"/>
        <v>74.66</v>
      </c>
      <c r="Q28" s="2"/>
      <c r="R28" s="51"/>
    </row>
    <row r="29" spans="15:18" x14ac:dyDescent="0.25">
      <c r="O29" s="133">
        <v>0.99</v>
      </c>
      <c r="P29" s="133">
        <f t="shared" si="0"/>
        <v>73.913399999999996</v>
      </c>
      <c r="Q29" s="2"/>
      <c r="R29" s="51"/>
    </row>
    <row r="30" spans="15:18" x14ac:dyDescent="0.25">
      <c r="O30" s="133">
        <v>0.98</v>
      </c>
      <c r="P30" s="133">
        <f t="shared" si="0"/>
        <v>73.166799999999995</v>
      </c>
      <c r="Q30" s="2"/>
      <c r="R30" s="51"/>
    </row>
    <row r="31" spans="15:18" x14ac:dyDescent="0.25">
      <c r="O31" s="133">
        <v>0.97</v>
      </c>
      <c r="P31" s="133">
        <f t="shared" si="0"/>
        <v>72.420199999999994</v>
      </c>
    </row>
    <row r="32" spans="15:18" x14ac:dyDescent="0.25">
      <c r="O32" s="133">
        <v>0.96</v>
      </c>
      <c r="P32" s="133">
        <f t="shared" si="0"/>
        <v>71.673599999999993</v>
      </c>
    </row>
    <row r="33" spans="15:16" x14ac:dyDescent="0.25">
      <c r="O33" s="133">
        <v>0.95</v>
      </c>
      <c r="P33" s="133">
        <f t="shared" si="0"/>
        <v>70.926999999999992</v>
      </c>
    </row>
    <row r="34" spans="15:16" x14ac:dyDescent="0.25">
      <c r="O34" s="133">
        <v>0.94</v>
      </c>
      <c r="P34" s="133">
        <f t="shared" si="0"/>
        <v>70.180399999999992</v>
      </c>
    </row>
    <row r="35" spans="15:16" x14ac:dyDescent="0.25">
      <c r="O35" s="133">
        <v>0.93</v>
      </c>
      <c r="P35" s="133">
        <f t="shared" si="0"/>
        <v>69.433800000000005</v>
      </c>
    </row>
    <row r="36" spans="15:16" x14ac:dyDescent="0.25">
      <c r="O36" s="133">
        <v>0.92</v>
      </c>
      <c r="P36" s="133">
        <f t="shared" si="0"/>
        <v>68.687200000000004</v>
      </c>
    </row>
    <row r="37" spans="15:16" x14ac:dyDescent="0.25">
      <c r="O37" s="133">
        <v>0.91</v>
      </c>
      <c r="P37" s="133">
        <f t="shared" si="0"/>
        <v>67.940600000000003</v>
      </c>
    </row>
    <row r="38" spans="15:16" x14ac:dyDescent="0.25">
      <c r="O38" s="133">
        <v>0.9</v>
      </c>
      <c r="P38" s="133">
        <f t="shared" si="0"/>
        <v>67.194000000000003</v>
      </c>
    </row>
  </sheetData>
  <mergeCells count="1">
    <mergeCell ref="O17:P17"/>
  </mergeCells>
  <conditionalFormatting sqref="Q7">
    <cfRule type="expression" dxfId="29" priority="4">
      <formula>Q7&gt;0</formula>
    </cfRule>
    <cfRule type="expression" dxfId="28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2">
        <v>40.340000000000003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1411.9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-253.62999999999988</v>
      </c>
      <c r="R7" s="228" t="s">
        <v>248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40.340000000000003</v>
      </c>
      <c r="P19">
        <v>1.1000000000000001</v>
      </c>
      <c r="Q19" s="2">
        <f t="shared" ref="Q19:Q31" si="0">P19*O19</f>
        <v>44.374000000000009</v>
      </c>
    </row>
    <row r="20" spans="15:17" x14ac:dyDescent="0.25">
      <c r="O20" s="2">
        <f>$Q$4</f>
        <v>40.340000000000003</v>
      </c>
      <c r="P20">
        <v>1.05</v>
      </c>
      <c r="Q20" s="2">
        <f t="shared" si="0"/>
        <v>42.357000000000006</v>
      </c>
    </row>
    <row r="21" spans="15:17" x14ac:dyDescent="0.25">
      <c r="O21" s="2">
        <f t="shared" ref="O21:O31" si="1">$Q$4</f>
        <v>40.340000000000003</v>
      </c>
      <c r="P21">
        <v>1.04</v>
      </c>
      <c r="Q21" s="2">
        <f t="shared" si="0"/>
        <v>41.953600000000002</v>
      </c>
    </row>
    <row r="22" spans="15:17" x14ac:dyDescent="0.25">
      <c r="O22" s="2">
        <f t="shared" si="1"/>
        <v>40.340000000000003</v>
      </c>
      <c r="P22" s="2">
        <v>1.03</v>
      </c>
      <c r="Q22" s="2">
        <f t="shared" si="0"/>
        <v>41.550200000000004</v>
      </c>
    </row>
    <row r="23" spans="15:17" x14ac:dyDescent="0.25">
      <c r="O23" s="2">
        <f t="shared" si="1"/>
        <v>40.340000000000003</v>
      </c>
      <c r="P23" s="2">
        <v>1.02</v>
      </c>
      <c r="Q23" s="2">
        <f t="shared" si="0"/>
        <v>41.146800000000006</v>
      </c>
    </row>
    <row r="24" spans="15:17" x14ac:dyDescent="0.25">
      <c r="O24" s="2">
        <f t="shared" si="1"/>
        <v>40.340000000000003</v>
      </c>
      <c r="P24" s="2">
        <v>1.01</v>
      </c>
      <c r="Q24" s="2">
        <f t="shared" si="0"/>
        <v>40.743400000000001</v>
      </c>
    </row>
    <row r="25" spans="15:17" x14ac:dyDescent="0.25">
      <c r="O25" s="2">
        <f t="shared" si="1"/>
        <v>40.340000000000003</v>
      </c>
      <c r="P25" s="2">
        <v>1</v>
      </c>
      <c r="Q25" s="2">
        <f t="shared" si="0"/>
        <v>40.340000000000003</v>
      </c>
    </row>
    <row r="26" spans="15:17" x14ac:dyDescent="0.25">
      <c r="O26" s="2">
        <f t="shared" si="1"/>
        <v>40.340000000000003</v>
      </c>
      <c r="P26" s="2">
        <v>0.99</v>
      </c>
      <c r="Q26" s="2">
        <f t="shared" si="0"/>
        <v>39.936600000000006</v>
      </c>
    </row>
    <row r="27" spans="15:17" x14ac:dyDescent="0.25">
      <c r="O27" s="2">
        <f t="shared" si="1"/>
        <v>40.340000000000003</v>
      </c>
      <c r="P27" s="2">
        <v>0.98</v>
      </c>
      <c r="Q27" s="2">
        <f t="shared" si="0"/>
        <v>39.533200000000001</v>
      </c>
    </row>
    <row r="28" spans="15:17" x14ac:dyDescent="0.25">
      <c r="O28" s="2">
        <f t="shared" si="1"/>
        <v>40.340000000000003</v>
      </c>
      <c r="P28" s="2">
        <v>0.97</v>
      </c>
      <c r="Q28" s="2">
        <f t="shared" si="0"/>
        <v>39.129800000000003</v>
      </c>
    </row>
    <row r="29" spans="15:17" x14ac:dyDescent="0.25">
      <c r="O29" s="2">
        <f t="shared" si="1"/>
        <v>40.340000000000003</v>
      </c>
      <c r="P29" s="2">
        <v>0.96</v>
      </c>
      <c r="Q29" s="2">
        <f t="shared" si="0"/>
        <v>38.726400000000005</v>
      </c>
    </row>
    <row r="30" spans="15:17" x14ac:dyDescent="0.25">
      <c r="O30" s="2">
        <f t="shared" si="1"/>
        <v>40.340000000000003</v>
      </c>
      <c r="P30" s="2">
        <v>0.95</v>
      </c>
      <c r="Q30" s="2">
        <f t="shared" si="0"/>
        <v>38.323</v>
      </c>
    </row>
    <row r="31" spans="15:17" x14ac:dyDescent="0.25">
      <c r="O31" s="2">
        <f t="shared" si="1"/>
        <v>40.340000000000003</v>
      </c>
      <c r="P31" s="2">
        <v>0.9</v>
      </c>
      <c r="Q31" s="2">
        <f t="shared" si="0"/>
        <v>36.306000000000004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 t="shared" ref="F2:F7" si="0"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270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 t="shared" si="0"/>
        <v>205.6</v>
      </c>
      <c r="O3" s="17" t="s">
        <v>58</v>
      </c>
      <c r="Q3" s="2">
        <f>(F8-K8)/Q2</f>
        <v>8.7756296296296306</v>
      </c>
    </row>
    <row r="4" spans="1:21" x14ac:dyDescent="0.25">
      <c r="B4" s="1">
        <v>42198</v>
      </c>
      <c r="C4">
        <v>40</v>
      </c>
      <c r="D4">
        <v>10.119999999999999</v>
      </c>
      <c r="F4">
        <f t="shared" si="0"/>
        <v>404.79999999999995</v>
      </c>
      <c r="O4" s="17" t="s">
        <v>66</v>
      </c>
      <c r="Q4" s="82">
        <v>7.19</v>
      </c>
    </row>
    <row r="5" spans="1:21" x14ac:dyDescent="0.25">
      <c r="B5" s="1">
        <v>42198</v>
      </c>
      <c r="C5">
        <v>40</v>
      </c>
      <c r="D5">
        <v>9.94</v>
      </c>
      <c r="F5">
        <f t="shared" si="0"/>
        <v>397.59999999999997</v>
      </c>
      <c r="O5" s="17" t="s">
        <v>67</v>
      </c>
      <c r="Q5" s="3">
        <f>Q4*Q2</f>
        <v>1941.3000000000002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 t="shared" si="0"/>
        <v>932.80000000000007</v>
      </c>
      <c r="O6" s="17" t="s">
        <v>64</v>
      </c>
      <c r="Q6" s="2">
        <f>Q3*Q2</f>
        <v>2369.42</v>
      </c>
    </row>
    <row r="7" spans="1:21" x14ac:dyDescent="0.25">
      <c r="B7" s="1">
        <v>42270</v>
      </c>
      <c r="C7">
        <v>150</v>
      </c>
      <c r="D7">
        <v>7.73</v>
      </c>
      <c r="F7">
        <f t="shared" si="0"/>
        <v>1159.5</v>
      </c>
      <c r="O7" s="17" t="s">
        <v>65</v>
      </c>
      <c r="Q7" s="2">
        <f>Q5-Q6</f>
        <v>-428.11999999999989</v>
      </c>
      <c r="R7" s="226" t="s">
        <v>248</v>
      </c>
    </row>
    <row r="8" spans="1:21" x14ac:dyDescent="0.25">
      <c r="A8" s="29" t="s">
        <v>87</v>
      </c>
      <c r="B8" s="18"/>
      <c r="C8" s="18">
        <f>SUM(C2:C7)</f>
        <v>380</v>
      </c>
      <c r="D8" s="18"/>
      <c r="E8" s="18"/>
      <c r="F8" s="18">
        <f>SUM(F2:F7)</f>
        <v>3325.3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115</v>
      </c>
    </row>
    <row r="14" spans="1:21" ht="20.25" thickBot="1" x14ac:dyDescent="0.35">
      <c r="O14" s="266" t="s">
        <v>83</v>
      </c>
      <c r="P14" s="266"/>
      <c r="R14" s="51"/>
    </row>
    <row r="15" spans="1:21" ht="15.75" thickTop="1" x14ac:dyDescent="0.25">
      <c r="O15" s="133">
        <v>1.1000000000000001</v>
      </c>
      <c r="P15" s="133">
        <f>O15*$Q$4</f>
        <v>7.9090000000000007</v>
      </c>
      <c r="Q15" s="2"/>
      <c r="R15" s="51"/>
    </row>
    <row r="16" spans="1:21" x14ac:dyDescent="0.25">
      <c r="O16" s="133">
        <v>1.0900000000000001</v>
      </c>
      <c r="P16" s="133">
        <f t="shared" ref="P16:P35" si="1">O16*$Q$4</f>
        <v>7.8371000000000013</v>
      </c>
      <c r="Q16" s="2"/>
      <c r="R16" s="51"/>
    </row>
    <row r="17" spans="15:18" x14ac:dyDescent="0.25">
      <c r="O17" s="133">
        <v>1.08</v>
      </c>
      <c r="P17" s="133">
        <f t="shared" si="1"/>
        <v>7.765200000000001</v>
      </c>
      <c r="Q17" s="2"/>
      <c r="R17" s="51"/>
    </row>
    <row r="18" spans="15:18" x14ac:dyDescent="0.25">
      <c r="O18" s="133">
        <v>1.07</v>
      </c>
      <c r="P18" s="133">
        <f t="shared" si="1"/>
        <v>7.6933000000000007</v>
      </c>
      <c r="Q18" s="2"/>
      <c r="R18" s="51"/>
    </row>
    <row r="19" spans="15:18" x14ac:dyDescent="0.25">
      <c r="O19" s="133">
        <v>1.06</v>
      </c>
      <c r="P19" s="133">
        <f t="shared" si="1"/>
        <v>7.6214000000000004</v>
      </c>
      <c r="Q19" s="2"/>
      <c r="R19" s="51"/>
    </row>
    <row r="20" spans="15:18" x14ac:dyDescent="0.25">
      <c r="O20" s="133">
        <v>1.05</v>
      </c>
      <c r="P20" s="133">
        <f t="shared" si="1"/>
        <v>7.549500000000001</v>
      </c>
      <c r="Q20" s="2"/>
      <c r="R20" s="51"/>
    </row>
    <row r="21" spans="15:18" x14ac:dyDescent="0.25">
      <c r="O21" s="133">
        <v>1.04</v>
      </c>
      <c r="P21" s="133">
        <f t="shared" si="1"/>
        <v>7.4776000000000007</v>
      </c>
      <c r="Q21" s="2"/>
      <c r="R21" s="51"/>
    </row>
    <row r="22" spans="15:18" x14ac:dyDescent="0.25">
      <c r="O22" s="133">
        <v>1.03</v>
      </c>
      <c r="P22" s="133">
        <f t="shared" si="1"/>
        <v>7.4057000000000004</v>
      </c>
      <c r="Q22" s="2"/>
      <c r="R22" s="51"/>
    </row>
    <row r="23" spans="15:18" x14ac:dyDescent="0.25">
      <c r="O23" s="133">
        <v>1.02</v>
      </c>
      <c r="P23" s="133">
        <f t="shared" si="1"/>
        <v>7.3338000000000001</v>
      </c>
      <c r="Q23" s="2"/>
      <c r="R23" s="51"/>
    </row>
    <row r="24" spans="15:18" x14ac:dyDescent="0.25">
      <c r="O24" s="133">
        <v>1.01</v>
      </c>
      <c r="P24" s="133">
        <f t="shared" si="1"/>
        <v>7.2619000000000007</v>
      </c>
      <c r="Q24" s="2"/>
      <c r="R24" s="51"/>
    </row>
    <row r="25" spans="15:18" x14ac:dyDescent="0.25">
      <c r="O25" s="133">
        <v>1</v>
      </c>
      <c r="P25" s="133">
        <f t="shared" si="1"/>
        <v>7.19</v>
      </c>
      <c r="Q25" s="2"/>
      <c r="R25" s="51"/>
    </row>
    <row r="26" spans="15:18" x14ac:dyDescent="0.25">
      <c r="O26" s="133">
        <v>0.99</v>
      </c>
      <c r="P26" s="133">
        <f t="shared" si="1"/>
        <v>7.1181000000000001</v>
      </c>
      <c r="Q26" s="2"/>
      <c r="R26" s="51"/>
    </row>
    <row r="27" spans="15:18" x14ac:dyDescent="0.25">
      <c r="O27" s="133">
        <v>0.98</v>
      </c>
      <c r="P27" s="133">
        <f t="shared" si="1"/>
        <v>7.0462000000000007</v>
      </c>
      <c r="Q27" s="2"/>
      <c r="R27" s="51"/>
    </row>
    <row r="28" spans="15:18" x14ac:dyDescent="0.25">
      <c r="O28" s="133">
        <v>0.97</v>
      </c>
      <c r="P28" s="133">
        <f t="shared" si="1"/>
        <v>6.9743000000000004</v>
      </c>
    </row>
    <row r="29" spans="15:18" x14ac:dyDescent="0.25">
      <c r="O29" s="133">
        <v>0.96</v>
      </c>
      <c r="P29" s="133">
        <f t="shared" si="1"/>
        <v>6.9024000000000001</v>
      </c>
    </row>
    <row r="30" spans="15:18" x14ac:dyDescent="0.25">
      <c r="O30" s="133">
        <v>0.95</v>
      </c>
      <c r="P30" s="133">
        <f t="shared" si="1"/>
        <v>6.8304999999999998</v>
      </c>
    </row>
    <row r="31" spans="15:18" x14ac:dyDescent="0.25">
      <c r="O31" s="133">
        <v>0.94</v>
      </c>
      <c r="P31" s="133">
        <f t="shared" si="1"/>
        <v>6.7586000000000004</v>
      </c>
    </row>
    <row r="32" spans="15:18" x14ac:dyDescent="0.25">
      <c r="O32" s="133">
        <v>0.93</v>
      </c>
      <c r="P32" s="133">
        <f t="shared" si="1"/>
        <v>6.686700000000001</v>
      </c>
    </row>
    <row r="33" spans="15:16" x14ac:dyDescent="0.25">
      <c r="O33" s="133">
        <v>0.92</v>
      </c>
      <c r="P33" s="133">
        <f t="shared" si="1"/>
        <v>6.6148000000000007</v>
      </c>
    </row>
    <row r="34" spans="15:16" x14ac:dyDescent="0.25">
      <c r="O34" s="133">
        <v>0.91</v>
      </c>
      <c r="P34" s="133">
        <f t="shared" si="1"/>
        <v>6.5429000000000004</v>
      </c>
    </row>
    <row r="35" spans="15:16" x14ac:dyDescent="0.25">
      <c r="O35" s="133">
        <v>0.9</v>
      </c>
      <c r="P35" s="133">
        <f t="shared" si="1"/>
        <v>6.4710000000000001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37</v>
      </c>
      <c r="M1" s="17" t="s">
        <v>38</v>
      </c>
      <c r="T1" s="61" t="s">
        <v>117</v>
      </c>
    </row>
    <row r="2" spans="1:21" x14ac:dyDescent="0.25">
      <c r="A2" s="6" t="s">
        <v>33</v>
      </c>
      <c r="B2" s="1">
        <v>42166</v>
      </c>
      <c r="C2" s="169">
        <v>10</v>
      </c>
      <c r="D2" s="170">
        <v>139.16</v>
      </c>
      <c r="E2" s="170">
        <v>0</v>
      </c>
      <c r="F2" s="170">
        <f t="shared" ref="F2:F8" si="0">D2*C2</f>
        <v>1391.6</v>
      </c>
      <c r="G2" s="112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C9-H9</f>
        <v>5</v>
      </c>
      <c r="T2" s="98">
        <v>42219</v>
      </c>
      <c r="U2" t="s">
        <v>95</v>
      </c>
    </row>
    <row r="3" spans="1:21" x14ac:dyDescent="0.25">
      <c r="A3" s="30" t="s">
        <v>75</v>
      </c>
      <c r="B3" s="267">
        <v>42212</v>
      </c>
      <c r="C3" s="169">
        <v>10</v>
      </c>
      <c r="D3" s="170">
        <v>124.25</v>
      </c>
      <c r="E3" s="170">
        <v>0</v>
      </c>
      <c r="F3" s="170">
        <f t="shared" si="0"/>
        <v>1242.5</v>
      </c>
      <c r="G3" s="1">
        <v>42258</v>
      </c>
      <c r="H3" s="169">
        <v>45</v>
      </c>
      <c r="I3" s="170">
        <v>126.8</v>
      </c>
      <c r="J3" s="170">
        <v>0.1</v>
      </c>
      <c r="K3" s="170">
        <f>H3*I3-J3</f>
        <v>5705.9</v>
      </c>
      <c r="L3" s="1" t="s">
        <v>91</v>
      </c>
      <c r="M3" s="2"/>
      <c r="O3" s="17" t="s">
        <v>58</v>
      </c>
      <c r="Q3" s="2">
        <f>(F9-K9-M9)/Q2</f>
        <v>78.848000000000326</v>
      </c>
      <c r="T3" s="98">
        <v>42242</v>
      </c>
      <c r="U3" t="s">
        <v>118</v>
      </c>
    </row>
    <row r="4" spans="1:21" x14ac:dyDescent="0.25">
      <c r="B4" s="267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0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2">
        <v>120.85</v>
      </c>
      <c r="T4" s="98">
        <v>42246</v>
      </c>
      <c r="U4" t="s">
        <v>116</v>
      </c>
    </row>
    <row r="5" spans="1:21" x14ac:dyDescent="0.25">
      <c r="B5" s="1">
        <v>42220</v>
      </c>
      <c r="C5" s="169">
        <v>5</v>
      </c>
      <c r="D5" s="170">
        <v>123.2</v>
      </c>
      <c r="E5" s="170">
        <v>0</v>
      </c>
      <c r="F5" s="170">
        <f t="shared" si="0"/>
        <v>616</v>
      </c>
      <c r="M5" s="2"/>
      <c r="O5" s="17" t="s">
        <v>67</v>
      </c>
      <c r="Q5" s="3">
        <f>Q4*Q2</f>
        <v>604.25</v>
      </c>
      <c r="T5" s="98"/>
    </row>
    <row r="6" spans="1:21" x14ac:dyDescent="0.25">
      <c r="B6" s="1">
        <v>42220</v>
      </c>
      <c r="C6" s="169">
        <v>20</v>
      </c>
      <c r="D6" s="170">
        <v>122.2</v>
      </c>
      <c r="E6" s="170">
        <v>0</v>
      </c>
      <c r="F6" s="170">
        <f t="shared" si="0"/>
        <v>2444</v>
      </c>
      <c r="M6" s="2"/>
      <c r="O6" s="17" t="s">
        <v>64</v>
      </c>
      <c r="Q6" s="2">
        <f>Q3*Q2</f>
        <v>394.2400000000016</v>
      </c>
      <c r="T6" s="98">
        <v>42250</v>
      </c>
      <c r="U6" t="s">
        <v>175</v>
      </c>
    </row>
    <row r="7" spans="1:21" ht="15.75" x14ac:dyDescent="0.25">
      <c r="B7" s="267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210.0099999999984</v>
      </c>
      <c r="R7" s="228" t="s">
        <v>248</v>
      </c>
      <c r="T7" s="98"/>
    </row>
    <row r="8" spans="1:21" x14ac:dyDescent="0.25">
      <c r="B8" s="269"/>
      <c r="C8" s="7">
        <v>10</v>
      </c>
      <c r="D8" s="63">
        <v>120.5</v>
      </c>
      <c r="E8" s="63">
        <v>0</v>
      </c>
      <c r="F8" s="63">
        <f t="shared" si="0"/>
        <v>1205</v>
      </c>
      <c r="T8" s="98"/>
    </row>
    <row r="9" spans="1:21" x14ac:dyDescent="0.25">
      <c r="A9" s="99" t="s">
        <v>87</v>
      </c>
      <c r="B9" s="100"/>
      <c r="C9" s="100">
        <f>SUM(C2:C8)</f>
        <v>70</v>
      </c>
      <c r="D9" s="101"/>
      <c r="E9" s="101"/>
      <c r="F9" s="101">
        <f>SUM(F2:F8)</f>
        <v>8744.1</v>
      </c>
      <c r="G9" s="100"/>
      <c r="H9" s="100">
        <f>SUM(H2:H6)</f>
        <v>65</v>
      </c>
      <c r="I9" s="101"/>
      <c r="J9" s="101"/>
      <c r="K9" s="101">
        <f>SUM(K2:K7)</f>
        <v>8345.8599999999988</v>
      </c>
      <c r="L9" s="100"/>
      <c r="M9" s="101">
        <f>SUM(M2:M7)</f>
        <v>4</v>
      </c>
      <c r="T9" s="102">
        <v>42341</v>
      </c>
      <c r="U9" t="s">
        <v>132</v>
      </c>
    </row>
    <row r="12" spans="1:21" x14ac:dyDescent="0.25">
      <c r="G12" s="2"/>
    </row>
    <row r="17" spans="15:17" ht="20.25" thickBot="1" x14ac:dyDescent="0.35">
      <c r="O17" s="266" t="s">
        <v>83</v>
      </c>
      <c r="P17" s="266"/>
    </row>
    <row r="18" spans="15:17" ht="15.75" thickTop="1" x14ac:dyDescent="0.25">
      <c r="O18" s="133">
        <v>1.1000000000000001</v>
      </c>
      <c r="P18" s="133">
        <f>O18*$Q$4</f>
        <v>132.935</v>
      </c>
      <c r="Q18" s="2"/>
    </row>
    <row r="19" spans="15:17" x14ac:dyDescent="0.25">
      <c r="O19" s="133">
        <v>1.0900000000000001</v>
      </c>
      <c r="P19" s="133">
        <f t="shared" ref="P19:P38" si="1">O19*$Q$4</f>
        <v>131.72650000000002</v>
      </c>
      <c r="Q19" s="2"/>
    </row>
    <row r="20" spans="15:17" x14ac:dyDescent="0.25">
      <c r="O20" s="133">
        <v>1.08</v>
      </c>
      <c r="P20" s="133">
        <f t="shared" si="1"/>
        <v>130.518</v>
      </c>
      <c r="Q20" s="2"/>
    </row>
    <row r="21" spans="15:17" x14ac:dyDescent="0.25">
      <c r="O21" s="133">
        <v>1.07</v>
      </c>
      <c r="P21" s="133">
        <f t="shared" si="1"/>
        <v>129.30950000000001</v>
      </c>
      <c r="Q21" s="2"/>
    </row>
    <row r="22" spans="15:17" x14ac:dyDescent="0.25">
      <c r="O22" s="133">
        <v>1.06</v>
      </c>
      <c r="P22" s="133">
        <f t="shared" si="1"/>
        <v>128.101</v>
      </c>
      <c r="Q22" s="2"/>
    </row>
    <row r="23" spans="15:17" x14ac:dyDescent="0.25">
      <c r="O23" s="133">
        <v>1.05</v>
      </c>
      <c r="P23" s="133">
        <f t="shared" si="1"/>
        <v>126.8925</v>
      </c>
      <c r="Q23" s="2"/>
    </row>
    <row r="24" spans="15:17" x14ac:dyDescent="0.25">
      <c r="O24" s="133">
        <v>1.04</v>
      </c>
      <c r="P24" s="133">
        <f t="shared" si="1"/>
        <v>125.684</v>
      </c>
      <c r="Q24" s="2"/>
    </row>
    <row r="25" spans="15:17" x14ac:dyDescent="0.25">
      <c r="O25" s="133">
        <v>1.03</v>
      </c>
      <c r="P25" s="133">
        <f t="shared" si="1"/>
        <v>124.4755</v>
      </c>
      <c r="Q25" s="2"/>
    </row>
    <row r="26" spans="15:17" x14ac:dyDescent="0.25">
      <c r="O26" s="133">
        <v>1.02</v>
      </c>
      <c r="P26" s="133">
        <f t="shared" si="1"/>
        <v>123.267</v>
      </c>
      <c r="Q26" s="2"/>
    </row>
    <row r="27" spans="15:17" x14ac:dyDescent="0.25">
      <c r="O27" s="133">
        <v>1.01</v>
      </c>
      <c r="P27" s="133">
        <f t="shared" si="1"/>
        <v>122.0585</v>
      </c>
      <c r="Q27" s="2"/>
    </row>
    <row r="28" spans="15:17" x14ac:dyDescent="0.25">
      <c r="O28" s="133">
        <v>1</v>
      </c>
      <c r="P28" s="133">
        <f t="shared" si="1"/>
        <v>120.85</v>
      </c>
      <c r="Q28" s="2"/>
    </row>
    <row r="29" spans="15:17" x14ac:dyDescent="0.25">
      <c r="O29" s="133">
        <v>0.99</v>
      </c>
      <c r="P29" s="133">
        <f t="shared" si="1"/>
        <v>119.64149999999999</v>
      </c>
      <c r="Q29" s="2"/>
    </row>
    <row r="30" spans="15:17" x14ac:dyDescent="0.25">
      <c r="O30" s="133">
        <v>0.98</v>
      </c>
      <c r="P30" s="133">
        <f t="shared" si="1"/>
        <v>118.43299999999999</v>
      </c>
      <c r="Q30" s="2"/>
    </row>
    <row r="31" spans="15:17" x14ac:dyDescent="0.25">
      <c r="O31" s="133">
        <v>0.97</v>
      </c>
      <c r="P31" s="133">
        <f t="shared" si="1"/>
        <v>117.22449999999999</v>
      </c>
    </row>
    <row r="32" spans="15:17" x14ac:dyDescent="0.25">
      <c r="O32" s="133">
        <v>0.96</v>
      </c>
      <c r="P32" s="133">
        <f t="shared" si="1"/>
        <v>116.01599999999999</v>
      </c>
    </row>
    <row r="33" spans="15:16" x14ac:dyDescent="0.25">
      <c r="O33" s="133">
        <v>0.95</v>
      </c>
      <c r="P33" s="133">
        <f t="shared" si="1"/>
        <v>114.80749999999999</v>
      </c>
    </row>
    <row r="34" spans="15:16" x14ac:dyDescent="0.25">
      <c r="O34" s="133">
        <v>0.94</v>
      </c>
      <c r="P34" s="133">
        <f t="shared" si="1"/>
        <v>113.59899999999999</v>
      </c>
    </row>
    <row r="35" spans="15:16" x14ac:dyDescent="0.25">
      <c r="O35" s="133">
        <v>0.93</v>
      </c>
      <c r="P35" s="133">
        <f t="shared" si="1"/>
        <v>112.3905</v>
      </c>
    </row>
    <row r="36" spans="15:16" x14ac:dyDescent="0.25">
      <c r="O36" s="133">
        <v>0.92</v>
      </c>
      <c r="P36" s="133">
        <f t="shared" si="1"/>
        <v>111.182</v>
      </c>
    </row>
    <row r="37" spans="15:16" x14ac:dyDescent="0.25">
      <c r="O37" s="133">
        <v>0.91</v>
      </c>
      <c r="P37" s="133">
        <f t="shared" si="1"/>
        <v>109.9735</v>
      </c>
    </row>
    <row r="38" spans="15:16" x14ac:dyDescent="0.25">
      <c r="O38" s="133">
        <v>0.9</v>
      </c>
      <c r="P38" s="133">
        <f t="shared" si="1"/>
        <v>108.765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2">
        <v>98.49</v>
      </c>
      <c r="T4" s="1">
        <v>42314</v>
      </c>
      <c r="U4" t="s">
        <v>132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2954.7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-348.15000000000055</v>
      </c>
      <c r="R7" s="228" t="s">
        <v>248</v>
      </c>
    </row>
    <row r="17" spans="15:17" ht="20.25" thickBot="1" x14ac:dyDescent="0.35">
      <c r="O17" s="266" t="s">
        <v>83</v>
      </c>
      <c r="P17" s="266"/>
    </row>
    <row r="18" spans="15:17" ht="15.75" thickTop="1" x14ac:dyDescent="0.25">
      <c r="O18" s="133">
        <v>1.1000000000000001</v>
      </c>
      <c r="P18" s="133">
        <f>O18*$Q$4</f>
        <v>108.339</v>
      </c>
      <c r="Q18" s="2"/>
    </row>
    <row r="19" spans="15:17" x14ac:dyDescent="0.25">
      <c r="O19" s="133">
        <v>1.0900000000000001</v>
      </c>
      <c r="P19" s="133">
        <f t="shared" ref="P19:P38" si="1">O19*$Q$4</f>
        <v>107.3541</v>
      </c>
      <c r="Q19" s="2"/>
    </row>
    <row r="20" spans="15:17" x14ac:dyDescent="0.25">
      <c r="O20" s="133">
        <v>1.08</v>
      </c>
      <c r="P20" s="133">
        <f t="shared" si="1"/>
        <v>106.36920000000001</v>
      </c>
      <c r="Q20" s="2"/>
    </row>
    <row r="21" spans="15:17" x14ac:dyDescent="0.25">
      <c r="O21" s="133">
        <v>1.07</v>
      </c>
      <c r="P21" s="133">
        <f t="shared" si="1"/>
        <v>105.3843</v>
      </c>
      <c r="Q21" s="2"/>
    </row>
    <row r="22" spans="15:17" x14ac:dyDescent="0.25">
      <c r="O22" s="133">
        <v>1.06</v>
      </c>
      <c r="P22" s="133">
        <f t="shared" si="1"/>
        <v>104.3994</v>
      </c>
      <c r="Q22" s="2"/>
    </row>
    <row r="23" spans="15:17" x14ac:dyDescent="0.25">
      <c r="O23" s="133">
        <v>1.05</v>
      </c>
      <c r="P23" s="133">
        <f t="shared" si="1"/>
        <v>103.4145</v>
      </c>
      <c r="Q23" s="2"/>
    </row>
    <row r="24" spans="15:17" x14ac:dyDescent="0.25">
      <c r="O24" s="133">
        <v>1.04</v>
      </c>
      <c r="P24" s="133">
        <f t="shared" si="1"/>
        <v>102.42959999999999</v>
      </c>
      <c r="Q24" s="2"/>
    </row>
    <row r="25" spans="15:17" x14ac:dyDescent="0.25">
      <c r="O25" s="133">
        <v>1.03</v>
      </c>
      <c r="P25" s="133">
        <f t="shared" si="1"/>
        <v>101.4447</v>
      </c>
      <c r="Q25" s="2"/>
    </row>
    <row r="26" spans="15:17" x14ac:dyDescent="0.25">
      <c r="O26" s="133">
        <v>1.02</v>
      </c>
      <c r="P26" s="133">
        <f t="shared" si="1"/>
        <v>100.4598</v>
      </c>
      <c r="Q26" s="2"/>
    </row>
    <row r="27" spans="15:17" x14ac:dyDescent="0.25">
      <c r="O27" s="133">
        <v>1.01</v>
      </c>
      <c r="P27" s="133">
        <f t="shared" si="1"/>
        <v>99.474899999999991</v>
      </c>
      <c r="Q27" s="2"/>
    </row>
    <row r="28" spans="15:17" x14ac:dyDescent="0.25">
      <c r="O28" s="133">
        <v>1</v>
      </c>
      <c r="P28" s="133">
        <f t="shared" si="1"/>
        <v>98.49</v>
      </c>
      <c r="Q28" s="2"/>
    </row>
    <row r="29" spans="15:17" x14ac:dyDescent="0.25">
      <c r="O29" s="133">
        <v>0.99</v>
      </c>
      <c r="P29" s="133">
        <f t="shared" si="1"/>
        <v>97.505099999999999</v>
      </c>
      <c r="Q29" s="2"/>
    </row>
    <row r="30" spans="15:17" x14ac:dyDescent="0.25">
      <c r="O30" s="133">
        <v>0.98</v>
      </c>
      <c r="P30" s="133">
        <f t="shared" si="1"/>
        <v>96.520199999999988</v>
      </c>
      <c r="Q30" s="2"/>
    </row>
    <row r="31" spans="15:17" x14ac:dyDescent="0.25">
      <c r="O31" s="133">
        <v>0.97</v>
      </c>
      <c r="P31" s="133">
        <f t="shared" si="1"/>
        <v>95.535299999999992</v>
      </c>
    </row>
    <row r="32" spans="15:17" x14ac:dyDescent="0.25">
      <c r="O32" s="133">
        <v>0.96</v>
      </c>
      <c r="P32" s="133">
        <f t="shared" si="1"/>
        <v>94.550399999999996</v>
      </c>
    </row>
    <row r="33" spans="15:16" x14ac:dyDescent="0.25">
      <c r="O33" s="133">
        <v>0.95</v>
      </c>
      <c r="P33" s="133">
        <f t="shared" si="1"/>
        <v>93.565499999999986</v>
      </c>
    </row>
    <row r="34" spans="15:16" x14ac:dyDescent="0.25">
      <c r="O34" s="133">
        <v>0.94</v>
      </c>
      <c r="P34" s="133">
        <f t="shared" si="1"/>
        <v>92.58059999999999</v>
      </c>
    </row>
    <row r="35" spans="15:16" x14ac:dyDescent="0.25">
      <c r="O35" s="133">
        <v>0.93</v>
      </c>
      <c r="P35" s="133">
        <f t="shared" si="1"/>
        <v>91.595699999999994</v>
      </c>
    </row>
    <row r="36" spans="15:16" x14ac:dyDescent="0.25">
      <c r="O36" s="133">
        <v>0.92</v>
      </c>
      <c r="P36" s="133">
        <f t="shared" si="1"/>
        <v>90.610799999999998</v>
      </c>
    </row>
    <row r="37" spans="15:16" x14ac:dyDescent="0.25">
      <c r="O37" s="133">
        <v>0.91</v>
      </c>
      <c r="P37" s="133">
        <f t="shared" si="1"/>
        <v>89.625900000000001</v>
      </c>
    </row>
    <row r="38" spans="15:16" x14ac:dyDescent="0.25">
      <c r="O38" s="133">
        <v>0.9</v>
      </c>
      <c r="P38" s="133">
        <f t="shared" si="1"/>
        <v>88.640999999999991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08">
        <v>10</v>
      </c>
      <c r="I2" s="2">
        <v>109.35</v>
      </c>
      <c r="J2" s="2">
        <v>0.02</v>
      </c>
      <c r="K2" s="2">
        <f>I2*H2-J2</f>
        <v>1093.48</v>
      </c>
      <c r="L2" t="s">
        <v>89</v>
      </c>
      <c r="O2" s="17" t="s">
        <v>57</v>
      </c>
      <c r="Q2">
        <f>C10-H10</f>
        <v>25</v>
      </c>
      <c r="U2" s="1">
        <v>42242</v>
      </c>
      <c r="V2" t="s">
        <v>119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103.65480000000001</v>
      </c>
    </row>
    <row r="4" spans="1:22" x14ac:dyDescent="0.25">
      <c r="B4" s="1">
        <v>42278</v>
      </c>
      <c r="C4">
        <v>10</v>
      </c>
      <c r="D4" s="2">
        <v>96.7</v>
      </c>
      <c r="E4" s="2">
        <v>0</v>
      </c>
      <c r="F4" s="2">
        <f>C4*D4 + E4</f>
        <v>967</v>
      </c>
      <c r="O4" s="17" t="s">
        <v>66</v>
      </c>
      <c r="Q4" s="82">
        <v>94.8</v>
      </c>
    </row>
    <row r="5" spans="1:22" x14ac:dyDescent="0.25">
      <c r="O5" s="17" t="s">
        <v>67</v>
      </c>
      <c r="Q5" s="3">
        <f>Q4*Q2</f>
        <v>2370</v>
      </c>
      <c r="U5" s="1">
        <v>42248</v>
      </c>
      <c r="V5" t="s">
        <v>133</v>
      </c>
    </row>
    <row r="6" spans="1:22" x14ac:dyDescent="0.25">
      <c r="O6" s="17" t="s">
        <v>64</v>
      </c>
      <c r="Q6" s="2">
        <f>Q3*Q2</f>
        <v>2591.3700000000003</v>
      </c>
    </row>
    <row r="7" spans="1:22" ht="15.75" x14ac:dyDescent="0.25">
      <c r="O7" s="17" t="s">
        <v>65</v>
      </c>
      <c r="Q7" s="28">
        <f>Q5-Q6</f>
        <v>-221.37000000000035</v>
      </c>
      <c r="R7" s="228" t="s">
        <v>248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35</v>
      </c>
      <c r="D10" s="19"/>
      <c r="E10" s="19"/>
      <c r="F10" s="19">
        <f>SUM(F2:F9)</f>
        <v>3684.8500000000004</v>
      </c>
      <c r="G10" s="18"/>
      <c r="H10" s="117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0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66" t="s">
        <v>83</v>
      </c>
      <c r="P16" s="266"/>
    </row>
    <row r="17" spans="15:17" ht="15.75" thickTop="1" x14ac:dyDescent="0.25">
      <c r="O17" s="133">
        <v>1.1000000000000001</v>
      </c>
      <c r="P17" s="133">
        <f>O17*$Q$4</f>
        <v>104.28</v>
      </c>
      <c r="Q17" s="2"/>
    </row>
    <row r="18" spans="15:17" x14ac:dyDescent="0.25">
      <c r="O18" s="133">
        <v>1.0900000000000001</v>
      </c>
      <c r="P18" s="133">
        <f t="shared" ref="P18:P37" si="0">O18*$Q$4</f>
        <v>103.33200000000001</v>
      </c>
      <c r="Q18" s="2"/>
    </row>
    <row r="19" spans="15:17" x14ac:dyDescent="0.25">
      <c r="O19" s="133">
        <v>1.08</v>
      </c>
      <c r="P19" s="133">
        <f t="shared" si="0"/>
        <v>102.384</v>
      </c>
      <c r="Q19" s="2"/>
    </row>
    <row r="20" spans="15:17" x14ac:dyDescent="0.25">
      <c r="O20" s="133">
        <v>1.07</v>
      </c>
      <c r="P20" s="133">
        <f t="shared" si="0"/>
        <v>101.43600000000001</v>
      </c>
      <c r="Q20" s="2"/>
    </row>
    <row r="21" spans="15:17" x14ac:dyDescent="0.25">
      <c r="O21" s="133">
        <v>1.06</v>
      </c>
      <c r="P21" s="133">
        <f t="shared" si="0"/>
        <v>100.488</v>
      </c>
      <c r="Q21" s="2"/>
    </row>
    <row r="22" spans="15:17" x14ac:dyDescent="0.25">
      <c r="O22" s="133">
        <v>1.05</v>
      </c>
      <c r="P22" s="133">
        <f t="shared" si="0"/>
        <v>99.54</v>
      </c>
      <c r="Q22" s="2"/>
    </row>
    <row r="23" spans="15:17" x14ac:dyDescent="0.25">
      <c r="O23" s="133">
        <v>1.04</v>
      </c>
      <c r="P23" s="133">
        <f t="shared" si="0"/>
        <v>98.591999999999999</v>
      </c>
      <c r="Q23" s="2"/>
    </row>
    <row r="24" spans="15:17" x14ac:dyDescent="0.25">
      <c r="O24" s="133">
        <v>1.03</v>
      </c>
      <c r="P24" s="133">
        <f t="shared" si="0"/>
        <v>97.644000000000005</v>
      </c>
      <c r="Q24" s="2"/>
    </row>
    <row r="25" spans="15:17" x14ac:dyDescent="0.25">
      <c r="O25" s="133">
        <v>1.02</v>
      </c>
      <c r="P25" s="133">
        <f t="shared" si="0"/>
        <v>96.695999999999998</v>
      </c>
      <c r="Q25" s="2"/>
    </row>
    <row r="26" spans="15:17" x14ac:dyDescent="0.25">
      <c r="O26" s="133">
        <v>1.01</v>
      </c>
      <c r="P26" s="133">
        <f t="shared" si="0"/>
        <v>95.748000000000005</v>
      </c>
      <c r="Q26" s="2"/>
    </row>
    <row r="27" spans="15:17" x14ac:dyDescent="0.25">
      <c r="O27" s="133">
        <v>1</v>
      </c>
      <c r="P27" s="133">
        <f t="shared" si="0"/>
        <v>94.8</v>
      </c>
      <c r="Q27" s="2"/>
    </row>
    <row r="28" spans="15:17" x14ac:dyDescent="0.25">
      <c r="O28" s="133">
        <v>0.99</v>
      </c>
      <c r="P28" s="133">
        <f t="shared" si="0"/>
        <v>93.85199999999999</v>
      </c>
      <c r="Q28" s="2"/>
    </row>
    <row r="29" spans="15:17" x14ac:dyDescent="0.25">
      <c r="O29" s="133">
        <v>0.98</v>
      </c>
      <c r="P29" s="133">
        <f t="shared" si="0"/>
        <v>92.903999999999996</v>
      </c>
      <c r="Q29" s="2"/>
    </row>
    <row r="30" spans="15:17" x14ac:dyDescent="0.25">
      <c r="O30" s="133">
        <v>0.97</v>
      </c>
      <c r="P30" s="133">
        <f t="shared" si="0"/>
        <v>91.955999999999989</v>
      </c>
    </row>
    <row r="31" spans="15:17" x14ac:dyDescent="0.25">
      <c r="O31" s="133">
        <v>0.96</v>
      </c>
      <c r="P31" s="133">
        <f t="shared" si="0"/>
        <v>91.007999999999996</v>
      </c>
    </row>
    <row r="32" spans="15:17" x14ac:dyDescent="0.25">
      <c r="O32" s="133">
        <v>0.95</v>
      </c>
      <c r="P32" s="133">
        <f t="shared" si="0"/>
        <v>90.059999999999988</v>
      </c>
    </row>
    <row r="33" spans="15:16" x14ac:dyDescent="0.25">
      <c r="O33" s="133">
        <v>0.94</v>
      </c>
      <c r="P33" s="133">
        <f t="shared" si="0"/>
        <v>89.111999999999995</v>
      </c>
    </row>
    <row r="34" spans="15:16" x14ac:dyDescent="0.25">
      <c r="O34" s="133">
        <v>0.93</v>
      </c>
      <c r="P34" s="133">
        <f t="shared" si="0"/>
        <v>88.164000000000001</v>
      </c>
    </row>
    <row r="35" spans="15:16" x14ac:dyDescent="0.25">
      <c r="O35" s="133">
        <v>0.92</v>
      </c>
      <c r="P35" s="133">
        <f t="shared" si="0"/>
        <v>87.216000000000008</v>
      </c>
    </row>
    <row r="36" spans="15:16" x14ac:dyDescent="0.25">
      <c r="O36" s="133">
        <v>0.91</v>
      </c>
      <c r="P36" s="133">
        <f t="shared" si="0"/>
        <v>86.268000000000001</v>
      </c>
    </row>
    <row r="37" spans="15:16" x14ac:dyDescent="0.25">
      <c r="O37" s="133">
        <v>0.9</v>
      </c>
      <c r="P37" s="133">
        <f t="shared" si="0"/>
        <v>85.32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7" t="s">
        <v>57</v>
      </c>
      <c r="Q2">
        <f>C5-H5</f>
        <v>70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45.664285714285711</v>
      </c>
    </row>
    <row r="4" spans="1:22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7" t="s">
        <v>66</v>
      </c>
      <c r="Q4" s="82">
        <v>40</v>
      </c>
    </row>
    <row r="5" spans="1:22" x14ac:dyDescent="0.25">
      <c r="A5" s="29" t="s">
        <v>87</v>
      </c>
      <c r="B5" s="29"/>
      <c r="C5" s="29">
        <f>SUM(C2:C4)</f>
        <v>70</v>
      </c>
      <c r="D5" s="57"/>
      <c r="E5" s="57"/>
      <c r="F5" s="57">
        <f>SUM(F2:F4)</f>
        <v>3200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57">
        <f>SUM(M2:M4)</f>
        <v>3.5</v>
      </c>
      <c r="O5" s="17" t="s">
        <v>67</v>
      </c>
      <c r="Q5" s="3">
        <f>Q4*Q2</f>
        <v>2800</v>
      </c>
    </row>
    <row r="6" spans="1:22" x14ac:dyDescent="0.25">
      <c r="O6" s="17" t="s">
        <v>64</v>
      </c>
      <c r="Q6" s="2">
        <f>Q3*Q2</f>
        <v>3196.5</v>
      </c>
    </row>
    <row r="7" spans="1:22" ht="15.75" x14ac:dyDescent="0.25">
      <c r="O7" s="17" t="s">
        <v>65</v>
      </c>
      <c r="Q7" s="2">
        <f>Q5-Q6</f>
        <v>-396.5</v>
      </c>
      <c r="R7" s="228" t="s">
        <v>248</v>
      </c>
    </row>
    <row r="17" spans="15:17" x14ac:dyDescent="0.25">
      <c r="P17" t="s">
        <v>83</v>
      </c>
    </row>
    <row r="18" spans="15:17" x14ac:dyDescent="0.25">
      <c r="O18" s="2">
        <f>$Q$4</f>
        <v>40</v>
      </c>
      <c r="P18">
        <v>1.1000000000000001</v>
      </c>
      <c r="Q18" s="2">
        <f t="shared" ref="Q18:Q30" si="0">P18*O18</f>
        <v>44</v>
      </c>
    </row>
    <row r="19" spans="15:17" x14ac:dyDescent="0.25">
      <c r="O19" s="2">
        <f>$Q$4</f>
        <v>40</v>
      </c>
      <c r="P19">
        <v>1.05</v>
      </c>
      <c r="Q19" s="2">
        <f t="shared" si="0"/>
        <v>42</v>
      </c>
    </row>
    <row r="20" spans="15:17" x14ac:dyDescent="0.25">
      <c r="O20" s="2">
        <f t="shared" ref="O20:O30" si="1">$Q$4</f>
        <v>40</v>
      </c>
      <c r="P20">
        <v>1.04</v>
      </c>
      <c r="Q20" s="2">
        <f t="shared" si="0"/>
        <v>41.6</v>
      </c>
    </row>
    <row r="21" spans="15:17" x14ac:dyDescent="0.25">
      <c r="O21" s="2">
        <f t="shared" si="1"/>
        <v>40</v>
      </c>
      <c r="P21" s="2">
        <v>1.03</v>
      </c>
      <c r="Q21" s="2">
        <f t="shared" si="0"/>
        <v>41.2</v>
      </c>
    </row>
    <row r="22" spans="15:17" x14ac:dyDescent="0.25">
      <c r="O22" s="2">
        <f t="shared" si="1"/>
        <v>40</v>
      </c>
      <c r="P22" s="2">
        <v>1.02</v>
      </c>
      <c r="Q22" s="2">
        <f t="shared" si="0"/>
        <v>40.799999999999997</v>
      </c>
    </row>
    <row r="23" spans="15:17" x14ac:dyDescent="0.25">
      <c r="O23" s="2">
        <f t="shared" si="1"/>
        <v>40</v>
      </c>
      <c r="P23" s="2">
        <v>1.01</v>
      </c>
      <c r="Q23" s="2">
        <f t="shared" si="0"/>
        <v>40.4</v>
      </c>
    </row>
    <row r="24" spans="15:17" x14ac:dyDescent="0.25">
      <c r="O24" s="2">
        <f t="shared" si="1"/>
        <v>40</v>
      </c>
      <c r="P24" s="2">
        <v>1</v>
      </c>
      <c r="Q24" s="2">
        <f t="shared" si="0"/>
        <v>40</v>
      </c>
    </row>
    <row r="25" spans="15:17" x14ac:dyDescent="0.25">
      <c r="O25" s="2">
        <f t="shared" si="1"/>
        <v>40</v>
      </c>
      <c r="P25" s="2">
        <v>0.99</v>
      </c>
      <c r="Q25" s="2">
        <f t="shared" si="0"/>
        <v>39.6</v>
      </c>
    </row>
    <row r="26" spans="15:17" x14ac:dyDescent="0.25">
      <c r="O26" s="2">
        <f t="shared" si="1"/>
        <v>40</v>
      </c>
      <c r="P26" s="2">
        <v>0.98</v>
      </c>
      <c r="Q26" s="2">
        <f t="shared" si="0"/>
        <v>39.200000000000003</v>
      </c>
    </row>
    <row r="27" spans="15:17" x14ac:dyDescent="0.25">
      <c r="O27" s="2">
        <f t="shared" si="1"/>
        <v>40</v>
      </c>
      <c r="P27" s="2">
        <v>0.97</v>
      </c>
      <c r="Q27" s="2">
        <f t="shared" si="0"/>
        <v>38.799999999999997</v>
      </c>
    </row>
    <row r="28" spans="15:17" x14ac:dyDescent="0.25">
      <c r="O28" s="2">
        <f t="shared" si="1"/>
        <v>40</v>
      </c>
      <c r="P28" s="2">
        <v>0.96</v>
      </c>
      <c r="Q28" s="2">
        <f t="shared" si="0"/>
        <v>38.4</v>
      </c>
    </row>
    <row r="29" spans="15:17" x14ac:dyDescent="0.25">
      <c r="O29" s="2">
        <f t="shared" si="1"/>
        <v>40</v>
      </c>
      <c r="P29" s="2">
        <v>0.95</v>
      </c>
      <c r="Q29" s="2">
        <f t="shared" si="0"/>
        <v>38</v>
      </c>
    </row>
    <row r="30" spans="15:17" x14ac:dyDescent="0.25">
      <c r="O30" s="2">
        <f t="shared" si="1"/>
        <v>40</v>
      </c>
      <c r="P30" s="2">
        <v>0.9</v>
      </c>
      <c r="Q30" s="2">
        <f t="shared" si="0"/>
        <v>36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56</v>
      </c>
      <c r="B2" s="267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O2" s="17" t="s">
        <v>57</v>
      </c>
      <c r="Q2">
        <f>C6-H6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67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(F6-K6)/Q2</f>
        <v>30.988999999999997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2">
        <v>28.56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1142.3999999999999</v>
      </c>
    </row>
    <row r="6" spans="1:21" x14ac:dyDescent="0.25">
      <c r="A6" s="29" t="s">
        <v>87</v>
      </c>
      <c r="B6" s="18"/>
      <c r="C6" s="18">
        <f>SUM(C2:C5)</f>
        <v>140</v>
      </c>
      <c r="D6" s="19"/>
      <c r="E6" s="19"/>
      <c r="F6" s="19">
        <f>SUM(F2:F5)</f>
        <v>4389.5</v>
      </c>
      <c r="G6" s="18"/>
      <c r="H6" s="18">
        <f>SUM(H2:H5)</f>
        <v>100</v>
      </c>
      <c r="I6" s="18"/>
      <c r="J6" s="18"/>
      <c r="K6" s="18">
        <f>SUM(K2:K5)</f>
        <v>3149.94</v>
      </c>
      <c r="L6" s="18"/>
      <c r="M6" s="18"/>
      <c r="O6" s="17" t="s">
        <v>64</v>
      </c>
      <c r="Q6" s="2">
        <f>Q3*Q2</f>
        <v>1239.56</v>
      </c>
    </row>
    <row r="7" spans="1:21" ht="15.75" x14ac:dyDescent="0.25">
      <c r="O7" s="17" t="s">
        <v>65</v>
      </c>
      <c r="Q7" s="2">
        <f>Q5-Q6</f>
        <v>-97.160000000000082</v>
      </c>
      <c r="R7" s="228" t="s">
        <v>248</v>
      </c>
    </row>
    <row r="21" spans="15:17" ht="20.25" thickBot="1" x14ac:dyDescent="0.35">
      <c r="O21" s="266" t="s">
        <v>83</v>
      </c>
      <c r="P21" s="266"/>
    </row>
    <row r="22" spans="15:17" ht="15.75" thickTop="1" x14ac:dyDescent="0.25">
      <c r="O22" s="133">
        <v>1.1000000000000001</v>
      </c>
      <c r="P22" s="133">
        <f>O22*$Q$4</f>
        <v>31.416</v>
      </c>
      <c r="Q22" s="2"/>
    </row>
    <row r="23" spans="15:17" x14ac:dyDescent="0.25">
      <c r="O23" s="133">
        <v>1.0900000000000001</v>
      </c>
      <c r="P23" s="133">
        <f t="shared" ref="P23:P42" si="0">O23*$Q$4</f>
        <v>31.130400000000002</v>
      </c>
      <c r="Q23" s="2"/>
    </row>
    <row r="24" spans="15:17" x14ac:dyDescent="0.25">
      <c r="O24" s="133">
        <v>1.08</v>
      </c>
      <c r="P24" s="133">
        <f t="shared" si="0"/>
        <v>30.844799999999999</v>
      </c>
      <c r="Q24" s="2"/>
    </row>
    <row r="25" spans="15:17" x14ac:dyDescent="0.25">
      <c r="O25" s="133">
        <v>1.07</v>
      </c>
      <c r="P25" s="133">
        <f t="shared" si="0"/>
        <v>30.559200000000001</v>
      </c>
      <c r="Q25" s="2"/>
    </row>
    <row r="26" spans="15:17" x14ac:dyDescent="0.25">
      <c r="O26" s="133">
        <v>1.06</v>
      </c>
      <c r="P26" s="133">
        <f t="shared" si="0"/>
        <v>30.273600000000002</v>
      </c>
      <c r="Q26" s="2"/>
    </row>
    <row r="27" spans="15:17" x14ac:dyDescent="0.25">
      <c r="O27" s="133">
        <v>1.05</v>
      </c>
      <c r="P27" s="133">
        <f t="shared" si="0"/>
        <v>29.988</v>
      </c>
      <c r="Q27" s="2"/>
    </row>
    <row r="28" spans="15:17" x14ac:dyDescent="0.25">
      <c r="O28" s="133">
        <v>1.04</v>
      </c>
      <c r="P28" s="133">
        <f t="shared" si="0"/>
        <v>29.702400000000001</v>
      </c>
      <c r="Q28" s="2"/>
    </row>
    <row r="29" spans="15:17" x14ac:dyDescent="0.25">
      <c r="O29" s="133">
        <v>1.03</v>
      </c>
      <c r="P29" s="133">
        <f t="shared" si="0"/>
        <v>29.416799999999999</v>
      </c>
      <c r="Q29" s="2"/>
    </row>
    <row r="30" spans="15:17" x14ac:dyDescent="0.25">
      <c r="O30" s="133">
        <v>1.02</v>
      </c>
      <c r="P30" s="133">
        <f t="shared" si="0"/>
        <v>29.1312</v>
      </c>
      <c r="Q30" s="2"/>
    </row>
    <row r="31" spans="15:17" x14ac:dyDescent="0.25">
      <c r="O31" s="133">
        <v>1.01</v>
      </c>
      <c r="P31" s="133">
        <f t="shared" si="0"/>
        <v>28.845599999999997</v>
      </c>
      <c r="Q31" s="2"/>
    </row>
    <row r="32" spans="15:17" x14ac:dyDescent="0.25">
      <c r="O32" s="133">
        <v>1</v>
      </c>
      <c r="P32" s="133">
        <f t="shared" si="0"/>
        <v>28.56</v>
      </c>
      <c r="Q32" s="2"/>
    </row>
    <row r="33" spans="4:17" x14ac:dyDescent="0.25">
      <c r="O33" s="133">
        <v>0.99</v>
      </c>
      <c r="P33" s="133">
        <f t="shared" si="0"/>
        <v>28.2744</v>
      </c>
      <c r="Q33" s="2"/>
    </row>
    <row r="34" spans="4:17" x14ac:dyDescent="0.25">
      <c r="O34" s="133">
        <v>0.98</v>
      </c>
      <c r="P34" s="133">
        <f t="shared" si="0"/>
        <v>27.988799999999998</v>
      </c>
      <c r="Q34" s="2"/>
    </row>
    <row r="35" spans="4:17" x14ac:dyDescent="0.25">
      <c r="O35" s="133">
        <v>0.97</v>
      </c>
      <c r="P35" s="133">
        <f t="shared" si="0"/>
        <v>27.703199999999999</v>
      </c>
    </row>
    <row r="36" spans="4:17" x14ac:dyDescent="0.25">
      <c r="O36" s="133">
        <v>0.96</v>
      </c>
      <c r="P36" s="133">
        <f t="shared" si="0"/>
        <v>27.417599999999997</v>
      </c>
    </row>
    <row r="37" spans="4:17" x14ac:dyDescent="0.25">
      <c r="O37" s="133">
        <v>0.95</v>
      </c>
      <c r="P37" s="133">
        <f t="shared" si="0"/>
        <v>27.131999999999998</v>
      </c>
    </row>
    <row r="38" spans="4:17" x14ac:dyDescent="0.25">
      <c r="O38" s="133">
        <v>0.94</v>
      </c>
      <c r="P38" s="133">
        <f t="shared" si="0"/>
        <v>26.846399999999996</v>
      </c>
    </row>
    <row r="39" spans="4:17" x14ac:dyDescent="0.25">
      <c r="O39" s="133">
        <v>0.93</v>
      </c>
      <c r="P39" s="133">
        <f t="shared" si="0"/>
        <v>26.5608</v>
      </c>
    </row>
    <row r="40" spans="4:17" x14ac:dyDescent="0.25">
      <c r="D40"/>
      <c r="E40"/>
      <c r="O40" s="133">
        <v>0.92</v>
      </c>
      <c r="P40" s="133">
        <f t="shared" si="0"/>
        <v>26.275200000000002</v>
      </c>
    </row>
    <row r="41" spans="4:17" x14ac:dyDescent="0.25">
      <c r="O41" s="133">
        <v>0.91</v>
      </c>
      <c r="P41" s="133">
        <f t="shared" si="0"/>
        <v>25.989599999999999</v>
      </c>
    </row>
    <row r="42" spans="4:17" x14ac:dyDescent="0.25">
      <c r="O42" s="133">
        <v>0.9</v>
      </c>
      <c r="P42" s="133">
        <f t="shared" si="0"/>
        <v>25.704000000000001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0"/>
      <c r="O3" s="17" t="s">
        <v>58</v>
      </c>
      <c r="Q3" s="2">
        <f>(F4-K4)/Q2</f>
        <v>62.052</v>
      </c>
    </row>
    <row r="4" spans="1:22" x14ac:dyDescent="0.25">
      <c r="A4" s="49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754.99</v>
      </c>
      <c r="L4" s="20"/>
      <c r="M4" s="20"/>
      <c r="O4" s="17" t="s">
        <v>66</v>
      </c>
      <c r="Q4" s="82">
        <v>67.69</v>
      </c>
    </row>
    <row r="5" spans="1:22" x14ac:dyDescent="0.25">
      <c r="O5" s="17" t="s">
        <v>67</v>
      </c>
      <c r="Q5" s="3">
        <f>Q4*Q2</f>
        <v>338.45</v>
      </c>
    </row>
    <row r="6" spans="1:22" x14ac:dyDescent="0.25">
      <c r="O6" s="17" t="s">
        <v>64</v>
      </c>
      <c r="Q6" s="2">
        <f>Q3*Q2</f>
        <v>310.26</v>
      </c>
    </row>
    <row r="7" spans="1:22" ht="15.75" x14ac:dyDescent="0.25">
      <c r="O7" s="17" t="s">
        <v>65</v>
      </c>
      <c r="Q7" s="2">
        <f>Q5-Q6</f>
        <v>28.189999999999998</v>
      </c>
      <c r="R7" s="228" t="s">
        <v>248</v>
      </c>
    </row>
    <row r="16" spans="1:22" x14ac:dyDescent="0.25">
      <c r="P16" t="s">
        <v>83</v>
      </c>
    </row>
    <row r="17" spans="15:17" x14ac:dyDescent="0.25">
      <c r="O17" s="2">
        <f>$Q$4</f>
        <v>67.69</v>
      </c>
      <c r="P17">
        <v>1.1000000000000001</v>
      </c>
      <c r="Q17" s="2">
        <f t="shared" ref="Q17:Q29" si="0">P17*O17</f>
        <v>74.459000000000003</v>
      </c>
    </row>
    <row r="18" spans="15:17" x14ac:dyDescent="0.25">
      <c r="O18" s="2">
        <f>$Q$4</f>
        <v>67.69</v>
      </c>
      <c r="P18">
        <v>1.05</v>
      </c>
      <c r="Q18" s="2">
        <f t="shared" si="0"/>
        <v>71.0745</v>
      </c>
    </row>
    <row r="19" spans="15:17" x14ac:dyDescent="0.25">
      <c r="O19" s="2">
        <f t="shared" ref="O19:O29" si="1">$Q$4</f>
        <v>67.69</v>
      </c>
      <c r="P19">
        <v>1.04</v>
      </c>
      <c r="Q19" s="2">
        <f t="shared" si="0"/>
        <v>70.397599999999997</v>
      </c>
    </row>
    <row r="20" spans="15:17" x14ac:dyDescent="0.25">
      <c r="O20" s="2">
        <f t="shared" si="1"/>
        <v>67.69</v>
      </c>
      <c r="P20" s="2">
        <v>1.03</v>
      </c>
      <c r="Q20" s="2">
        <f t="shared" si="0"/>
        <v>69.720699999999994</v>
      </c>
    </row>
    <row r="21" spans="15:17" x14ac:dyDescent="0.25">
      <c r="O21" s="2">
        <f t="shared" si="1"/>
        <v>67.69</v>
      </c>
      <c r="P21" s="2">
        <v>1.02</v>
      </c>
      <c r="Q21" s="2">
        <f t="shared" si="0"/>
        <v>69.043800000000005</v>
      </c>
    </row>
    <row r="22" spans="15:17" x14ac:dyDescent="0.25">
      <c r="O22" s="2">
        <f t="shared" si="1"/>
        <v>67.69</v>
      </c>
      <c r="P22" s="2">
        <v>1.01</v>
      </c>
      <c r="Q22" s="2">
        <f t="shared" si="0"/>
        <v>68.366900000000001</v>
      </c>
    </row>
    <row r="23" spans="15:17" x14ac:dyDescent="0.25">
      <c r="O23" s="2">
        <f t="shared" si="1"/>
        <v>67.69</v>
      </c>
      <c r="P23" s="2">
        <v>1</v>
      </c>
      <c r="Q23" s="2">
        <f t="shared" si="0"/>
        <v>67.69</v>
      </c>
    </row>
    <row r="24" spans="15:17" x14ac:dyDescent="0.25">
      <c r="O24" s="2">
        <f t="shared" si="1"/>
        <v>67.69</v>
      </c>
      <c r="P24" s="2">
        <v>0.99</v>
      </c>
      <c r="Q24" s="2">
        <f t="shared" si="0"/>
        <v>67.013099999999994</v>
      </c>
    </row>
    <row r="25" spans="15:17" x14ac:dyDescent="0.25">
      <c r="O25" s="2">
        <f t="shared" si="1"/>
        <v>67.69</v>
      </c>
      <c r="P25" s="2">
        <v>0.98</v>
      </c>
      <c r="Q25" s="2">
        <f t="shared" si="0"/>
        <v>66.336199999999991</v>
      </c>
    </row>
    <row r="26" spans="15:17" x14ac:dyDescent="0.25">
      <c r="O26" s="2">
        <f t="shared" si="1"/>
        <v>67.69</v>
      </c>
      <c r="P26" s="2">
        <v>0.97</v>
      </c>
      <c r="Q26" s="2">
        <f t="shared" si="0"/>
        <v>65.659300000000002</v>
      </c>
    </row>
    <row r="27" spans="15:17" x14ac:dyDescent="0.25">
      <c r="O27" s="2">
        <f t="shared" si="1"/>
        <v>67.69</v>
      </c>
      <c r="P27" s="2">
        <v>0.96</v>
      </c>
      <c r="Q27" s="2">
        <f t="shared" si="0"/>
        <v>64.982399999999998</v>
      </c>
    </row>
    <row r="28" spans="15:17" x14ac:dyDescent="0.25">
      <c r="O28" s="2">
        <f t="shared" si="1"/>
        <v>67.69</v>
      </c>
      <c r="P28" s="2">
        <v>0.95</v>
      </c>
      <c r="Q28" s="2">
        <f t="shared" si="0"/>
        <v>64.305499999999995</v>
      </c>
    </row>
    <row r="29" spans="15:17" x14ac:dyDescent="0.25">
      <c r="O29" s="2">
        <f t="shared" si="1"/>
        <v>67.69</v>
      </c>
      <c r="P29" s="2">
        <v>0.9</v>
      </c>
      <c r="Q29" s="2">
        <f t="shared" si="0"/>
        <v>60.920999999999999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123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7" t="s">
        <v>57</v>
      </c>
      <c r="Q2">
        <f>C8-H8</f>
        <v>170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7" t="s">
        <v>58</v>
      </c>
      <c r="Q3" s="2">
        <f>(F8-K8-M8)/Q2</f>
        <v>31.142352941176469</v>
      </c>
    </row>
    <row r="4" spans="1:22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7" t="s">
        <v>66</v>
      </c>
      <c r="Q4" s="82">
        <v>26.46</v>
      </c>
    </row>
    <row r="5" spans="1:22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7" t="s">
        <v>67</v>
      </c>
      <c r="Q5" s="3">
        <f>Q4*Q2</f>
        <v>4498.2</v>
      </c>
    </row>
    <row r="6" spans="1:22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7" t="s">
        <v>64</v>
      </c>
      <c r="Q6" s="2">
        <f>Q3*Q2</f>
        <v>5294.2</v>
      </c>
    </row>
    <row r="7" spans="1:22" ht="15.75" x14ac:dyDescent="0.25">
      <c r="O7" s="17" t="s">
        <v>65</v>
      </c>
      <c r="Q7" s="2">
        <f>Q5-Q6</f>
        <v>-796</v>
      </c>
      <c r="R7" s="228" t="s">
        <v>248</v>
      </c>
    </row>
    <row r="8" spans="1:22" x14ac:dyDescent="0.25">
      <c r="A8" s="49" t="s">
        <v>87</v>
      </c>
      <c r="B8" s="20"/>
      <c r="C8" s="20">
        <f>SUM(C2:C7)</f>
        <v>170</v>
      </c>
      <c r="D8" s="20"/>
      <c r="E8" s="25"/>
      <c r="F8" s="20">
        <f>SUM(F2:F7)</f>
        <v>5315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20.8</v>
      </c>
    </row>
    <row r="20" spans="15:17" ht="20.25" thickBot="1" x14ac:dyDescent="0.35">
      <c r="O20" s="266" t="s">
        <v>83</v>
      </c>
      <c r="P20" s="266"/>
    </row>
    <row r="21" spans="15:17" ht="15.75" thickTop="1" x14ac:dyDescent="0.25">
      <c r="O21" s="133">
        <v>1.1000000000000001</v>
      </c>
      <c r="P21" s="133">
        <f>O21*$Q$4</f>
        <v>29.106000000000002</v>
      </c>
      <c r="Q21" s="2"/>
    </row>
    <row r="22" spans="15:17" x14ac:dyDescent="0.25">
      <c r="O22" s="133">
        <v>1.0900000000000001</v>
      </c>
      <c r="P22" s="133">
        <f t="shared" ref="P22:P41" si="0">O22*$Q$4</f>
        <v>28.841400000000004</v>
      </c>
      <c r="Q22" s="2"/>
    </row>
    <row r="23" spans="15:17" x14ac:dyDescent="0.25">
      <c r="O23" s="133">
        <v>1.08</v>
      </c>
      <c r="P23" s="133">
        <f t="shared" si="0"/>
        <v>28.576800000000002</v>
      </c>
      <c r="Q23" s="2"/>
    </row>
    <row r="24" spans="15:17" x14ac:dyDescent="0.25">
      <c r="O24" s="133">
        <v>1.07</v>
      </c>
      <c r="P24" s="133">
        <f t="shared" si="0"/>
        <v>28.312200000000004</v>
      </c>
      <c r="Q24" s="2"/>
    </row>
    <row r="25" spans="15:17" x14ac:dyDescent="0.25">
      <c r="O25" s="133">
        <v>1.06</v>
      </c>
      <c r="P25" s="133">
        <f t="shared" si="0"/>
        <v>28.047600000000003</v>
      </c>
      <c r="Q25" s="2"/>
    </row>
    <row r="26" spans="15:17" x14ac:dyDescent="0.25">
      <c r="O26" s="133">
        <v>1.05</v>
      </c>
      <c r="P26" s="133">
        <f t="shared" si="0"/>
        <v>27.783000000000001</v>
      </c>
      <c r="Q26" s="2"/>
    </row>
    <row r="27" spans="15:17" x14ac:dyDescent="0.25">
      <c r="O27" s="133">
        <v>1.04</v>
      </c>
      <c r="P27" s="133">
        <f t="shared" si="0"/>
        <v>27.518400000000003</v>
      </c>
      <c r="Q27" s="2"/>
    </row>
    <row r="28" spans="15:17" x14ac:dyDescent="0.25">
      <c r="O28" s="133">
        <v>1.03</v>
      </c>
      <c r="P28" s="133">
        <f t="shared" si="0"/>
        <v>27.253800000000002</v>
      </c>
      <c r="Q28" s="2"/>
    </row>
    <row r="29" spans="15:17" x14ac:dyDescent="0.25">
      <c r="O29" s="133">
        <v>1.02</v>
      </c>
      <c r="P29" s="133">
        <f t="shared" si="0"/>
        <v>26.9892</v>
      </c>
      <c r="Q29" s="2"/>
    </row>
    <row r="30" spans="15:17" x14ac:dyDescent="0.25">
      <c r="O30" s="133">
        <v>1.01</v>
      </c>
      <c r="P30" s="133">
        <f t="shared" si="0"/>
        <v>26.724600000000002</v>
      </c>
      <c r="Q30" s="2"/>
    </row>
    <row r="31" spans="15:17" x14ac:dyDescent="0.25">
      <c r="O31" s="133">
        <v>1</v>
      </c>
      <c r="P31" s="133">
        <f t="shared" si="0"/>
        <v>26.46</v>
      </c>
      <c r="Q31" s="2"/>
    </row>
    <row r="32" spans="15:17" x14ac:dyDescent="0.25">
      <c r="O32" s="133">
        <v>0.99</v>
      </c>
      <c r="P32" s="133">
        <f t="shared" si="0"/>
        <v>26.195399999999999</v>
      </c>
      <c r="Q32" s="2"/>
    </row>
    <row r="33" spans="15:17" x14ac:dyDescent="0.25">
      <c r="O33" s="133">
        <v>0.98</v>
      </c>
      <c r="P33" s="133">
        <f t="shared" si="0"/>
        <v>25.930800000000001</v>
      </c>
      <c r="Q33" s="2"/>
    </row>
    <row r="34" spans="15:17" x14ac:dyDescent="0.25">
      <c r="O34" s="133">
        <v>0.97</v>
      </c>
      <c r="P34" s="133">
        <f t="shared" si="0"/>
        <v>25.6662</v>
      </c>
    </row>
    <row r="35" spans="15:17" x14ac:dyDescent="0.25">
      <c r="O35" s="133">
        <v>0.96</v>
      </c>
      <c r="P35" s="133">
        <f t="shared" si="0"/>
        <v>25.401599999999998</v>
      </c>
    </row>
    <row r="36" spans="15:17" x14ac:dyDescent="0.25">
      <c r="O36" s="133">
        <v>0.95</v>
      </c>
      <c r="P36" s="133">
        <f t="shared" si="0"/>
        <v>25.137</v>
      </c>
    </row>
    <row r="37" spans="15:17" x14ac:dyDescent="0.25">
      <c r="O37" s="133">
        <v>0.94</v>
      </c>
      <c r="P37" s="133">
        <f t="shared" si="0"/>
        <v>24.872399999999999</v>
      </c>
    </row>
    <row r="38" spans="15:17" x14ac:dyDescent="0.25">
      <c r="O38" s="133">
        <v>0.93</v>
      </c>
      <c r="P38" s="133">
        <f t="shared" si="0"/>
        <v>24.607800000000001</v>
      </c>
    </row>
    <row r="39" spans="15:17" x14ac:dyDescent="0.25">
      <c r="O39" s="133">
        <v>0.92</v>
      </c>
      <c r="P39" s="133">
        <f t="shared" si="0"/>
        <v>24.343200000000003</v>
      </c>
    </row>
    <row r="40" spans="15:17" x14ac:dyDescent="0.25">
      <c r="O40" s="133">
        <v>0.91</v>
      </c>
      <c r="P40" s="133">
        <f t="shared" si="0"/>
        <v>24.078600000000002</v>
      </c>
    </row>
    <row r="41" spans="15:17" x14ac:dyDescent="0.25">
      <c r="O41" s="133">
        <v>0.9</v>
      </c>
      <c r="P41" s="133">
        <f t="shared" si="0"/>
        <v>23.814</v>
      </c>
    </row>
  </sheetData>
  <mergeCells count="1">
    <mergeCell ref="O20:P20"/>
  </mergeCells>
  <conditionalFormatting sqref="Q7">
    <cfRule type="expression" dxfId="11" priority="4">
      <formula>Q7&gt;0</formula>
    </cfRule>
    <cfRule type="expression" dxfId="10" priority="5">
      <formula>Q7&lt;0</formula>
    </cfRule>
  </conditionalFormatting>
  <conditionalFormatting sqref="O21:O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15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91.091333333333353</v>
      </c>
    </row>
    <row r="4" spans="1:2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7" t="s">
        <v>66</v>
      </c>
      <c r="Q4" s="82">
        <v>86.83</v>
      </c>
    </row>
    <row r="5" spans="1:21" x14ac:dyDescent="0.25">
      <c r="O5" s="17" t="s">
        <v>67</v>
      </c>
      <c r="Q5" s="3">
        <f>Q4*Q2</f>
        <v>1302.45</v>
      </c>
    </row>
    <row r="6" spans="1:21" x14ac:dyDescent="0.25">
      <c r="O6" s="17" t="s">
        <v>64</v>
      </c>
      <c r="Q6" s="2">
        <f>Q3*Q2</f>
        <v>1366.3700000000003</v>
      </c>
    </row>
    <row r="7" spans="1:21" ht="15.75" x14ac:dyDescent="0.25">
      <c r="O7" s="17" t="s">
        <v>65</v>
      </c>
      <c r="Q7" s="2">
        <f>Q5-Q6</f>
        <v>-63.9200000000003</v>
      </c>
      <c r="R7" s="228" t="s">
        <v>248</v>
      </c>
    </row>
    <row r="8" spans="1:21" x14ac:dyDescent="0.25">
      <c r="A8" s="49" t="s">
        <v>87</v>
      </c>
      <c r="B8" s="20"/>
      <c r="C8" s="20">
        <f>SUM(C2:C7)</f>
        <v>25</v>
      </c>
      <c r="D8" s="25"/>
      <c r="E8" s="25"/>
      <c r="F8" s="25">
        <f>SUM(F2:F7)</f>
        <v>2371.5500000000002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86.83</v>
      </c>
      <c r="P20">
        <v>1.1000000000000001</v>
      </c>
      <c r="Q20" s="2">
        <f t="shared" ref="Q20:Q32" si="0">P20*O20</f>
        <v>95.513000000000005</v>
      </c>
    </row>
    <row r="21" spans="9:17" x14ac:dyDescent="0.25">
      <c r="O21" s="2">
        <f>$Q$4</f>
        <v>86.83</v>
      </c>
      <c r="P21">
        <v>1.05</v>
      </c>
      <c r="Q21" s="2">
        <f t="shared" si="0"/>
        <v>91.171500000000009</v>
      </c>
    </row>
    <row r="22" spans="9:17" x14ac:dyDescent="0.25">
      <c r="O22" s="2">
        <f t="shared" ref="O22:O32" si="1">$Q$4</f>
        <v>86.83</v>
      </c>
      <c r="P22">
        <v>1.04</v>
      </c>
      <c r="Q22" s="2">
        <f t="shared" si="0"/>
        <v>90.303200000000004</v>
      </c>
    </row>
    <row r="23" spans="9:17" x14ac:dyDescent="0.25">
      <c r="O23" s="2">
        <f t="shared" si="1"/>
        <v>86.83</v>
      </c>
      <c r="P23" s="2">
        <v>1.03</v>
      </c>
      <c r="Q23" s="2">
        <f t="shared" si="0"/>
        <v>89.434899999999999</v>
      </c>
    </row>
    <row r="24" spans="9:17" x14ac:dyDescent="0.25">
      <c r="O24" s="2">
        <f t="shared" si="1"/>
        <v>86.83</v>
      </c>
      <c r="P24" s="2">
        <v>1.02</v>
      </c>
      <c r="Q24" s="2">
        <f t="shared" si="0"/>
        <v>88.566599999999994</v>
      </c>
    </row>
    <row r="25" spans="9:17" x14ac:dyDescent="0.25">
      <c r="O25" s="2">
        <f t="shared" si="1"/>
        <v>86.83</v>
      </c>
      <c r="P25" s="2">
        <v>1.01</v>
      </c>
      <c r="Q25" s="2">
        <f t="shared" si="0"/>
        <v>87.698300000000003</v>
      </c>
    </row>
    <row r="26" spans="9:17" x14ac:dyDescent="0.25">
      <c r="O26" s="2">
        <f t="shared" si="1"/>
        <v>86.83</v>
      </c>
      <c r="P26" s="2">
        <v>1</v>
      </c>
      <c r="Q26" s="2">
        <f t="shared" si="0"/>
        <v>86.83</v>
      </c>
    </row>
    <row r="27" spans="9:17" x14ac:dyDescent="0.25">
      <c r="O27" s="2">
        <f t="shared" si="1"/>
        <v>86.83</v>
      </c>
      <c r="P27" s="2">
        <v>0.99</v>
      </c>
      <c r="Q27" s="2">
        <f t="shared" si="0"/>
        <v>85.961699999999993</v>
      </c>
    </row>
    <row r="28" spans="9:17" x14ac:dyDescent="0.25">
      <c r="O28" s="2">
        <f t="shared" si="1"/>
        <v>86.83</v>
      </c>
      <c r="P28" s="2">
        <v>0.98</v>
      </c>
      <c r="Q28" s="2">
        <f t="shared" si="0"/>
        <v>85.093400000000003</v>
      </c>
    </row>
    <row r="29" spans="9:17" x14ac:dyDescent="0.25">
      <c r="O29" s="2">
        <f t="shared" si="1"/>
        <v>86.83</v>
      </c>
      <c r="P29" s="2">
        <v>0.97</v>
      </c>
      <c r="Q29" s="2">
        <f t="shared" si="0"/>
        <v>84.225099999999998</v>
      </c>
    </row>
    <row r="30" spans="9:17" x14ac:dyDescent="0.25">
      <c r="O30" s="2">
        <f t="shared" si="1"/>
        <v>86.83</v>
      </c>
      <c r="P30" s="2">
        <v>0.96</v>
      </c>
      <c r="Q30" s="2">
        <f t="shared" si="0"/>
        <v>83.356799999999993</v>
      </c>
    </row>
    <row r="31" spans="9:17" x14ac:dyDescent="0.25">
      <c r="O31" s="2">
        <f t="shared" si="1"/>
        <v>86.83</v>
      </c>
      <c r="P31" s="2">
        <v>0.95</v>
      </c>
      <c r="Q31" s="2">
        <f t="shared" si="0"/>
        <v>82.488499999999988</v>
      </c>
    </row>
    <row r="32" spans="9:17" x14ac:dyDescent="0.25">
      <c r="O32" s="2">
        <f t="shared" si="1"/>
        <v>86.83</v>
      </c>
      <c r="P32" s="2">
        <v>0.9</v>
      </c>
      <c r="Q32" s="2">
        <f t="shared" si="0"/>
        <v>78.147000000000006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L2" s="1">
        <v>42269</v>
      </c>
      <c r="M2" s="2">
        <v>7.5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(F6-K6-M6)/Q2</f>
        <v>119.02666666666667</v>
      </c>
    </row>
    <row r="4" spans="1:22" x14ac:dyDescent="0.25">
      <c r="O4" s="17" t="s">
        <v>66</v>
      </c>
      <c r="Q4" s="82">
        <v>112.7</v>
      </c>
    </row>
    <row r="5" spans="1:22" x14ac:dyDescent="0.25">
      <c r="O5" s="17" t="s">
        <v>67</v>
      </c>
      <c r="Q5" s="3">
        <f>Q4*Q2</f>
        <v>1690.5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6">
        <f>SUM(M2:M5)</f>
        <v>7.5</v>
      </c>
      <c r="O6" s="17" t="s">
        <v>64</v>
      </c>
      <c r="Q6" s="2">
        <f>Q3*Q2</f>
        <v>1785.4</v>
      </c>
    </row>
    <row r="7" spans="1:22" ht="15.75" x14ac:dyDescent="0.25">
      <c r="O7" s="17" t="s">
        <v>65</v>
      </c>
      <c r="Q7" s="2">
        <f>Q5-Q6</f>
        <v>-94.900000000000091</v>
      </c>
      <c r="R7" s="228" t="s">
        <v>248</v>
      </c>
    </row>
    <row r="19" spans="15:17" x14ac:dyDescent="0.25">
      <c r="P19" t="s">
        <v>83</v>
      </c>
    </row>
    <row r="20" spans="15:17" x14ac:dyDescent="0.25">
      <c r="O20" s="2">
        <f>$Q$4</f>
        <v>112.7</v>
      </c>
      <c r="P20">
        <v>1.1000000000000001</v>
      </c>
      <c r="Q20" s="2">
        <f t="shared" ref="Q20:Q32" si="0">P20*O20</f>
        <v>123.97000000000001</v>
      </c>
    </row>
    <row r="21" spans="15:17" x14ac:dyDescent="0.25">
      <c r="O21" s="2">
        <f>$Q$4</f>
        <v>112.7</v>
      </c>
      <c r="P21">
        <v>1.05</v>
      </c>
      <c r="Q21" s="2">
        <f t="shared" si="0"/>
        <v>118.33500000000001</v>
      </c>
    </row>
    <row r="22" spans="15:17" x14ac:dyDescent="0.25">
      <c r="O22" s="2">
        <f t="shared" ref="O22:O32" si="1">$Q$4</f>
        <v>112.7</v>
      </c>
      <c r="P22">
        <v>1.04</v>
      </c>
      <c r="Q22" s="2">
        <f t="shared" si="0"/>
        <v>117.20800000000001</v>
      </c>
    </row>
    <row r="23" spans="15:17" x14ac:dyDescent="0.25">
      <c r="O23" s="2">
        <f t="shared" si="1"/>
        <v>112.7</v>
      </c>
      <c r="P23" s="2">
        <v>1.03</v>
      </c>
      <c r="Q23" s="2">
        <f t="shared" si="0"/>
        <v>116.081</v>
      </c>
    </row>
    <row r="24" spans="15:17" x14ac:dyDescent="0.25">
      <c r="O24" s="2">
        <f t="shared" si="1"/>
        <v>112.7</v>
      </c>
      <c r="P24" s="2">
        <v>1.02</v>
      </c>
      <c r="Q24" s="2">
        <f t="shared" si="0"/>
        <v>114.95400000000001</v>
      </c>
    </row>
    <row r="25" spans="15:17" x14ac:dyDescent="0.25">
      <c r="O25" s="2">
        <f t="shared" si="1"/>
        <v>112.7</v>
      </c>
      <c r="P25" s="2">
        <v>1.01</v>
      </c>
      <c r="Q25" s="2">
        <f t="shared" si="0"/>
        <v>113.827</v>
      </c>
    </row>
    <row r="26" spans="15:17" x14ac:dyDescent="0.25">
      <c r="O26" s="2">
        <f t="shared" si="1"/>
        <v>112.7</v>
      </c>
      <c r="P26" s="2">
        <v>1</v>
      </c>
      <c r="Q26" s="2">
        <f t="shared" si="0"/>
        <v>112.7</v>
      </c>
    </row>
    <row r="27" spans="15:17" x14ac:dyDescent="0.25">
      <c r="O27" s="2">
        <f t="shared" si="1"/>
        <v>112.7</v>
      </c>
      <c r="P27" s="2">
        <v>0.99</v>
      </c>
      <c r="Q27" s="2">
        <f t="shared" si="0"/>
        <v>111.57300000000001</v>
      </c>
    </row>
    <row r="28" spans="15:17" x14ac:dyDescent="0.25">
      <c r="O28" s="2">
        <f t="shared" si="1"/>
        <v>112.7</v>
      </c>
      <c r="P28" s="2">
        <v>0.98</v>
      </c>
      <c r="Q28" s="2">
        <f t="shared" si="0"/>
        <v>110.446</v>
      </c>
    </row>
    <row r="29" spans="15:17" x14ac:dyDescent="0.25">
      <c r="O29" s="2">
        <f t="shared" si="1"/>
        <v>112.7</v>
      </c>
      <c r="P29" s="2">
        <v>0.97</v>
      </c>
      <c r="Q29" s="2">
        <f t="shared" si="0"/>
        <v>109.319</v>
      </c>
    </row>
    <row r="30" spans="15:17" x14ac:dyDescent="0.25">
      <c r="O30" s="2">
        <f t="shared" si="1"/>
        <v>112.7</v>
      </c>
      <c r="P30" s="2">
        <v>0.96</v>
      </c>
      <c r="Q30" s="2">
        <f t="shared" si="0"/>
        <v>108.19199999999999</v>
      </c>
    </row>
    <row r="31" spans="15:17" x14ac:dyDescent="0.25">
      <c r="O31" s="2">
        <f t="shared" si="1"/>
        <v>112.7</v>
      </c>
      <c r="P31" s="2">
        <v>0.95</v>
      </c>
      <c r="Q31" s="2">
        <f t="shared" si="0"/>
        <v>107.065</v>
      </c>
    </row>
    <row r="32" spans="15:17" x14ac:dyDescent="0.25">
      <c r="O32" s="2">
        <f t="shared" si="1"/>
        <v>112.7</v>
      </c>
      <c r="P32" s="2">
        <v>0.9</v>
      </c>
      <c r="Q32" s="2">
        <f t="shared" si="0"/>
        <v>101.43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2">
        <v>42257</v>
      </c>
      <c r="H2" s="132">
        <v>5</v>
      </c>
      <c r="I2" s="128">
        <v>303.60000000000002</v>
      </c>
      <c r="J2" s="128">
        <v>0.03</v>
      </c>
      <c r="K2" s="128">
        <f>H2*I2-J2</f>
        <v>1517.97</v>
      </c>
      <c r="L2" t="s">
        <v>86</v>
      </c>
      <c r="O2" s="17" t="s">
        <v>57</v>
      </c>
      <c r="Q2">
        <f>C8-H8</f>
        <v>15</v>
      </c>
    </row>
    <row r="3" spans="1:21" x14ac:dyDescent="0.25">
      <c r="A3" s="30" t="s">
        <v>75</v>
      </c>
      <c r="B3" s="112">
        <v>42247</v>
      </c>
      <c r="C3" s="127">
        <v>5</v>
      </c>
      <c r="D3" s="128">
        <v>298.7</v>
      </c>
      <c r="E3" s="128">
        <v>0</v>
      </c>
      <c r="F3" s="128">
        <f>C3*D3 + E3</f>
        <v>1493.5</v>
      </c>
      <c r="H3" s="108"/>
      <c r="O3" s="17" t="s">
        <v>58</v>
      </c>
      <c r="Q3" s="2">
        <f>(F8-K8-M8)/Q2</f>
        <v>303.03533333333331</v>
      </c>
    </row>
    <row r="4" spans="1:2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8"/>
      <c r="O4" s="17" t="s">
        <v>66</v>
      </c>
      <c r="Q4" s="82">
        <v>272.27999999999997</v>
      </c>
      <c r="T4" s="1">
        <v>42263</v>
      </c>
      <c r="U4" t="s">
        <v>197</v>
      </c>
    </row>
    <row r="5" spans="1:21" x14ac:dyDescent="0.25">
      <c r="O5" s="17" t="s">
        <v>67</v>
      </c>
      <c r="Q5" s="3">
        <f>Q4*Q2</f>
        <v>4084.2</v>
      </c>
      <c r="T5" s="1">
        <v>42265</v>
      </c>
      <c r="U5" t="s">
        <v>196</v>
      </c>
    </row>
    <row r="6" spans="1:21" x14ac:dyDescent="0.25">
      <c r="O6" s="17" t="s">
        <v>64</v>
      </c>
      <c r="Q6" s="2">
        <f>Q3*Q2</f>
        <v>4545.53</v>
      </c>
    </row>
    <row r="7" spans="1:21" x14ac:dyDescent="0.25">
      <c r="O7" s="17" t="s">
        <v>65</v>
      </c>
      <c r="Q7" s="2">
        <f>Q5-Q6</f>
        <v>-461.32999999999993</v>
      </c>
      <c r="R7" s="226" t="s">
        <v>248</v>
      </c>
    </row>
    <row r="8" spans="1:21" x14ac:dyDescent="0.25">
      <c r="A8" s="49" t="s">
        <v>87</v>
      </c>
      <c r="B8" s="20"/>
      <c r="C8" s="20">
        <f>SUM(C2:C4)</f>
        <v>20</v>
      </c>
      <c r="D8" s="25"/>
      <c r="E8" s="25"/>
      <c r="F8" s="25">
        <f>SUM(F2:F4)</f>
        <v>6063.5</v>
      </c>
      <c r="G8" s="20"/>
      <c r="H8" s="109">
        <f>SUM(H2:H4)</f>
        <v>5</v>
      </c>
      <c r="I8" s="25"/>
      <c r="J8" s="25"/>
      <c r="K8" s="25">
        <f>SUM(K2:K4)</f>
        <v>1517.97</v>
      </c>
      <c r="L8" s="20"/>
      <c r="M8" s="20"/>
    </row>
    <row r="9" spans="1:21" x14ac:dyDescent="0.25">
      <c r="T9" s="1">
        <v>42304</v>
      </c>
      <c r="U9" t="s">
        <v>132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66" t="s">
        <v>83</v>
      </c>
      <c r="P19" s="266"/>
    </row>
    <row r="20" spans="3:17" ht="15.75" thickTop="1" x14ac:dyDescent="0.25">
      <c r="O20" s="133">
        <v>1.1000000000000001</v>
      </c>
      <c r="P20" s="133">
        <f>O20*$Q$4</f>
        <v>299.50799999999998</v>
      </c>
      <c r="Q20" s="2"/>
    </row>
    <row r="21" spans="3:17" x14ac:dyDescent="0.25">
      <c r="O21" s="133">
        <v>1.0900000000000001</v>
      </c>
      <c r="P21" s="133">
        <f t="shared" ref="P21:P40" si="0">O21*$Q$4</f>
        <v>296.78519999999997</v>
      </c>
      <c r="Q21" s="2"/>
    </row>
    <row r="22" spans="3:17" x14ac:dyDescent="0.25">
      <c r="C22" s="2"/>
      <c r="F22"/>
      <c r="O22" s="133">
        <v>1.08</v>
      </c>
      <c r="P22" s="133">
        <f t="shared" si="0"/>
        <v>294.06239999999997</v>
      </c>
      <c r="Q22" s="2"/>
    </row>
    <row r="23" spans="3:17" x14ac:dyDescent="0.25">
      <c r="O23" s="133">
        <v>1.07</v>
      </c>
      <c r="P23" s="133">
        <f t="shared" si="0"/>
        <v>291.33959999999996</v>
      </c>
      <c r="Q23" s="2"/>
    </row>
    <row r="24" spans="3:17" x14ac:dyDescent="0.25">
      <c r="O24" s="133">
        <v>1.06</v>
      </c>
      <c r="P24" s="133">
        <f t="shared" si="0"/>
        <v>288.61680000000001</v>
      </c>
      <c r="Q24" s="2"/>
    </row>
    <row r="25" spans="3:17" x14ac:dyDescent="0.25">
      <c r="O25" s="133">
        <v>1.05</v>
      </c>
      <c r="P25" s="133">
        <f t="shared" si="0"/>
        <v>285.89400000000001</v>
      </c>
      <c r="Q25" s="2"/>
    </row>
    <row r="26" spans="3:17" x14ac:dyDescent="0.25">
      <c r="O26" s="133">
        <v>1.04</v>
      </c>
      <c r="P26" s="133">
        <f t="shared" si="0"/>
        <v>283.1712</v>
      </c>
      <c r="Q26" s="2"/>
    </row>
    <row r="27" spans="3:17" x14ac:dyDescent="0.25">
      <c r="O27" s="133">
        <v>1.03</v>
      </c>
      <c r="P27" s="133">
        <f t="shared" si="0"/>
        <v>280.44839999999999</v>
      </c>
      <c r="Q27" s="2"/>
    </row>
    <row r="28" spans="3:17" x14ac:dyDescent="0.25">
      <c r="O28" s="133">
        <v>1.02</v>
      </c>
      <c r="P28" s="133">
        <f t="shared" si="0"/>
        <v>277.72559999999999</v>
      </c>
      <c r="Q28" s="2"/>
    </row>
    <row r="29" spans="3:17" x14ac:dyDescent="0.25">
      <c r="O29" s="133">
        <v>1.01</v>
      </c>
      <c r="P29" s="133">
        <f t="shared" si="0"/>
        <v>275.00279999999998</v>
      </c>
      <c r="Q29" s="2"/>
    </row>
    <row r="30" spans="3:17" x14ac:dyDescent="0.25">
      <c r="O30" s="133">
        <v>1</v>
      </c>
      <c r="P30" s="133">
        <f t="shared" si="0"/>
        <v>272.27999999999997</v>
      </c>
      <c r="Q30" s="2"/>
    </row>
    <row r="31" spans="3:17" x14ac:dyDescent="0.25">
      <c r="O31" s="133">
        <v>0.99</v>
      </c>
      <c r="P31" s="133">
        <f t="shared" si="0"/>
        <v>269.55719999999997</v>
      </c>
      <c r="Q31" s="2"/>
    </row>
    <row r="32" spans="3:17" x14ac:dyDescent="0.25">
      <c r="O32" s="133">
        <v>0.98</v>
      </c>
      <c r="P32" s="133">
        <f t="shared" si="0"/>
        <v>266.83439999999996</v>
      </c>
      <c r="Q32" s="2"/>
    </row>
    <row r="33" spans="15:16" x14ac:dyDescent="0.25">
      <c r="O33" s="133">
        <v>0.97</v>
      </c>
      <c r="P33" s="133">
        <f t="shared" si="0"/>
        <v>264.11159999999995</v>
      </c>
    </row>
    <row r="34" spans="15:16" x14ac:dyDescent="0.25">
      <c r="O34" s="133">
        <v>0.96</v>
      </c>
      <c r="P34" s="133">
        <f t="shared" si="0"/>
        <v>261.38879999999995</v>
      </c>
    </row>
    <row r="35" spans="15:16" x14ac:dyDescent="0.25">
      <c r="O35" s="133">
        <v>0.95</v>
      </c>
      <c r="P35" s="133">
        <f t="shared" si="0"/>
        <v>258.66599999999994</v>
      </c>
    </row>
    <row r="36" spans="15:16" x14ac:dyDescent="0.25">
      <c r="O36" s="133">
        <v>0.94</v>
      </c>
      <c r="P36" s="133">
        <f t="shared" si="0"/>
        <v>255.94319999999996</v>
      </c>
    </row>
    <row r="37" spans="15:16" x14ac:dyDescent="0.25">
      <c r="O37" s="133">
        <v>0.93</v>
      </c>
      <c r="P37" s="133">
        <f t="shared" si="0"/>
        <v>253.22039999999998</v>
      </c>
    </row>
    <row r="38" spans="15:16" x14ac:dyDescent="0.25">
      <c r="O38" s="133">
        <v>0.92</v>
      </c>
      <c r="P38" s="133">
        <f t="shared" si="0"/>
        <v>250.49759999999998</v>
      </c>
    </row>
    <row r="39" spans="15:16" x14ac:dyDescent="0.25">
      <c r="O39" s="133">
        <v>0.91</v>
      </c>
      <c r="P39" s="133">
        <f t="shared" si="0"/>
        <v>247.77479999999997</v>
      </c>
    </row>
    <row r="40" spans="15:16" x14ac:dyDescent="0.25">
      <c r="O40" s="133">
        <v>0.9</v>
      </c>
      <c r="P40" s="133">
        <f t="shared" si="0"/>
        <v>245.05199999999999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37</v>
      </c>
      <c r="M1" s="17" t="s">
        <v>38</v>
      </c>
      <c r="T1" s="17" t="s">
        <v>170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132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2">
        <v>8.68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694.4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-1676.85</v>
      </c>
      <c r="R7" s="226" t="s">
        <v>248</v>
      </c>
    </row>
    <row r="15" spans="1:21" x14ac:dyDescent="0.25">
      <c r="P15" t="s">
        <v>83</v>
      </c>
    </row>
    <row r="16" spans="1:21" x14ac:dyDescent="0.25">
      <c r="O16" s="2">
        <f>$Q$4</f>
        <v>8.68</v>
      </c>
      <c r="P16">
        <v>1.1000000000000001</v>
      </c>
      <c r="Q16" s="2">
        <f t="shared" ref="Q16:Q28" si="0">P16*O16</f>
        <v>9.548</v>
      </c>
    </row>
    <row r="17" spans="15:17" x14ac:dyDescent="0.25">
      <c r="O17" s="2">
        <f>$Q$4</f>
        <v>8.68</v>
      </c>
      <c r="P17">
        <v>1.05</v>
      </c>
      <c r="Q17" s="2">
        <f t="shared" si="0"/>
        <v>9.1140000000000008</v>
      </c>
    </row>
    <row r="18" spans="15:17" x14ac:dyDescent="0.25">
      <c r="O18" s="2">
        <f t="shared" ref="O18:O28" si="1">$Q$4</f>
        <v>8.68</v>
      </c>
      <c r="P18">
        <v>1.04</v>
      </c>
      <c r="Q18" s="2">
        <f t="shared" si="0"/>
        <v>9.0272000000000006</v>
      </c>
    </row>
    <row r="19" spans="15:17" x14ac:dyDescent="0.25">
      <c r="O19" s="2">
        <f t="shared" si="1"/>
        <v>8.68</v>
      </c>
      <c r="P19" s="2">
        <v>1.03</v>
      </c>
      <c r="Q19" s="2">
        <f t="shared" si="0"/>
        <v>8.9404000000000003</v>
      </c>
    </row>
    <row r="20" spans="15:17" x14ac:dyDescent="0.25">
      <c r="O20" s="2">
        <f t="shared" si="1"/>
        <v>8.68</v>
      </c>
      <c r="P20" s="2">
        <v>1.02</v>
      </c>
      <c r="Q20" s="2">
        <f t="shared" si="0"/>
        <v>8.8536000000000001</v>
      </c>
    </row>
    <row r="21" spans="15:17" x14ac:dyDescent="0.25">
      <c r="O21" s="2">
        <f t="shared" si="1"/>
        <v>8.68</v>
      </c>
      <c r="P21" s="2">
        <v>1.01</v>
      </c>
      <c r="Q21" s="2">
        <f t="shared" si="0"/>
        <v>8.7667999999999999</v>
      </c>
    </row>
    <row r="22" spans="15:17" x14ac:dyDescent="0.25">
      <c r="O22" s="2">
        <f t="shared" si="1"/>
        <v>8.68</v>
      </c>
      <c r="P22" s="2">
        <v>1</v>
      </c>
      <c r="Q22" s="2">
        <f t="shared" si="0"/>
        <v>8.68</v>
      </c>
    </row>
    <row r="23" spans="15:17" x14ac:dyDescent="0.25">
      <c r="O23" s="2">
        <f t="shared" si="1"/>
        <v>8.68</v>
      </c>
      <c r="P23" s="2">
        <v>0.99</v>
      </c>
      <c r="Q23" s="2">
        <f t="shared" si="0"/>
        <v>8.5931999999999995</v>
      </c>
    </row>
    <row r="24" spans="15:17" x14ac:dyDescent="0.25">
      <c r="O24" s="2">
        <f t="shared" si="1"/>
        <v>8.68</v>
      </c>
      <c r="P24" s="2">
        <v>0.98</v>
      </c>
      <c r="Q24" s="2">
        <f t="shared" si="0"/>
        <v>8.5063999999999993</v>
      </c>
    </row>
    <row r="25" spans="15:17" x14ac:dyDescent="0.25">
      <c r="O25" s="2">
        <f t="shared" si="1"/>
        <v>8.68</v>
      </c>
      <c r="P25" s="2">
        <v>0.97</v>
      </c>
      <c r="Q25" s="2">
        <f t="shared" si="0"/>
        <v>8.4195999999999991</v>
      </c>
    </row>
    <row r="26" spans="15:17" x14ac:dyDescent="0.25">
      <c r="O26" s="2">
        <f t="shared" si="1"/>
        <v>8.68</v>
      </c>
      <c r="P26" s="2">
        <v>0.96</v>
      </c>
      <c r="Q26" s="2">
        <f t="shared" si="0"/>
        <v>8.3327999999999989</v>
      </c>
    </row>
    <row r="27" spans="15:17" x14ac:dyDescent="0.25">
      <c r="O27" s="2">
        <f t="shared" si="1"/>
        <v>8.68</v>
      </c>
      <c r="P27" s="2">
        <v>0.95</v>
      </c>
      <c r="Q27" s="2">
        <f t="shared" si="0"/>
        <v>8.2459999999999987</v>
      </c>
    </row>
    <row r="28" spans="15:17" x14ac:dyDescent="0.25">
      <c r="O28" s="2">
        <f t="shared" si="1"/>
        <v>8.68</v>
      </c>
      <c r="P28" s="2">
        <v>0.9</v>
      </c>
      <c r="Q28" s="2">
        <f t="shared" si="0"/>
        <v>7.8120000000000003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117</v>
      </c>
      <c r="U1" s="50"/>
      <c r="W1" s="158" t="s">
        <v>154</v>
      </c>
      <c r="X1" s="158" t="s">
        <v>155</v>
      </c>
      <c r="Y1" s="158" t="s">
        <v>156</v>
      </c>
      <c r="Z1" s="158" t="s">
        <v>157</v>
      </c>
      <c r="AA1" s="158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13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7" t="s">
        <v>57</v>
      </c>
      <c r="Q2">
        <f>C15-H15</f>
        <v>120</v>
      </c>
      <c r="W2" s="160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54">
        <v>426500</v>
      </c>
      <c r="AC2" s="13">
        <v>132.79</v>
      </c>
      <c r="AD2">
        <f>Y2-Z2</f>
        <v>5.8999999999999915</v>
      </c>
      <c r="AE2" s="210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 t="shared" si="1"/>
        <v>16699.689999999999</v>
      </c>
      <c r="O3" s="17" t="s">
        <v>58</v>
      </c>
      <c r="Q3" s="2">
        <f>(F15-K15)/Q2</f>
        <v>129.22066666666663</v>
      </c>
      <c r="T3" s="1">
        <v>42265</v>
      </c>
      <c r="U3" s="51" t="s">
        <v>197</v>
      </c>
      <c r="W3" s="160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54">
        <v>467200</v>
      </c>
      <c r="AC3" s="13">
        <v>130.91</v>
      </c>
      <c r="AD3">
        <f t="shared" ref="AD3:AD66" si="2">Y3-Z3</f>
        <v>5.6400000000000148</v>
      </c>
      <c r="AE3" s="210">
        <f t="shared" ref="AE3:AE66" si="3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 t="shared" si="1"/>
        <v>8424.84</v>
      </c>
      <c r="O4" s="17" t="s">
        <v>66</v>
      </c>
      <c r="Q4" s="82">
        <v>86.93</v>
      </c>
      <c r="T4" s="1">
        <v>42278</v>
      </c>
      <c r="U4" s="51" t="s">
        <v>131</v>
      </c>
      <c r="W4" s="160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54">
        <v>605700</v>
      </c>
      <c r="AC4" s="13">
        <v>130.31</v>
      </c>
      <c r="AD4">
        <f t="shared" si="2"/>
        <v>8.9699999999999989</v>
      </c>
      <c r="AE4" s="210">
        <f t="shared" si="3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 t="shared" si="1"/>
        <v>1331.98</v>
      </c>
      <c r="O5" s="17" t="s">
        <v>67</v>
      </c>
      <c r="Q5" s="3">
        <f>Q4*Q2</f>
        <v>10431.6</v>
      </c>
      <c r="W5" s="160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54">
        <v>1323500</v>
      </c>
      <c r="AC5" s="13">
        <v>138.1</v>
      </c>
      <c r="AD5">
        <f t="shared" si="2"/>
        <v>8.8200000000000216</v>
      </c>
      <c r="AE5" s="210">
        <f t="shared" si="3"/>
        <v>6.7893597278069873E-2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1">
        <v>20</v>
      </c>
      <c r="I6" s="72">
        <v>130</v>
      </c>
      <c r="J6" s="72">
        <v>0.05</v>
      </c>
      <c r="K6" s="72">
        <f t="shared" si="1"/>
        <v>2599.9499999999998</v>
      </c>
      <c r="O6" s="17" t="s">
        <v>64</v>
      </c>
      <c r="Q6" s="2">
        <f>Q3*Q2</f>
        <v>15506.479999999996</v>
      </c>
      <c r="W6" s="160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54">
        <v>416600</v>
      </c>
      <c r="AC6" s="13">
        <v>129.32</v>
      </c>
      <c r="AD6">
        <f t="shared" si="2"/>
        <v>8.1500000000000057</v>
      </c>
      <c r="AE6" s="210">
        <f t="shared" si="3"/>
        <v>9.6814490943160081E-3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G7" s="1">
        <v>42270</v>
      </c>
      <c r="H7" s="8">
        <v>50</v>
      </c>
      <c r="I7" s="21">
        <v>141.19999999999999</v>
      </c>
      <c r="J7" s="21">
        <v>0.13</v>
      </c>
      <c r="K7" s="21">
        <f t="shared" si="1"/>
        <v>7059.869999999999</v>
      </c>
      <c r="O7" s="17" t="s">
        <v>65</v>
      </c>
      <c r="Q7" s="2">
        <f>IF(Q2=0, K15-F15, Q5-Q6)</f>
        <v>-5074.8799999999956</v>
      </c>
      <c r="R7" s="228" t="s">
        <v>248</v>
      </c>
      <c r="T7" s="1">
        <v>42320</v>
      </c>
      <c r="U7" s="51" t="s">
        <v>132</v>
      </c>
      <c r="W7" s="160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54">
        <v>487400</v>
      </c>
      <c r="AC7" s="13">
        <v>128.08000000000001</v>
      </c>
      <c r="AD7">
        <f t="shared" si="2"/>
        <v>9.1700000000000017</v>
      </c>
      <c r="AE7" s="210">
        <f t="shared" si="3"/>
        <v>-2.8224582701062206E-2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0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54">
        <v>470300</v>
      </c>
      <c r="AC8" s="13">
        <v>131.80000000000001</v>
      </c>
      <c r="AD8">
        <f t="shared" si="2"/>
        <v>5.4299999999999926</v>
      </c>
      <c r="AE8" s="210">
        <f t="shared" si="3"/>
        <v>2.281545863728085E-2</v>
      </c>
    </row>
    <row r="9" spans="1:31" x14ac:dyDescent="0.25">
      <c r="B9" s="1">
        <v>42240</v>
      </c>
      <c r="C9" s="71">
        <v>20</v>
      </c>
      <c r="D9" s="72">
        <v>123</v>
      </c>
      <c r="E9" s="72"/>
      <c r="F9" s="72">
        <f t="shared" si="0"/>
        <v>2460</v>
      </c>
      <c r="W9" s="160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54">
        <v>599400</v>
      </c>
      <c r="AC9" s="13">
        <v>128.86000000000001</v>
      </c>
      <c r="AD9">
        <f t="shared" si="2"/>
        <v>8.6299999999999955</v>
      </c>
      <c r="AE9" s="210">
        <f t="shared" si="3"/>
        <v>-3.1637484030961005E-2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60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54">
        <v>756700</v>
      </c>
      <c r="AC10" s="13">
        <v>133.07</v>
      </c>
      <c r="AD10">
        <f t="shared" si="2"/>
        <v>6.8700000000000045</v>
      </c>
      <c r="AE10" s="210">
        <f t="shared" si="3"/>
        <v>-3.2006983341820061E-2</v>
      </c>
    </row>
    <row r="11" spans="1:31" x14ac:dyDescent="0.25">
      <c r="B11" s="1">
        <v>42271</v>
      </c>
      <c r="C11" s="8">
        <v>50</v>
      </c>
      <c r="D11" s="21">
        <v>138.5</v>
      </c>
      <c r="E11" s="21"/>
      <c r="F11" s="21">
        <f t="shared" si="0"/>
        <v>6925</v>
      </c>
      <c r="W11" s="160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54">
        <v>584700</v>
      </c>
      <c r="AC11" s="13">
        <v>137.47</v>
      </c>
      <c r="AD11">
        <f t="shared" si="2"/>
        <v>7.0300000000000011</v>
      </c>
      <c r="AE11" s="210">
        <f t="shared" si="3"/>
        <v>3.0818836232753277E-2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60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54">
        <v>722600</v>
      </c>
      <c r="AC12" s="13">
        <v>133.36000000000001</v>
      </c>
      <c r="AD12">
        <f t="shared" si="2"/>
        <v>5.4699999999999989</v>
      </c>
      <c r="AE12" s="210">
        <f t="shared" si="3"/>
        <v>2.8456852008946099E-2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60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54">
        <v>828300</v>
      </c>
      <c r="AC13" s="13">
        <v>129.66999999999999</v>
      </c>
      <c r="AD13">
        <f t="shared" si="2"/>
        <v>8.1899999999999977</v>
      </c>
      <c r="AE13" s="210">
        <f t="shared" si="3"/>
        <v>3.6779403534020982E-2</v>
      </c>
    </row>
    <row r="14" spans="1:31" x14ac:dyDescent="0.25">
      <c r="W14" s="160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54">
        <v>864800</v>
      </c>
      <c r="AC14" s="13">
        <v>125.07</v>
      </c>
      <c r="AD14">
        <f t="shared" si="2"/>
        <v>5.6200000000000045</v>
      </c>
      <c r="AE14" s="210">
        <f t="shared" si="3"/>
        <v>4.2163153070577275E-2</v>
      </c>
    </row>
    <row r="15" spans="1:31" x14ac:dyDescent="0.25">
      <c r="A15" s="213" t="s">
        <v>87</v>
      </c>
      <c r="B15" s="214"/>
      <c r="C15" s="214">
        <f>SUM(C2:C14)</f>
        <v>450</v>
      </c>
      <c r="D15" s="215"/>
      <c r="E15" s="215"/>
      <c r="F15" s="215">
        <f>SUM(F2:F14)</f>
        <v>68322.5</v>
      </c>
      <c r="G15" s="214"/>
      <c r="H15" s="214">
        <f>SUM(H2:H7)</f>
        <v>330</v>
      </c>
      <c r="I15" s="215"/>
      <c r="J15" s="215"/>
      <c r="K15" s="215">
        <f>SUM(K2:K9)</f>
        <v>52816.020000000004</v>
      </c>
      <c r="L15" s="214"/>
      <c r="M15" s="214"/>
      <c r="W15" s="160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54">
        <v>1180800</v>
      </c>
      <c r="AC15" s="13">
        <v>120.01</v>
      </c>
      <c r="AD15">
        <f t="shared" si="2"/>
        <v>6.5100000000000051</v>
      </c>
      <c r="AE15" s="210">
        <f t="shared" si="3"/>
        <v>-3.0535584457549114E-2</v>
      </c>
    </row>
    <row r="16" spans="1:31" x14ac:dyDescent="0.25">
      <c r="M16" s="2"/>
      <c r="W16" s="160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54">
        <v>985100</v>
      </c>
      <c r="AC16" s="13">
        <v>123.79</v>
      </c>
      <c r="AD16">
        <f t="shared" si="2"/>
        <v>11.150000000000006</v>
      </c>
      <c r="AE16" s="210">
        <f t="shared" si="3"/>
        <v>2.0948453608247375E-2</v>
      </c>
    </row>
    <row r="17" spans="8:31" x14ac:dyDescent="0.25">
      <c r="W17" s="160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54">
        <v>916100</v>
      </c>
      <c r="AC17" s="13">
        <v>121.25</v>
      </c>
      <c r="AD17">
        <f t="shared" si="2"/>
        <v>10.36</v>
      </c>
      <c r="AE17" s="210">
        <f t="shared" si="3"/>
        <v>-4.5350759782694317E-2</v>
      </c>
    </row>
    <row r="18" spans="8:31" x14ac:dyDescent="0.25">
      <c r="W18" s="160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54">
        <v>738600</v>
      </c>
      <c r="AC18" s="13">
        <v>127.01</v>
      </c>
      <c r="AD18">
        <f t="shared" si="2"/>
        <v>7.9899999999999949</v>
      </c>
      <c r="AE18" s="210">
        <f t="shared" si="3"/>
        <v>-2.006018054162495E-2</v>
      </c>
    </row>
    <row r="19" spans="8:31" x14ac:dyDescent="0.25">
      <c r="W19" s="160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54">
        <v>481300</v>
      </c>
      <c r="AC19" s="13">
        <v>129.61000000000001</v>
      </c>
      <c r="AD19">
        <f t="shared" si="2"/>
        <v>5.1899999999999977</v>
      </c>
      <c r="AE19" s="210">
        <f t="shared" si="3"/>
        <v>-1.5794669299111441E-2</v>
      </c>
    </row>
    <row r="20" spans="8:31" x14ac:dyDescent="0.25">
      <c r="W20" s="160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54">
        <v>728300</v>
      </c>
      <c r="AC20" s="13">
        <v>131.69</v>
      </c>
      <c r="AD20">
        <f t="shared" si="2"/>
        <v>8.86</v>
      </c>
      <c r="AE20" s="210">
        <f t="shared" si="3"/>
        <v>3.027695196369895E-2</v>
      </c>
    </row>
    <row r="21" spans="8:31" x14ac:dyDescent="0.25">
      <c r="W21" s="160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54">
        <v>828100</v>
      </c>
      <c r="AC21" s="13">
        <v>127.82</v>
      </c>
      <c r="AD21">
        <f t="shared" si="2"/>
        <v>9.8900000000000148</v>
      </c>
      <c r="AE21" s="210">
        <f t="shared" si="3"/>
        <v>-3.1005988931847472E-2</v>
      </c>
    </row>
    <row r="22" spans="8:31" x14ac:dyDescent="0.25">
      <c r="W22" s="160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54">
        <v>447200</v>
      </c>
      <c r="AC22" s="13">
        <v>131.91</v>
      </c>
      <c r="AD22">
        <f t="shared" si="2"/>
        <v>8.3599999999999852</v>
      </c>
      <c r="AE22" s="210">
        <f t="shared" si="3"/>
        <v>-2.1874536556429014E-2</v>
      </c>
    </row>
    <row r="23" spans="8:31" x14ac:dyDescent="0.25">
      <c r="H23" s="2">
        <f>F15-K15</f>
        <v>15506.479999999996</v>
      </c>
      <c r="W23" s="160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54">
        <v>1701600</v>
      </c>
      <c r="AC23" s="13">
        <v>134.86000000000001</v>
      </c>
      <c r="AD23">
        <f t="shared" si="2"/>
        <v>15.269999999999996</v>
      </c>
      <c r="AE23" s="210">
        <f t="shared" si="3"/>
        <v>-7.5796600191329055E-3</v>
      </c>
    </row>
    <row r="24" spans="8:31" x14ac:dyDescent="0.25">
      <c r="W24" s="160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54">
        <v>978000</v>
      </c>
      <c r="AC24" s="13">
        <v>135.88999999999999</v>
      </c>
      <c r="AD24">
        <f t="shared" si="2"/>
        <v>11.29000000000002</v>
      </c>
      <c r="AE24" s="210">
        <f t="shared" si="3"/>
        <v>-2.398908281261225E-2</v>
      </c>
    </row>
    <row r="25" spans="8:31" x14ac:dyDescent="0.25">
      <c r="W25" s="160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54">
        <v>2165900</v>
      </c>
      <c r="AC25" s="13">
        <v>139.22999999999999</v>
      </c>
      <c r="AD25">
        <f t="shared" si="2"/>
        <v>17.980000000000018</v>
      </c>
      <c r="AE25" s="210">
        <f t="shared" si="3"/>
        <v>-0.10081374321880665</v>
      </c>
    </row>
    <row r="26" spans="8:31" x14ac:dyDescent="0.25">
      <c r="W26" s="160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54">
        <v>3877000</v>
      </c>
      <c r="AC26" s="13">
        <v>154.84</v>
      </c>
      <c r="AD26">
        <f t="shared" si="2"/>
        <v>28.490000000000009</v>
      </c>
      <c r="AE26" s="210">
        <f t="shared" si="3"/>
        <v>-1.2688898807626137E-2</v>
      </c>
    </row>
    <row r="27" spans="8:31" x14ac:dyDescent="0.25">
      <c r="W27" s="160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54">
        <v>573300</v>
      </c>
      <c r="AC27" s="13">
        <v>156.83000000000001</v>
      </c>
      <c r="AD27">
        <f t="shared" si="2"/>
        <v>13.280000000000001</v>
      </c>
      <c r="AE27" s="210">
        <f t="shared" si="3"/>
        <v>-5.8134646567773562E-2</v>
      </c>
    </row>
    <row r="28" spans="8:31" x14ac:dyDescent="0.25">
      <c r="W28" s="160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54">
        <v>470000</v>
      </c>
      <c r="AC28" s="13">
        <v>166.51</v>
      </c>
      <c r="AD28">
        <f t="shared" si="2"/>
        <v>6.3799999999999955</v>
      </c>
      <c r="AE28" s="210">
        <f t="shared" si="3"/>
        <v>1.2403477837903631E-2</v>
      </c>
    </row>
    <row r="29" spans="8:31" x14ac:dyDescent="0.25">
      <c r="W29" s="160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54">
        <v>324700</v>
      </c>
      <c r="AC29" s="13">
        <v>164.47</v>
      </c>
      <c r="AD29">
        <f t="shared" si="2"/>
        <v>4.2099999999999795</v>
      </c>
      <c r="AE29" s="210">
        <f t="shared" si="3"/>
        <v>-7.897934386390526E-4</v>
      </c>
    </row>
    <row r="30" spans="8:31" x14ac:dyDescent="0.25">
      <c r="W30" s="160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54">
        <v>479900</v>
      </c>
      <c r="AC30" s="13">
        <v>164.6</v>
      </c>
      <c r="AD30">
        <f t="shared" si="2"/>
        <v>5.1700000000000159</v>
      </c>
      <c r="AE30" s="210">
        <f t="shared" si="3"/>
        <v>-7.4172345172768273E-3</v>
      </c>
    </row>
    <row r="31" spans="8:31" x14ac:dyDescent="0.25">
      <c r="W31" s="160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54">
        <v>677000</v>
      </c>
      <c r="AC31" s="13">
        <v>165.83</v>
      </c>
      <c r="AD31">
        <f t="shared" si="2"/>
        <v>12.169999999999987</v>
      </c>
      <c r="AE31" s="210">
        <f t="shared" si="3"/>
        <v>4.1842055663755984E-2</v>
      </c>
    </row>
    <row r="32" spans="8:31" x14ac:dyDescent="0.25">
      <c r="W32" s="160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54">
        <v>384300</v>
      </c>
      <c r="AC32" s="13">
        <v>159.16999999999999</v>
      </c>
      <c r="AD32">
        <f t="shared" si="2"/>
        <v>6.3700000000000045</v>
      </c>
      <c r="AE32" s="210">
        <f t="shared" si="3"/>
        <v>9.4327757514767185E-4</v>
      </c>
    </row>
    <row r="33" spans="15:31" x14ac:dyDescent="0.25">
      <c r="W33" s="160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54">
        <v>445100</v>
      </c>
      <c r="AC33" s="13">
        <v>159.02000000000001</v>
      </c>
      <c r="AD33">
        <f t="shared" si="2"/>
        <v>5.3599999999999852</v>
      </c>
      <c r="AE33" s="210">
        <f t="shared" si="3"/>
        <v>-8.1087824351295801E-3</v>
      </c>
    </row>
    <row r="34" spans="15:31" x14ac:dyDescent="0.25">
      <c r="W34" s="160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54">
        <v>665400</v>
      </c>
      <c r="AC34" s="13">
        <v>160.32</v>
      </c>
      <c r="AD34">
        <f t="shared" si="2"/>
        <v>6.7400000000000091</v>
      </c>
      <c r="AE34" s="210">
        <f t="shared" si="3"/>
        <v>5.2040880305974646E-3</v>
      </c>
    </row>
    <row r="35" spans="15:31" x14ac:dyDescent="0.25">
      <c r="W35" s="160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54">
        <v>423500</v>
      </c>
      <c r="AC35" s="13">
        <v>159.49</v>
      </c>
      <c r="AD35">
        <f t="shared" si="2"/>
        <v>6.8700000000000045</v>
      </c>
      <c r="AE35" s="210">
        <f t="shared" si="3"/>
        <v>3.6498647032912057E-3</v>
      </c>
    </row>
    <row r="36" spans="15:31" x14ac:dyDescent="0.25">
      <c r="W36" s="160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54">
        <v>556600</v>
      </c>
      <c r="AC36" s="13">
        <v>158.91</v>
      </c>
      <c r="AD36">
        <f t="shared" si="2"/>
        <v>6.3000000000000114</v>
      </c>
      <c r="AE36" s="210">
        <f t="shared" si="3"/>
        <v>-2.8311116546410608E-2</v>
      </c>
    </row>
    <row r="37" spans="15:31" x14ac:dyDescent="0.25">
      <c r="W37" s="160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54">
        <v>541800</v>
      </c>
      <c r="AC37" s="13">
        <v>163.54</v>
      </c>
      <c r="AD37">
        <f t="shared" si="2"/>
        <v>4.3499999999999943</v>
      </c>
      <c r="AE37" s="210">
        <f t="shared" si="3"/>
        <v>9.5061728395060552E-3</v>
      </c>
    </row>
    <row r="38" spans="15:31" x14ac:dyDescent="0.25">
      <c r="W38" s="160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54">
        <v>396900</v>
      </c>
      <c r="AC38" s="13">
        <v>162</v>
      </c>
      <c r="AD38">
        <f t="shared" si="2"/>
        <v>4.7800000000000011</v>
      </c>
      <c r="AE38" s="210">
        <f t="shared" si="3"/>
        <v>8.5289173877856062E-3</v>
      </c>
    </row>
    <row r="39" spans="15:31" x14ac:dyDescent="0.25">
      <c r="W39" s="160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54">
        <v>496100</v>
      </c>
      <c r="AC39" s="13">
        <v>160.63</v>
      </c>
      <c r="AD39">
        <f t="shared" si="2"/>
        <v>8.4199999999999875</v>
      </c>
      <c r="AE39" s="210">
        <f t="shared" si="3"/>
        <v>-2.8427992499848842E-2</v>
      </c>
    </row>
    <row r="40" spans="15:31" x14ac:dyDescent="0.25">
      <c r="W40" s="160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54">
        <v>434200</v>
      </c>
      <c r="AC40" s="13">
        <v>165.33</v>
      </c>
      <c r="AD40">
        <f t="shared" si="2"/>
        <v>4.3600000000000136</v>
      </c>
      <c r="AE40" s="210">
        <f t="shared" si="3"/>
        <v>6.9431755892563896E-3</v>
      </c>
    </row>
    <row r="41" spans="15:31" x14ac:dyDescent="0.25">
      <c r="W41" s="160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54">
        <v>570200</v>
      </c>
      <c r="AC41" s="13">
        <v>164.19</v>
      </c>
      <c r="AD41">
        <f t="shared" si="2"/>
        <v>4.1100000000000136</v>
      </c>
      <c r="AE41" s="210">
        <f t="shared" si="3"/>
        <v>-1.4406627048442311E-2</v>
      </c>
    </row>
    <row r="42" spans="15:31" ht="20.25" thickBot="1" x14ac:dyDescent="0.35">
      <c r="O42" s="266" t="s">
        <v>83</v>
      </c>
      <c r="P42" s="266"/>
      <c r="T42" s="155" t="s">
        <v>114</v>
      </c>
      <c r="W42" s="160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54">
        <v>623300</v>
      </c>
      <c r="AC42" s="13">
        <v>166.59</v>
      </c>
      <c r="AD42">
        <f t="shared" si="2"/>
        <v>6.9900000000000091</v>
      </c>
      <c r="AE42" s="210">
        <f t="shared" si="3"/>
        <v>-7.2701269292652082E-3</v>
      </c>
    </row>
    <row r="43" spans="15:31" ht="15.75" thickTop="1" x14ac:dyDescent="0.25">
      <c r="O43" s="133">
        <v>1.1000000000000001</v>
      </c>
      <c r="P43" s="133">
        <f>O43*$Q$4</f>
        <v>95.623000000000019</v>
      </c>
      <c r="Q43" s="2"/>
      <c r="T43" s="211" t="s">
        <v>135</v>
      </c>
      <c r="U43" s="212">
        <v>130.91</v>
      </c>
      <c r="W43" s="160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54">
        <v>1027900</v>
      </c>
      <c r="AC43" s="13">
        <v>167.81</v>
      </c>
      <c r="AD43">
        <f t="shared" si="2"/>
        <v>6.0200000000000102</v>
      </c>
      <c r="AE43" s="210">
        <f t="shared" si="3"/>
        <v>9.8694108443162509E-3</v>
      </c>
    </row>
    <row r="44" spans="15:31" x14ac:dyDescent="0.25">
      <c r="O44" s="133">
        <v>1.0900000000000001</v>
      </c>
      <c r="P44" s="133">
        <f t="shared" ref="P44:P63" si="4">O44*$Q$4</f>
        <v>94.753700000000009</v>
      </c>
      <c r="Q44" s="2"/>
      <c r="T44" s="158" t="s">
        <v>136</v>
      </c>
      <c r="U44" s="156">
        <v>129.54</v>
      </c>
      <c r="W44" s="160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54">
        <v>500000</v>
      </c>
      <c r="AC44" s="13">
        <v>166.17</v>
      </c>
      <c r="AD44">
        <f t="shared" si="2"/>
        <v>5.3899999999999864</v>
      </c>
      <c r="AE44" s="210">
        <f t="shared" si="3"/>
        <v>1.3849908480780826E-2</v>
      </c>
    </row>
    <row r="45" spans="15:31" x14ac:dyDescent="0.25">
      <c r="O45" s="133">
        <v>1.08</v>
      </c>
      <c r="P45" s="133">
        <f t="shared" si="4"/>
        <v>93.884400000000014</v>
      </c>
      <c r="Q45" s="2"/>
      <c r="T45" s="158" t="s">
        <v>137</v>
      </c>
      <c r="U45" s="156" t="s">
        <v>235</v>
      </c>
      <c r="W45" s="160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54">
        <v>784700</v>
      </c>
      <c r="AC45" s="13">
        <v>163.9</v>
      </c>
      <c r="AD45">
        <f t="shared" si="2"/>
        <v>7.210000000000008</v>
      </c>
      <c r="AE45" s="210">
        <f t="shared" si="3"/>
        <v>3.0623152864239556E-2</v>
      </c>
    </row>
    <row r="46" spans="15:31" x14ac:dyDescent="0.25">
      <c r="O46" s="133">
        <v>1.07</v>
      </c>
      <c r="P46" s="133">
        <f t="shared" si="4"/>
        <v>93.015100000000018</v>
      </c>
      <c r="Q46" s="2"/>
      <c r="T46" s="158" t="s">
        <v>138</v>
      </c>
      <c r="U46" s="156" t="s">
        <v>236</v>
      </c>
      <c r="W46" s="160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54">
        <v>480200</v>
      </c>
      <c r="AC46" s="13">
        <v>159.03</v>
      </c>
      <c r="AD46">
        <f t="shared" si="2"/>
        <v>5.8100000000000023</v>
      </c>
      <c r="AE46" s="210">
        <f t="shared" si="3"/>
        <v>3.7871615224389643E-3</v>
      </c>
    </row>
    <row r="47" spans="15:31" x14ac:dyDescent="0.25">
      <c r="O47" s="133">
        <v>1.06</v>
      </c>
      <c r="P47" s="133">
        <f t="shared" si="4"/>
        <v>92.145800000000008</v>
      </c>
      <c r="Q47" s="2"/>
      <c r="T47" s="158" t="s">
        <v>139</v>
      </c>
      <c r="U47" s="156">
        <v>204.43</v>
      </c>
      <c r="W47" s="160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54">
        <v>559500</v>
      </c>
      <c r="AC47" s="13">
        <v>158.43</v>
      </c>
      <c r="AD47">
        <f t="shared" si="2"/>
        <v>4.4799999999999898</v>
      </c>
      <c r="AE47" s="210">
        <f t="shared" si="3"/>
        <v>2.457479143762531E-2</v>
      </c>
    </row>
    <row r="48" spans="15:31" x14ac:dyDescent="0.25">
      <c r="O48" s="133">
        <v>1.05</v>
      </c>
      <c r="P48" s="133">
        <f t="shared" si="4"/>
        <v>91.276500000000013</v>
      </c>
      <c r="Q48" s="2"/>
      <c r="T48" s="158" t="s">
        <v>140</v>
      </c>
      <c r="U48" s="156">
        <v>0.78248700000000004</v>
      </c>
      <c r="W48" s="160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54">
        <v>636000</v>
      </c>
      <c r="AC48" s="13">
        <v>154.63</v>
      </c>
      <c r="AD48">
        <f t="shared" si="2"/>
        <v>6.960000000000008</v>
      </c>
      <c r="AE48" s="210">
        <f t="shared" si="3"/>
        <v>-3.1140350877193024E-2</v>
      </c>
    </row>
    <row r="49" spans="15:31" x14ac:dyDescent="0.25">
      <c r="O49" s="133">
        <v>1.04</v>
      </c>
      <c r="P49" s="133">
        <f t="shared" si="4"/>
        <v>90.407200000000003</v>
      </c>
      <c r="Q49" s="2"/>
      <c r="T49" s="158" t="s">
        <v>141</v>
      </c>
      <c r="U49" s="156" t="s">
        <v>237</v>
      </c>
      <c r="W49" s="160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54">
        <v>729700</v>
      </c>
      <c r="AC49" s="13">
        <v>159.6</v>
      </c>
      <c r="AD49">
        <f t="shared" si="2"/>
        <v>7.75</v>
      </c>
      <c r="AE49" s="210">
        <f t="shared" si="3"/>
        <v>-2.2178654576645029E-2</v>
      </c>
    </row>
    <row r="50" spans="15:31" x14ac:dyDescent="0.25">
      <c r="O50" s="133">
        <v>1.03</v>
      </c>
      <c r="P50" s="133">
        <f t="shared" si="4"/>
        <v>89.537900000000008</v>
      </c>
      <c r="Q50" s="2"/>
      <c r="T50" s="158"/>
      <c r="U50" s="156"/>
      <c r="W50" s="160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54">
        <v>1147500</v>
      </c>
      <c r="AC50" s="13">
        <v>163.22</v>
      </c>
      <c r="AD50">
        <f t="shared" si="2"/>
        <v>5.2999999999999829</v>
      </c>
      <c r="AE50" s="210">
        <f t="shared" si="3"/>
        <v>6.1270755468356697E-5</v>
      </c>
    </row>
    <row r="51" spans="15:31" x14ac:dyDescent="0.25">
      <c r="O51" s="133">
        <v>1.02</v>
      </c>
      <c r="P51" s="133">
        <f t="shared" si="4"/>
        <v>88.668600000000012</v>
      </c>
      <c r="Q51" s="2"/>
      <c r="T51" s="158" t="s">
        <v>142</v>
      </c>
      <c r="U51" s="156" t="s">
        <v>238</v>
      </c>
      <c r="W51" s="160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54">
        <v>827000</v>
      </c>
      <c r="AC51" s="13">
        <v>163.21</v>
      </c>
      <c r="AD51">
        <f t="shared" si="2"/>
        <v>4.4399999999999977</v>
      </c>
      <c r="AE51" s="210">
        <f t="shared" si="3"/>
        <v>8.585270129393141E-4</v>
      </c>
    </row>
    <row r="52" spans="15:31" x14ac:dyDescent="0.25">
      <c r="O52" s="133">
        <v>1.01</v>
      </c>
      <c r="P52" s="133">
        <f t="shared" si="4"/>
        <v>87.799300000000002</v>
      </c>
      <c r="Q52" s="2"/>
      <c r="T52" s="158" t="s">
        <v>143</v>
      </c>
      <c r="U52" s="156" t="s">
        <v>239</v>
      </c>
      <c r="W52" s="160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54">
        <v>841500</v>
      </c>
      <c r="AC52" s="13">
        <v>163.07</v>
      </c>
      <c r="AD52">
        <f t="shared" si="2"/>
        <v>8.2800000000000011</v>
      </c>
      <c r="AE52" s="210">
        <f t="shared" si="3"/>
        <v>-3.1478291857219287E-2</v>
      </c>
    </row>
    <row r="53" spans="15:31" x14ac:dyDescent="0.25">
      <c r="O53" s="133">
        <v>1</v>
      </c>
      <c r="P53" s="133">
        <f t="shared" si="4"/>
        <v>86.93</v>
      </c>
      <c r="Q53" s="2"/>
      <c r="T53" s="158" t="s">
        <v>144</v>
      </c>
      <c r="U53" s="157">
        <v>426483</v>
      </c>
      <c r="W53" s="160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54">
        <v>1190000</v>
      </c>
      <c r="AC53" s="13">
        <v>168.37</v>
      </c>
      <c r="AD53">
        <f t="shared" si="2"/>
        <v>7.5</v>
      </c>
      <c r="AE53" s="210">
        <f t="shared" si="3"/>
        <v>5.7135681547058503E-2</v>
      </c>
    </row>
    <row r="54" spans="15:31" x14ac:dyDescent="0.25">
      <c r="O54" s="133">
        <v>0.99</v>
      </c>
      <c r="P54" s="133">
        <f t="shared" si="4"/>
        <v>86.060700000000011</v>
      </c>
      <c r="Q54" s="2"/>
      <c r="T54" s="158" t="s">
        <v>149</v>
      </c>
      <c r="U54" s="157">
        <v>911423</v>
      </c>
      <c r="W54" s="160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54">
        <v>872400</v>
      </c>
      <c r="AC54" s="13">
        <v>159.27000000000001</v>
      </c>
      <c r="AD54">
        <f t="shared" si="2"/>
        <v>7.3300000000000125</v>
      </c>
      <c r="AE54" s="210">
        <f t="shared" si="3"/>
        <v>-3.863101346049358E-2</v>
      </c>
    </row>
    <row r="55" spans="15:31" x14ac:dyDescent="0.25">
      <c r="O55" s="133">
        <v>0.98</v>
      </c>
      <c r="P55" s="133">
        <f t="shared" si="4"/>
        <v>85.191400000000002</v>
      </c>
      <c r="Q55" s="2"/>
      <c r="T55" s="158" t="s">
        <v>145</v>
      </c>
      <c r="U55" s="156" t="s">
        <v>240</v>
      </c>
      <c r="W55" s="160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54">
        <v>3295800</v>
      </c>
      <c r="AC55" s="13">
        <v>165.67</v>
      </c>
      <c r="AD55">
        <f t="shared" si="2"/>
        <v>6.1899999999999977</v>
      </c>
      <c r="AE55" s="210">
        <f t="shared" si="3"/>
        <v>-1.9297934055526045E-2</v>
      </c>
    </row>
    <row r="56" spans="15:31" x14ac:dyDescent="0.25">
      <c r="O56" s="133">
        <v>0.97</v>
      </c>
      <c r="P56" s="133">
        <f t="shared" si="4"/>
        <v>84.322100000000006</v>
      </c>
      <c r="T56" s="158" t="s">
        <v>150</v>
      </c>
      <c r="U56" s="156" t="s">
        <v>237</v>
      </c>
      <c r="W56" s="160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54">
        <v>1370600</v>
      </c>
      <c r="AC56" s="13">
        <v>168.93</v>
      </c>
      <c r="AD56">
        <f t="shared" si="2"/>
        <v>6.3000000000000114</v>
      </c>
      <c r="AE56" s="210">
        <f t="shared" si="3"/>
        <v>-6.8783068783068169E-3</v>
      </c>
    </row>
    <row r="57" spans="15:31" x14ac:dyDescent="0.25">
      <c r="O57" s="133">
        <v>0.96</v>
      </c>
      <c r="P57" s="133">
        <f t="shared" si="4"/>
        <v>83.452800000000011</v>
      </c>
      <c r="T57" s="158" t="s">
        <v>151</v>
      </c>
      <c r="U57" s="156">
        <v>-3.68</v>
      </c>
      <c r="W57" s="160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54">
        <v>2667000</v>
      </c>
      <c r="AC57" s="13">
        <v>170.1</v>
      </c>
      <c r="AD57">
        <f t="shared" si="2"/>
        <v>5.9900000000000091</v>
      </c>
      <c r="AE57" s="210">
        <f t="shared" si="3"/>
        <v>-2.4152372210429762E-2</v>
      </c>
    </row>
    <row r="58" spans="15:31" x14ac:dyDescent="0.25">
      <c r="O58" s="133">
        <v>0.95</v>
      </c>
      <c r="P58" s="133">
        <f t="shared" si="4"/>
        <v>82.583500000000001</v>
      </c>
      <c r="T58" s="158" t="s">
        <v>146</v>
      </c>
      <c r="U58" s="156" t="s">
        <v>169</v>
      </c>
      <c r="W58" s="160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54">
        <v>643300</v>
      </c>
      <c r="AC58" s="13">
        <v>174.31</v>
      </c>
      <c r="AD58">
        <f t="shared" si="2"/>
        <v>6.4699999999999989</v>
      </c>
      <c r="AE58" s="210">
        <f t="shared" si="3"/>
        <v>-1.9353023909985945E-2</v>
      </c>
    </row>
    <row r="59" spans="15:31" x14ac:dyDescent="0.25">
      <c r="O59" s="133">
        <v>0.94</v>
      </c>
      <c r="P59" s="133">
        <f t="shared" si="4"/>
        <v>81.714200000000005</v>
      </c>
      <c r="W59" s="160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54">
        <v>1188700</v>
      </c>
      <c r="AC59" s="13">
        <v>177.75</v>
      </c>
      <c r="AD59">
        <f t="shared" si="2"/>
        <v>12.879999999999995</v>
      </c>
      <c r="AE59" s="210">
        <f t="shared" si="3"/>
        <v>4.472787116492305E-2</v>
      </c>
    </row>
    <row r="60" spans="15:31" x14ac:dyDescent="0.25">
      <c r="O60" s="133">
        <v>0.93</v>
      </c>
      <c r="P60" s="133">
        <f t="shared" si="4"/>
        <v>80.84490000000001</v>
      </c>
      <c r="W60" s="160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54">
        <v>1354000</v>
      </c>
      <c r="AC60" s="13">
        <v>170.14</v>
      </c>
      <c r="AD60">
        <f t="shared" si="2"/>
        <v>3.3700000000000045</v>
      </c>
      <c r="AE60" s="210">
        <f t="shared" si="3"/>
        <v>-1.0698918478892927E-2</v>
      </c>
    </row>
    <row r="61" spans="15:31" x14ac:dyDescent="0.25">
      <c r="O61" s="133">
        <v>0.92</v>
      </c>
      <c r="P61" s="133">
        <f t="shared" si="4"/>
        <v>79.975600000000014</v>
      </c>
      <c r="W61" s="160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54">
        <v>805900</v>
      </c>
      <c r="AC61" s="13">
        <v>171.98</v>
      </c>
      <c r="AD61">
        <f t="shared" si="2"/>
        <v>4.9500000000000171</v>
      </c>
      <c r="AE61" s="210">
        <f t="shared" si="3"/>
        <v>5.3194598702286378E-3</v>
      </c>
    </row>
    <row r="62" spans="15:31" x14ac:dyDescent="0.25">
      <c r="O62" s="133">
        <v>0.91</v>
      </c>
      <c r="P62" s="133">
        <f t="shared" si="4"/>
        <v>79.106300000000005</v>
      </c>
      <c r="W62" s="160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54">
        <v>1146300</v>
      </c>
      <c r="AC62" s="13">
        <v>171.07</v>
      </c>
      <c r="AD62">
        <f t="shared" si="2"/>
        <v>8.4099999999999966</v>
      </c>
      <c r="AE62" s="210">
        <f t="shared" si="3"/>
        <v>2.519924988279465E-3</v>
      </c>
    </row>
    <row r="63" spans="15:31" x14ac:dyDescent="0.25">
      <c r="O63" s="133">
        <v>0.9</v>
      </c>
      <c r="P63" s="133">
        <f t="shared" si="4"/>
        <v>78.237000000000009</v>
      </c>
      <c r="W63" s="160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54">
        <v>1306900</v>
      </c>
      <c r="AC63" s="13">
        <v>170.64</v>
      </c>
      <c r="AD63">
        <f t="shared" si="2"/>
        <v>10.539999999999992</v>
      </c>
      <c r="AE63" s="210">
        <f t="shared" si="3"/>
        <v>-4.8298940323480366E-2</v>
      </c>
    </row>
    <row r="64" spans="15:31" x14ac:dyDescent="0.25">
      <c r="W64" s="160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54">
        <v>1931300</v>
      </c>
      <c r="AC64" s="13">
        <v>179.3</v>
      </c>
      <c r="AD64">
        <f t="shared" si="2"/>
        <v>11.800000000000011</v>
      </c>
      <c r="AE64" s="210">
        <f t="shared" si="3"/>
        <v>-8.3513080028758679E-3</v>
      </c>
    </row>
    <row r="65" spans="23:31" x14ac:dyDescent="0.25">
      <c r="W65" s="160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54">
        <v>667100</v>
      </c>
      <c r="AC65" s="13">
        <v>180.81</v>
      </c>
      <c r="AD65">
        <f t="shared" si="2"/>
        <v>5.9800000000000182</v>
      </c>
      <c r="AE65" s="210">
        <f t="shared" si="3"/>
        <v>-2.8843055107960036E-2</v>
      </c>
    </row>
    <row r="66" spans="23:31" x14ac:dyDescent="0.25">
      <c r="W66" s="160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54">
        <v>794700</v>
      </c>
      <c r="AC66" s="13">
        <v>186.18</v>
      </c>
      <c r="AD66">
        <f t="shared" si="2"/>
        <v>10.950000000000017</v>
      </c>
      <c r="AE66" s="210">
        <f t="shared" si="3"/>
        <v>2.1395655036207994E-2</v>
      </c>
    </row>
    <row r="67" spans="23:31" x14ac:dyDescent="0.25">
      <c r="W67" s="160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54">
        <v>1003300</v>
      </c>
      <c r="AC67" s="13">
        <v>182.28</v>
      </c>
      <c r="AD67">
        <f>Y67-Z67</f>
        <v>7.2699999999999818</v>
      </c>
      <c r="AE67" s="210" t="e">
        <f>AC67/AC68-1</f>
        <v>#DIV/0!</v>
      </c>
    </row>
    <row r="68" spans="23:31" x14ac:dyDescent="0.25">
      <c r="W68" s="13" t="s">
        <v>162</v>
      </c>
      <c r="X68" s="13"/>
      <c r="Y68" s="13"/>
      <c r="Z68" s="13"/>
      <c r="AA68" s="13"/>
      <c r="AB68" s="13"/>
      <c r="AC68" s="13"/>
      <c r="AD68">
        <f>Y68-Z68</f>
        <v>0</v>
      </c>
      <c r="AE68" s="210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2015-09-28T23:06:56Z</dcterms:modified>
</cp:coreProperties>
</file>