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45" i="38" l="1"/>
  <c r="D745" i="38"/>
  <c r="E745" i="38"/>
  <c r="G745" i="38"/>
  <c r="H745" i="38"/>
  <c r="K745" i="38"/>
  <c r="L745" i="38"/>
  <c r="W745" i="38" s="1"/>
  <c r="M745" i="38"/>
  <c r="U745" i="38" s="1"/>
  <c r="S745" i="38"/>
  <c r="V745" i="38"/>
  <c r="F18" i="92"/>
  <c r="C18" i="92"/>
  <c r="X745" i="38" l="1"/>
  <c r="P745" i="38"/>
  <c r="Q745" i="38" s="1"/>
  <c r="N745" i="38"/>
  <c r="A744" i="38"/>
  <c r="D744" i="38"/>
  <c r="E744" i="38"/>
  <c r="G744" i="38"/>
  <c r="H744" i="38"/>
  <c r="K744" i="38"/>
  <c r="L744" i="38" s="1"/>
  <c r="M744" i="38"/>
  <c r="N744" i="38" s="1"/>
  <c r="S744" i="38"/>
  <c r="Z745" i="38" l="1"/>
  <c r="O745" i="38"/>
  <c r="Y745" i="38" s="1"/>
  <c r="P744" i="38"/>
  <c r="U744" i="38"/>
  <c r="O744" i="38"/>
  <c r="Z744" i="38"/>
  <c r="F292" i="25"/>
  <c r="G292" i="25"/>
  <c r="H29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1" i="25"/>
  <c r="H291" i="25"/>
  <c r="G29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19" i="108"/>
  <c r="H19" i="108"/>
  <c r="F85" i="108"/>
  <c r="C85" i="108"/>
  <c r="H85" i="108"/>
  <c r="M85" i="108"/>
  <c r="K85" i="108"/>
  <c r="F19" i="108"/>
  <c r="K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C19" i="107"/>
  <c r="H19" i="107"/>
  <c r="M19" i="107"/>
  <c r="C85" i="107"/>
  <c r="H85" i="107"/>
  <c r="F85" i="107"/>
  <c r="F19" i="107"/>
  <c r="K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K85" i="106"/>
  <c r="C85" i="106"/>
  <c r="M19" i="106"/>
  <c r="F85" i="106"/>
  <c r="H19" i="106"/>
  <c r="F19" i="106"/>
  <c r="C19" i="106"/>
  <c r="M85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5" i="46"/>
  <c r="H19" i="47"/>
  <c r="C19" i="47"/>
  <c r="C35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H19" i="105"/>
  <c r="K85" i="105"/>
  <c r="F85" i="105"/>
  <c r="K19" i="105"/>
  <c r="C85" i="105"/>
  <c r="F19" i="105"/>
  <c r="C19" i="105"/>
  <c r="M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M85" i="104"/>
  <c r="H19" i="104"/>
  <c r="C19" i="104"/>
  <c r="C85" i="104"/>
  <c r="M19" i="104"/>
  <c r="K85" i="104"/>
  <c r="K19" i="104"/>
  <c r="H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19" i="103"/>
  <c r="K19" i="103"/>
  <c r="C85" i="103"/>
  <c r="F85" i="103"/>
  <c r="H85" i="103"/>
  <c r="M19" i="103"/>
  <c r="F19" i="103"/>
  <c r="K85" i="103"/>
  <c r="K19" i="89"/>
  <c r="H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85" i="102"/>
  <c r="F19" i="102"/>
  <c r="M19" i="102"/>
  <c r="C19" i="102"/>
  <c r="F85" i="102"/>
  <c r="H85" i="102"/>
  <c r="K85" i="102"/>
  <c r="K19" i="102"/>
  <c r="H19" i="102"/>
  <c r="C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K85" i="99"/>
  <c r="M19" i="101"/>
  <c r="F85" i="99"/>
  <c r="H19" i="99"/>
  <c r="H85" i="100"/>
  <c r="F19" i="101"/>
  <c r="F19" i="99"/>
  <c r="K19" i="100"/>
  <c r="H19" i="100"/>
  <c r="C19" i="101"/>
  <c r="F85" i="101"/>
  <c r="H85" i="99"/>
  <c r="K85" i="101"/>
  <c r="C85" i="100"/>
  <c r="F85" i="100"/>
  <c r="M19" i="100"/>
  <c r="C19" i="99"/>
  <c r="K85" i="100"/>
  <c r="M85" i="100"/>
  <c r="C85" i="101"/>
  <c r="C19" i="100"/>
  <c r="K19" i="99"/>
  <c r="H85" i="101"/>
  <c r="M85" i="99"/>
  <c r="K19" i="101"/>
  <c r="F19" i="100"/>
  <c r="M85" i="101"/>
  <c r="M19" i="99"/>
  <c r="H19" i="101"/>
  <c r="C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H19" i="97"/>
  <c r="F19" i="97"/>
  <c r="M85" i="98"/>
  <c r="H19" i="98"/>
  <c r="M19" i="98"/>
  <c r="F85" i="98"/>
  <c r="C19" i="98"/>
  <c r="H85" i="97"/>
  <c r="K85" i="98"/>
  <c r="F19" i="98"/>
  <c r="K25" i="88"/>
  <c r="K19" i="98"/>
  <c r="F85" i="97"/>
  <c r="M19" i="97"/>
  <c r="C19" i="97"/>
  <c r="C85" i="97"/>
  <c r="M85" i="97"/>
  <c r="K85" i="97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C84" i="96"/>
  <c r="M19" i="96"/>
  <c r="F19" i="96"/>
  <c r="K84" i="96"/>
  <c r="M84" i="96"/>
  <c r="K19" i="96"/>
  <c r="F84" i="96"/>
  <c r="C19" i="96"/>
  <c r="H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85" i="95"/>
  <c r="K85" i="95"/>
  <c r="M85" i="95"/>
  <c r="C19" i="95"/>
  <c r="F19" i="95"/>
  <c r="H19" i="95"/>
  <c r="C85" i="95"/>
  <c r="M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K85" i="94"/>
  <c r="F85" i="94"/>
  <c r="C19" i="94"/>
  <c r="F19" i="94"/>
  <c r="C85" i="94"/>
  <c r="H85" i="94"/>
  <c r="M19" i="94"/>
  <c r="M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C85" i="93"/>
  <c r="M85" i="93"/>
  <c r="H85" i="93"/>
  <c r="M19" i="93"/>
  <c r="H19" i="93"/>
  <c r="F85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2"/>
  <c r="K19" i="91"/>
  <c r="C85" i="92"/>
  <c r="H19" i="92"/>
  <c r="K19" i="92"/>
  <c r="C19" i="91"/>
  <c r="H19" i="91"/>
  <c r="M19" i="92"/>
  <c r="F85" i="92"/>
  <c r="C19" i="92"/>
  <c r="M19" i="91"/>
  <c r="M85" i="91"/>
  <c r="C85" i="91"/>
  <c r="K85" i="92"/>
  <c r="F85" i="91"/>
  <c r="H85" i="92"/>
  <c r="M85" i="92"/>
  <c r="F19" i="47"/>
  <c r="K85" i="91"/>
  <c r="F19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19" i="90"/>
  <c r="K85" i="90"/>
  <c r="C85" i="90"/>
  <c r="H85" i="90"/>
  <c r="F85" i="90"/>
  <c r="H19" i="90"/>
  <c r="M85" i="90"/>
  <c r="K19" i="90"/>
  <c r="C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58" i="51"/>
  <c r="H85" i="89"/>
  <c r="M85" i="89"/>
  <c r="F85" i="89"/>
  <c r="M19" i="89"/>
  <c r="H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F19" i="87"/>
  <c r="K101" i="88"/>
  <c r="K19" i="87"/>
  <c r="H19" i="87"/>
  <c r="M85" i="87"/>
  <c r="M25" i="88"/>
  <c r="C101" i="88"/>
  <c r="C19" i="87"/>
  <c r="H85" i="87"/>
  <c r="K85" i="87"/>
  <c r="C85" i="87"/>
  <c r="M101" i="88"/>
  <c r="F85" i="87"/>
  <c r="F101" i="88"/>
  <c r="F25" i="88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H85" i="86"/>
  <c r="F19" i="86"/>
  <c r="C19" i="86"/>
  <c r="C85" i="86"/>
  <c r="F85" i="86"/>
  <c r="M19" i="86"/>
  <c r="K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19" i="85"/>
  <c r="K85" i="85"/>
  <c r="F85" i="85"/>
  <c r="H19" i="85"/>
  <c r="C85" i="85"/>
  <c r="H85" i="85"/>
  <c r="M19" i="85"/>
  <c r="F19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K85" i="83"/>
  <c r="C85" i="83"/>
  <c r="F25" i="84"/>
  <c r="M110" i="84"/>
  <c r="H85" i="83"/>
  <c r="K110" i="84"/>
  <c r="C19" i="83"/>
  <c r="K19" i="83"/>
  <c r="H25" i="84"/>
  <c r="H19" i="83"/>
  <c r="M85" i="83"/>
  <c r="M25" i="84"/>
  <c r="H110" i="84"/>
  <c r="M19" i="83"/>
  <c r="C110" i="84"/>
  <c r="F19" i="83"/>
  <c r="C25" i="84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H60" i="82"/>
  <c r="M18" i="74"/>
  <c r="F60" i="82"/>
  <c r="H18" i="74"/>
  <c r="M19" i="82"/>
  <c r="C60" i="82"/>
  <c r="F19" i="82"/>
  <c r="C19" i="82"/>
  <c r="H19" i="82"/>
  <c r="M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96" i="31"/>
  <c r="F96" i="31"/>
  <c r="M78" i="75"/>
  <c r="C96" i="31"/>
  <c r="H78" i="75"/>
  <c r="K78" i="75"/>
  <c r="F78" i="75"/>
  <c r="M96" i="31"/>
  <c r="H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M19" i="64"/>
  <c r="H19" i="64"/>
  <c r="K85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H30" i="81"/>
  <c r="K110" i="81"/>
  <c r="H110" i="81"/>
  <c r="M110" i="81"/>
  <c r="F110" i="81"/>
  <c r="F3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19" i="80"/>
  <c r="H19" i="80"/>
  <c r="C85" i="80"/>
  <c r="H85" i="80"/>
  <c r="F85" i="80"/>
  <c r="K85" i="80"/>
  <c r="K19" i="80"/>
  <c r="C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C19" i="79"/>
  <c r="M19" i="79"/>
  <c r="K19" i="79"/>
  <c r="F19" i="79"/>
  <c r="C65" i="79"/>
  <c r="F65" i="79"/>
  <c r="H65" i="79"/>
  <c r="K65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M19" i="78"/>
  <c r="F19" i="78"/>
  <c r="H19" i="78"/>
  <c r="C19" i="78"/>
  <c r="F85" i="78"/>
  <c r="K19" i="78"/>
  <c r="H85" i="78"/>
  <c r="C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19" i="77"/>
  <c r="K89" i="77"/>
  <c r="C89" i="77"/>
  <c r="M19" i="77"/>
  <c r="M89" i="77"/>
  <c r="F19" i="77"/>
  <c r="F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M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M93" i="68"/>
  <c r="F93" i="68"/>
  <c r="C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21" i="25"/>
  <c r="C821" i="25"/>
  <c r="F821" i="25"/>
  <c r="M821" i="25"/>
  <c r="H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91" i="25" l="1"/>
  <c r="K292" i="25"/>
  <c r="K289" i="25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6"/>
  <c r="M19" i="69"/>
  <c r="F23" i="17"/>
  <c r="K19" i="41"/>
  <c r="K19" i="68"/>
  <c r="C30" i="49"/>
  <c r="H451" i="17"/>
  <c r="F199" i="58"/>
  <c r="M77" i="70"/>
  <c r="F19" i="61"/>
  <c r="K23" i="57"/>
  <c r="K55" i="50"/>
  <c r="C75" i="41"/>
  <c r="H65" i="63"/>
  <c r="K19" i="34"/>
  <c r="F23" i="57"/>
  <c r="M19" i="70"/>
  <c r="F19" i="63"/>
  <c r="H19" i="50"/>
  <c r="K19" i="70"/>
  <c r="M86" i="53"/>
  <c r="M63" i="66"/>
  <c r="H19" i="63"/>
  <c r="M19" i="52"/>
  <c r="F451" i="17"/>
  <c r="F19" i="68"/>
  <c r="C19" i="75"/>
  <c r="K100" i="34"/>
  <c r="M19" i="63"/>
  <c r="F90" i="72"/>
  <c r="C25" i="31"/>
  <c r="F55" i="50"/>
  <c r="F19" i="72"/>
  <c r="H38" i="58"/>
  <c r="C19" i="53"/>
  <c r="H105" i="25"/>
  <c r="K19" i="55"/>
  <c r="C85" i="64"/>
  <c r="M119" i="7"/>
  <c r="F30" i="40"/>
  <c r="M19" i="75"/>
  <c r="M30" i="40"/>
  <c r="H19" i="59"/>
  <c r="F19" i="62"/>
  <c r="C19" i="66"/>
  <c r="H63" i="66"/>
  <c r="H199" i="58"/>
  <c r="C72" i="59"/>
  <c r="K19" i="72"/>
  <c r="C30" i="40"/>
  <c r="M156" i="49"/>
  <c r="K119" i="7"/>
  <c r="C94" i="52"/>
  <c r="C156" i="49"/>
  <c r="H108" i="45"/>
  <c r="M81" i="61"/>
  <c r="K25" i="31"/>
  <c r="K77" i="70"/>
  <c r="F19" i="64"/>
  <c r="M108" i="45"/>
  <c r="K51" i="54"/>
  <c r="F19" i="53"/>
  <c r="C19" i="52"/>
  <c r="C100" i="34"/>
  <c r="F119" i="7"/>
  <c r="C19" i="64"/>
  <c r="M23" i="57"/>
  <c r="K86" i="53"/>
  <c r="K19" i="59"/>
  <c r="H75" i="41"/>
  <c r="F65" i="71"/>
  <c r="F19" i="41"/>
  <c r="H19" i="69"/>
  <c r="F19" i="50"/>
  <c r="C19" i="41"/>
  <c r="C65" i="71"/>
  <c r="H19" i="3"/>
  <c r="K19" i="61"/>
  <c r="K19" i="53"/>
  <c r="H19" i="75"/>
  <c r="H72" i="59"/>
  <c r="C86" i="53"/>
  <c r="C23" i="57"/>
  <c r="F28" i="43"/>
  <c r="F67" i="60"/>
  <c r="H19" i="41"/>
  <c r="F72" i="59"/>
  <c r="K72" i="59"/>
  <c r="H19" i="72"/>
  <c r="H19" i="71"/>
  <c r="H19" i="62"/>
  <c r="F58" i="51"/>
  <c r="M65" i="63"/>
  <c r="F19" i="60"/>
  <c r="C19" i="45"/>
  <c r="H19" i="61"/>
  <c r="K451" i="17"/>
  <c r="C19" i="3"/>
  <c r="F19" i="70"/>
  <c r="H86" i="53"/>
  <c r="F19" i="59"/>
  <c r="C19" i="54"/>
  <c r="C19" i="71"/>
  <c r="C105" i="25"/>
  <c r="M19" i="45"/>
  <c r="H65" i="71"/>
  <c r="H213" i="57"/>
  <c r="K19" i="63"/>
  <c r="K19" i="73"/>
  <c r="C65" i="63"/>
  <c r="M38" i="58"/>
  <c r="K19" i="62"/>
  <c r="C19" i="55"/>
  <c r="K19" i="75"/>
  <c r="F19" i="55"/>
  <c r="M19" i="62"/>
  <c r="C19" i="34"/>
  <c r="M58" i="51"/>
  <c r="K108" i="45"/>
  <c r="H23" i="17"/>
  <c r="M19" i="3"/>
  <c r="M199" i="58"/>
  <c r="K19" i="71"/>
  <c r="M65" i="71"/>
  <c r="M19" i="54"/>
  <c r="C213" i="57"/>
  <c r="C108" i="45"/>
  <c r="M19" i="61"/>
  <c r="K19" i="50"/>
  <c r="K63" i="66"/>
  <c r="K23" i="17"/>
  <c r="M19" i="68"/>
  <c r="H119" i="7"/>
  <c r="C51" i="54"/>
  <c r="C23" i="17"/>
  <c r="F19" i="73"/>
  <c r="F213" i="57"/>
  <c r="F85" i="64"/>
  <c r="M94" i="52"/>
  <c r="C63" i="66"/>
  <c r="K199" i="58"/>
  <c r="K30" i="40"/>
  <c r="C199" i="58"/>
  <c r="K19" i="54"/>
  <c r="M19" i="53"/>
  <c r="M19" i="73"/>
  <c r="M19" i="72"/>
  <c r="H19" i="55"/>
  <c r="F19" i="34"/>
  <c r="M25" i="31"/>
  <c r="H19" i="66"/>
  <c r="K19" i="3"/>
  <c r="H19" i="70"/>
  <c r="F105" i="25"/>
  <c r="H19" i="52"/>
  <c r="H25" i="31"/>
  <c r="K19" i="52"/>
  <c r="H94" i="52"/>
  <c r="F19" i="75"/>
  <c r="H19" i="54"/>
  <c r="M19" i="55"/>
  <c r="H67" i="60"/>
  <c r="C81" i="61"/>
  <c r="F51" i="54"/>
  <c r="C90" i="72"/>
  <c r="H100" i="34"/>
  <c r="H19" i="73"/>
  <c r="C451" i="17"/>
  <c r="H55" i="50"/>
  <c r="F19" i="52"/>
  <c r="K38" i="58"/>
  <c r="C119" i="7"/>
  <c r="H81" i="61"/>
  <c r="H19" i="68"/>
  <c r="C19" i="61"/>
  <c r="F108" i="45"/>
  <c r="C19" i="69"/>
  <c r="M19" i="34"/>
  <c r="K65" i="71"/>
  <c r="K19" i="60"/>
  <c r="M55" i="50"/>
  <c r="C19" i="59"/>
  <c r="C19" i="73"/>
  <c r="M19" i="66"/>
  <c r="C19" i="62"/>
  <c r="F19" i="3"/>
  <c r="M90" i="72"/>
  <c r="C38" i="58"/>
  <c r="F94" i="52"/>
  <c r="K18" i="74"/>
  <c r="H51" i="54"/>
  <c r="F30" i="49"/>
  <c r="M72" i="59"/>
  <c r="M75" i="41"/>
  <c r="M451" i="17"/>
  <c r="H19" i="60"/>
  <c r="C19" i="50"/>
  <c r="K65" i="63"/>
  <c r="M19" i="60"/>
  <c r="M23" i="17"/>
  <c r="H90" i="72"/>
  <c r="M19" i="59"/>
  <c r="F19" i="71"/>
  <c r="H19" i="34"/>
  <c r="F65" i="63"/>
  <c r="F25" i="31"/>
  <c r="F19" i="66"/>
  <c r="C77" i="70"/>
  <c r="M30" i="49"/>
  <c r="F156" i="49"/>
  <c r="K75" i="41"/>
  <c r="C19" i="63"/>
  <c r="F19" i="54"/>
  <c r="C19" i="72"/>
  <c r="C19" i="70"/>
  <c r="K94" i="52"/>
  <c r="F38" i="58"/>
  <c r="F81" i="61"/>
  <c r="K156" i="49"/>
  <c r="F19" i="69"/>
  <c r="K213" i="57"/>
  <c r="H77" i="70"/>
  <c r="M213" i="57"/>
  <c r="M19" i="50"/>
  <c r="F19" i="45"/>
  <c r="F77" i="70"/>
  <c r="K67" i="60"/>
  <c r="M67" i="60"/>
  <c r="K81" i="61"/>
  <c r="C55" i="50"/>
  <c r="M51" i="54"/>
  <c r="M100" i="34"/>
  <c r="H19" i="53"/>
  <c r="C19" i="60"/>
  <c r="H156" i="49"/>
  <c r="K90" i="72"/>
  <c r="H30" i="40"/>
  <c r="C67" i="60"/>
  <c r="M19" i="71"/>
  <c r="K58" i="51"/>
  <c r="F86" i="53"/>
  <c r="F75" i="41"/>
  <c r="F18" i="74"/>
  <c r="M19" i="41"/>
  <c r="F63" i="66"/>
  <c r="F100" i="34"/>
  <c r="C19" i="68"/>
  <c r="K19" i="69"/>
  <c r="V744" i="38" l="1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44" i="38" s="1"/>
  <c r="Y74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3" i="38" l="1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3" i="38" l="1"/>
  <c r="Q741" i="38"/>
  <c r="Q742" i="38"/>
  <c r="Q739" i="38"/>
  <c r="Q740" i="38"/>
  <c r="Q738" i="38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<sst xmlns="http://schemas.openxmlformats.org/spreadsheetml/2006/main" count="8023" uniqueCount="1305">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</sst>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6"/>
      <tableStyleElement type="headerRow" dxfId="2955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417122.9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836136"/>
        <c:axId val="381568832"/>
      </c:scatterChart>
      <c:valAx>
        <c:axId val="38183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68832"/>
        <c:crosses val="autoZero"/>
        <c:crossBetween val="midCat"/>
      </c:valAx>
      <c:valAx>
        <c:axId val="3815688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3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117122.90000000002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6136"/>
        <c:axId val="482668488"/>
      </c:scatterChart>
      <c:valAx>
        <c:axId val="48266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8488"/>
        <c:crosses val="autoZero"/>
        <c:crossBetween val="midCat"/>
      </c:valAx>
      <c:valAx>
        <c:axId val="48266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61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4176"/>
        <c:axId val="482670056"/>
      </c:scatterChart>
      <c:valAx>
        <c:axId val="4826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70056"/>
        <c:crosses val="autoZero"/>
        <c:crossBetween val="midCat"/>
      </c:valAx>
      <c:valAx>
        <c:axId val="482670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5744"/>
        <c:axId val="482670840"/>
      </c:scatterChart>
      <c:valAx>
        <c:axId val="48266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70840"/>
        <c:crosses val="autoZero"/>
        <c:crossBetween val="midCat"/>
      </c:valAx>
      <c:valAx>
        <c:axId val="4826708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0.25887410000041911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8096"/>
        <c:axId val="482667704"/>
      </c:scatterChart>
      <c:valAx>
        <c:axId val="48266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7704"/>
        <c:crosses val="autoZero"/>
        <c:crossBetween val="midCat"/>
      </c:valAx>
      <c:valAx>
        <c:axId val="48266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0.48192111452709546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9664"/>
        <c:axId val="482671232"/>
      </c:scatterChart>
      <c:valAx>
        <c:axId val="48266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71232"/>
        <c:crosses val="autoZero"/>
        <c:crossBetween val="midCat"/>
      </c:valAx>
      <c:valAx>
        <c:axId val="4826712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155137.69000000003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4568"/>
        <c:axId val="482666528"/>
      </c:scatterChart>
      <c:valAx>
        <c:axId val="482664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6528"/>
        <c:crosses val="autoZero"/>
        <c:crossBetween val="midCat"/>
      </c:valAx>
      <c:valAx>
        <c:axId val="482666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45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-1.0735623434358632E-3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65352"/>
        <c:axId val="482666920"/>
      </c:scatterChart>
      <c:valAx>
        <c:axId val="48266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6920"/>
        <c:crosses val="autoZero"/>
        <c:crossBetween val="midCat"/>
      </c:valAx>
      <c:valAx>
        <c:axId val="48266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65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08496"/>
        <c:axId val="484010848"/>
      </c:lineChart>
      <c:dateAx>
        <c:axId val="48400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0848"/>
        <c:crosses val="autoZero"/>
        <c:auto val="1"/>
        <c:lblOffset val="100"/>
        <c:baseTimeUnit val="days"/>
      </c:dateAx>
      <c:valAx>
        <c:axId val="4840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3200"/>
        <c:axId val="484014376"/>
      </c:lineChart>
      <c:dateAx>
        <c:axId val="48401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4376"/>
        <c:crosses val="autoZero"/>
        <c:auto val="1"/>
        <c:lblOffset val="100"/>
        <c:baseTimeUnit val="days"/>
      </c:dateAx>
      <c:valAx>
        <c:axId val="484014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97792"/>
        <c:axId val="484998576"/>
      </c:lineChart>
      <c:dateAx>
        <c:axId val="48499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8576"/>
        <c:crosses val="autoZero"/>
        <c:auto val="1"/>
        <c:lblOffset val="100"/>
        <c:baseTimeUnit val="days"/>
      </c:dateAx>
      <c:valAx>
        <c:axId val="48499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93088"/>
        <c:axId val="484995440"/>
      </c:lineChart>
      <c:dateAx>
        <c:axId val="484993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5440"/>
        <c:crosses val="autoZero"/>
        <c:auto val="1"/>
        <c:lblOffset val="100"/>
        <c:baseTimeUnit val="days"/>
      </c:dateAx>
      <c:valAx>
        <c:axId val="4849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96616"/>
        <c:axId val="484991128"/>
      </c:lineChart>
      <c:dateAx>
        <c:axId val="484996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1128"/>
        <c:crosses val="autoZero"/>
        <c:auto val="1"/>
        <c:lblOffset val="100"/>
        <c:baseTimeUnit val="days"/>
      </c:dateAx>
      <c:valAx>
        <c:axId val="48499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95832"/>
        <c:axId val="484991520"/>
      </c:lineChart>
      <c:dateAx>
        <c:axId val="48499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1520"/>
        <c:crosses val="autoZero"/>
        <c:auto val="1"/>
        <c:lblOffset val="100"/>
        <c:baseTimeUnit val="days"/>
      </c:dateAx>
      <c:valAx>
        <c:axId val="48499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9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42440"/>
        <c:axId val="487640088"/>
      </c:lineChart>
      <c:dateAx>
        <c:axId val="487642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0088"/>
        <c:crosses val="autoZero"/>
        <c:auto val="1"/>
        <c:lblOffset val="100"/>
        <c:baseTimeUnit val="days"/>
      </c:dateAx>
      <c:valAx>
        <c:axId val="4876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46360"/>
        <c:axId val="487644008"/>
      </c:lineChart>
      <c:dateAx>
        <c:axId val="487646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4008"/>
        <c:crosses val="autoZero"/>
        <c:auto val="1"/>
        <c:lblOffset val="100"/>
        <c:baseTimeUnit val="days"/>
      </c:dateAx>
      <c:valAx>
        <c:axId val="48764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43224"/>
        <c:axId val="487645968"/>
      </c:lineChart>
      <c:dateAx>
        <c:axId val="487643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5968"/>
        <c:crosses val="autoZero"/>
        <c:auto val="1"/>
        <c:lblOffset val="100"/>
        <c:baseTimeUnit val="days"/>
      </c:dateAx>
      <c:valAx>
        <c:axId val="487645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46752"/>
        <c:axId val="487644400"/>
      </c:lineChart>
      <c:dateAx>
        <c:axId val="487646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4400"/>
        <c:crosses val="autoZero"/>
        <c:auto val="1"/>
        <c:lblOffset val="100"/>
        <c:baseTimeUnit val="days"/>
      </c:dateAx>
      <c:valAx>
        <c:axId val="4876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44792"/>
        <c:axId val="487643616"/>
      </c:lineChart>
      <c:dateAx>
        <c:axId val="487644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3616"/>
        <c:crosses val="autoZero"/>
        <c:auto val="1"/>
        <c:lblOffset val="100"/>
        <c:baseTimeUnit val="days"/>
      </c:dateAx>
      <c:valAx>
        <c:axId val="487643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39304"/>
        <c:axId val="487639696"/>
      </c:lineChart>
      <c:dateAx>
        <c:axId val="487639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9696"/>
        <c:crosses val="autoZero"/>
        <c:auto val="1"/>
        <c:lblOffset val="100"/>
        <c:baseTimeUnit val="days"/>
      </c:dateAx>
      <c:valAx>
        <c:axId val="48763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18448"/>
        <c:axId val="487219232"/>
      </c:lineChart>
      <c:dateAx>
        <c:axId val="487218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9232"/>
        <c:crosses val="autoZero"/>
        <c:auto val="1"/>
        <c:lblOffset val="100"/>
        <c:baseTimeUnit val="days"/>
      </c:dateAx>
      <c:valAx>
        <c:axId val="48721923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84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14920"/>
        <c:axId val="487215312"/>
      </c:lineChart>
      <c:dateAx>
        <c:axId val="487214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5312"/>
        <c:crosses val="autoZero"/>
        <c:auto val="1"/>
        <c:lblOffset val="100"/>
        <c:baseTimeUnit val="days"/>
      </c:dateAx>
      <c:valAx>
        <c:axId val="48721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49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214136"/>
        <c:axId val="487216488"/>
      </c:lineChart>
      <c:dateAx>
        <c:axId val="48721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6488"/>
        <c:crosses val="autoZero"/>
        <c:auto val="1"/>
        <c:lblOffset val="100"/>
        <c:baseTimeUnit val="days"/>
      </c:dateAx>
      <c:valAx>
        <c:axId val="48721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219624"/>
        <c:axId val="487220800"/>
      </c:lineChart>
      <c:dateAx>
        <c:axId val="487219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20800"/>
        <c:crosses val="autoZero"/>
        <c:auto val="1"/>
        <c:lblOffset val="100"/>
        <c:baseTimeUnit val="days"/>
      </c:dateAx>
      <c:valAx>
        <c:axId val="487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17272"/>
        <c:axId val="487221192"/>
      </c:lineChart>
      <c:dateAx>
        <c:axId val="487217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21192"/>
        <c:crosses val="autoZero"/>
        <c:auto val="1"/>
        <c:lblOffset val="100"/>
        <c:baseTimeUnit val="days"/>
      </c:dateAx>
      <c:valAx>
        <c:axId val="48722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7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17664"/>
        <c:axId val="487641656"/>
      </c:lineChart>
      <c:dateAx>
        <c:axId val="48721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41656"/>
        <c:crosses val="autoZero"/>
        <c:auto val="1"/>
        <c:lblOffset val="100"/>
        <c:baseTimeUnit val="days"/>
      </c:dateAx>
      <c:valAx>
        <c:axId val="48764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1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1016"/>
        <c:axId val="488601408"/>
      </c:lineChart>
      <c:dateAx>
        <c:axId val="488601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1408"/>
        <c:crosses val="autoZero"/>
        <c:auto val="1"/>
        <c:lblOffset val="100"/>
        <c:baseTimeUnit val="days"/>
      </c:dateAx>
      <c:valAx>
        <c:axId val="4886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1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4936"/>
        <c:axId val="488601800"/>
      </c:lineChart>
      <c:dateAx>
        <c:axId val="488604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1800"/>
        <c:crosses val="autoZero"/>
        <c:auto val="1"/>
        <c:lblOffset val="100"/>
        <c:baseTimeUnit val="days"/>
      </c:dateAx>
      <c:valAx>
        <c:axId val="48860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2192"/>
        <c:axId val="488599056"/>
      </c:lineChart>
      <c:dateAx>
        <c:axId val="488602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9056"/>
        <c:crosses val="autoZero"/>
        <c:auto val="1"/>
        <c:lblOffset val="100"/>
        <c:baseTimeUnit val="days"/>
      </c:dateAx>
      <c:valAx>
        <c:axId val="48859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0232"/>
        <c:axId val="488602584"/>
      </c:lineChart>
      <c:dateAx>
        <c:axId val="48860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2584"/>
        <c:crosses val="autoZero"/>
        <c:auto val="1"/>
        <c:lblOffset val="100"/>
        <c:baseTimeUnit val="days"/>
      </c:dateAx>
      <c:valAx>
        <c:axId val="48860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99840"/>
        <c:axId val="488603368"/>
      </c:lineChart>
      <c:dateAx>
        <c:axId val="488599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3368"/>
        <c:crosses val="autoZero"/>
        <c:auto val="1"/>
        <c:lblOffset val="100"/>
        <c:baseTimeUnit val="days"/>
      </c:dateAx>
      <c:valAx>
        <c:axId val="48860336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4152"/>
        <c:axId val="488606112"/>
      </c:lineChart>
      <c:dateAx>
        <c:axId val="488604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6112"/>
        <c:crosses val="autoZero"/>
        <c:auto val="1"/>
        <c:lblOffset val="100"/>
        <c:baseTimeUnit val="days"/>
      </c:dateAx>
      <c:valAx>
        <c:axId val="48860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75032"/>
        <c:axId val="501375816"/>
      </c:lineChart>
      <c:dateAx>
        <c:axId val="50137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5816"/>
        <c:crosses val="autoZero"/>
        <c:auto val="1"/>
        <c:lblOffset val="100"/>
        <c:baseTimeUnit val="days"/>
      </c:dateAx>
      <c:valAx>
        <c:axId val="501375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76208"/>
        <c:axId val="501380520"/>
      </c:lineChart>
      <c:dateAx>
        <c:axId val="501376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80520"/>
        <c:crosses val="autoZero"/>
        <c:auto val="1"/>
        <c:lblOffset val="100"/>
        <c:baseTimeUnit val="days"/>
      </c:dateAx>
      <c:valAx>
        <c:axId val="50138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76992"/>
        <c:axId val="501377384"/>
      </c:lineChart>
      <c:dateAx>
        <c:axId val="501376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7384"/>
        <c:crosses val="autoZero"/>
        <c:auto val="1"/>
        <c:lblOffset val="100"/>
        <c:baseTimeUnit val="days"/>
      </c:dateAx>
      <c:valAx>
        <c:axId val="5013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78560"/>
        <c:axId val="501378952"/>
      </c:lineChart>
      <c:dateAx>
        <c:axId val="501378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8952"/>
        <c:crosses val="autoZero"/>
        <c:auto val="1"/>
        <c:lblOffset val="100"/>
        <c:baseTimeUnit val="days"/>
      </c:dateAx>
      <c:valAx>
        <c:axId val="5013789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79736"/>
        <c:axId val="514350456"/>
      </c:lineChart>
      <c:dateAx>
        <c:axId val="501379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0456"/>
        <c:crosses val="autoZero"/>
        <c:auto val="1"/>
        <c:lblOffset val="100"/>
        <c:baseTimeUnit val="days"/>
      </c:dateAx>
      <c:valAx>
        <c:axId val="51435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7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51632"/>
        <c:axId val="514355160"/>
      </c:lineChart>
      <c:dateAx>
        <c:axId val="514351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5160"/>
        <c:crosses val="autoZero"/>
        <c:auto val="1"/>
        <c:lblOffset val="100"/>
        <c:baseTimeUnit val="days"/>
      </c:dateAx>
      <c:valAx>
        <c:axId val="51435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48496"/>
        <c:axId val="514353592"/>
      </c:lineChart>
      <c:dateAx>
        <c:axId val="514348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3592"/>
        <c:crosses val="autoZero"/>
        <c:auto val="1"/>
        <c:lblOffset val="100"/>
        <c:baseTimeUnit val="days"/>
      </c:dateAx>
      <c:valAx>
        <c:axId val="51435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4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55552"/>
        <c:axId val="514348104"/>
      </c:lineChart>
      <c:dateAx>
        <c:axId val="514355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48104"/>
        <c:crosses val="autoZero"/>
        <c:auto val="1"/>
        <c:lblOffset val="100"/>
        <c:baseTimeUnit val="days"/>
      </c:dateAx>
      <c:valAx>
        <c:axId val="51434810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03528"/>
        <c:axId val="525296080"/>
      </c:lineChart>
      <c:dateAx>
        <c:axId val="52530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96080"/>
        <c:crosses val="autoZero"/>
        <c:auto val="1"/>
        <c:lblOffset val="100"/>
        <c:baseTimeUnit val="days"/>
      </c:dateAx>
      <c:valAx>
        <c:axId val="52529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07448"/>
        <c:axId val="525305096"/>
      </c:scatterChart>
      <c:valAx>
        <c:axId val="52530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5096"/>
        <c:crosses val="autoZero"/>
        <c:crossBetween val="midCat"/>
      </c:valAx>
      <c:valAx>
        <c:axId val="525305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7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00784"/>
        <c:axId val="525301568"/>
      </c:scatterChart>
      <c:valAx>
        <c:axId val="52530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1568"/>
        <c:crosses val="autoZero"/>
        <c:crossBetween val="midCat"/>
      </c:valAx>
      <c:valAx>
        <c:axId val="5253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02744"/>
        <c:axId val="525298824"/>
      </c:lineChart>
      <c:catAx>
        <c:axId val="525302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98824"/>
        <c:crosses val="autoZero"/>
        <c:auto val="1"/>
        <c:lblAlgn val="ctr"/>
        <c:lblOffset val="100"/>
        <c:noMultiLvlLbl val="0"/>
      </c:catAx>
      <c:valAx>
        <c:axId val="525298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99608"/>
        <c:axId val="525304312"/>
      </c:lineChart>
      <c:dateAx>
        <c:axId val="52529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4312"/>
        <c:crosses val="autoZero"/>
        <c:auto val="1"/>
        <c:lblOffset val="100"/>
        <c:baseTimeUnit val="days"/>
      </c:dateAx>
      <c:valAx>
        <c:axId val="525304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9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09408"/>
        <c:axId val="525310976"/>
      </c:lineChart>
      <c:dateAx>
        <c:axId val="52530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10976"/>
        <c:crosses val="autoZero"/>
        <c:auto val="1"/>
        <c:lblOffset val="100"/>
        <c:baseTimeUnit val="days"/>
      </c:dateAx>
      <c:valAx>
        <c:axId val="5253109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08232"/>
        <c:axId val="525308624"/>
      </c:lineChart>
      <c:dateAx>
        <c:axId val="52530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8624"/>
        <c:crosses val="autoZero"/>
        <c:auto val="1"/>
        <c:lblOffset val="100"/>
        <c:baseTimeUnit val="days"/>
      </c:dateAx>
      <c:valAx>
        <c:axId val="525308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0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11496"/>
        <c:axId val="557314240"/>
      </c:lineChart>
      <c:dateAx>
        <c:axId val="55731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4240"/>
        <c:crosses val="autoZero"/>
        <c:auto val="1"/>
        <c:lblOffset val="100"/>
        <c:baseTimeUnit val="days"/>
      </c:dateAx>
      <c:valAx>
        <c:axId val="55731424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5224"/>
        <c:axId val="557315024"/>
      </c:lineChart>
      <c:dateAx>
        <c:axId val="55730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5024"/>
        <c:crosses val="autoZero"/>
        <c:auto val="1"/>
        <c:lblOffset val="100"/>
        <c:baseTimeUnit val="days"/>
      </c:dateAx>
      <c:valAx>
        <c:axId val="55731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6792"/>
        <c:axId val="557313456"/>
      </c:lineChart>
      <c:dateAx>
        <c:axId val="557306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3456"/>
        <c:crosses val="autoZero"/>
        <c:auto val="1"/>
        <c:lblOffset val="100"/>
        <c:baseTimeUnit val="days"/>
      </c:dateAx>
      <c:valAx>
        <c:axId val="557313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11104"/>
        <c:axId val="557307968"/>
      </c:lineChart>
      <c:catAx>
        <c:axId val="55731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7968"/>
        <c:crosses val="autoZero"/>
        <c:auto val="1"/>
        <c:lblAlgn val="ctr"/>
        <c:lblOffset val="100"/>
        <c:noMultiLvlLbl val="0"/>
      </c:catAx>
      <c:valAx>
        <c:axId val="557307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9144"/>
        <c:axId val="557309536"/>
      </c:lineChart>
      <c:catAx>
        <c:axId val="557309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9536"/>
        <c:crosses val="autoZero"/>
        <c:auto val="1"/>
        <c:lblAlgn val="ctr"/>
        <c:lblOffset val="100"/>
        <c:noMultiLvlLbl val="0"/>
      </c:catAx>
      <c:valAx>
        <c:axId val="557309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320512"/>
        <c:axId val="557317768"/>
      </c:lineChart>
      <c:dateAx>
        <c:axId val="557320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7768"/>
        <c:crosses val="autoZero"/>
        <c:auto val="1"/>
        <c:lblOffset val="100"/>
        <c:baseTimeUnit val="days"/>
      </c:dateAx>
      <c:valAx>
        <c:axId val="55731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320120"/>
        <c:axId val="557318160"/>
      </c:lineChart>
      <c:dateAx>
        <c:axId val="557320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8160"/>
        <c:crosses val="autoZero"/>
        <c:auto val="1"/>
        <c:lblOffset val="100"/>
        <c:baseTimeUnit val="days"/>
      </c:dateAx>
      <c:valAx>
        <c:axId val="55731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2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094648"/>
        <c:axId val="526097000"/>
      </c:lineChart>
      <c:dateAx>
        <c:axId val="526094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97000"/>
        <c:crosses val="autoZero"/>
        <c:auto val="1"/>
        <c:lblOffset val="100"/>
        <c:baseTimeUnit val="days"/>
      </c:dateAx>
      <c:valAx>
        <c:axId val="5260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9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95824"/>
        <c:axId val="526096216"/>
      </c:lineChart>
      <c:dateAx>
        <c:axId val="526095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96216"/>
        <c:crosses val="autoZero"/>
        <c:auto val="1"/>
        <c:lblOffset val="100"/>
        <c:baseTimeUnit val="days"/>
      </c:dateAx>
      <c:valAx>
        <c:axId val="52609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7592"/>
        <c:axId val="526084848"/>
      </c:lineChart>
      <c:dateAx>
        <c:axId val="52608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4848"/>
        <c:crosses val="autoZero"/>
        <c:auto val="1"/>
        <c:lblOffset val="100"/>
        <c:baseTimeUnit val="days"/>
      </c:dateAx>
      <c:valAx>
        <c:axId val="526084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93080"/>
        <c:axId val="526086024"/>
      </c:lineChart>
      <c:dateAx>
        <c:axId val="52609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6024"/>
        <c:crosses val="autoZero"/>
        <c:auto val="1"/>
        <c:lblOffset val="100"/>
        <c:baseTimeUnit val="days"/>
      </c:dateAx>
      <c:valAx>
        <c:axId val="5260860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6808"/>
        <c:axId val="526088376"/>
      </c:lineChart>
      <c:dateAx>
        <c:axId val="526086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8376"/>
        <c:crosses val="autoZero"/>
        <c:auto val="1"/>
        <c:lblOffset val="100"/>
        <c:baseTimeUnit val="days"/>
      </c:dateAx>
      <c:valAx>
        <c:axId val="5260883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7200"/>
        <c:axId val="526084456"/>
      </c:lineChart>
      <c:dateAx>
        <c:axId val="52608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4456"/>
        <c:crosses val="autoZero"/>
        <c:auto val="1"/>
        <c:lblOffset val="100"/>
        <c:baseTimeUnit val="days"/>
      </c:dateAx>
      <c:valAx>
        <c:axId val="52608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9160"/>
        <c:axId val="526082496"/>
      </c:lineChart>
      <c:catAx>
        <c:axId val="52608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2496"/>
        <c:crosses val="autoZero"/>
        <c:auto val="1"/>
        <c:lblAlgn val="ctr"/>
        <c:lblOffset val="100"/>
        <c:noMultiLvlLbl val="0"/>
      </c:catAx>
      <c:valAx>
        <c:axId val="526082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346168"/>
        <c:axId val="582350872"/>
      </c:lineChart>
      <c:dateAx>
        <c:axId val="582346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50872"/>
        <c:crosses val="autoZero"/>
        <c:auto val="1"/>
        <c:lblOffset val="100"/>
        <c:baseTimeUnit val="days"/>
      </c:dateAx>
      <c:valAx>
        <c:axId val="5823508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2">
        <v>20.41</v>
      </c>
      <c r="G2" s="78">
        <v>24.303184615384609</v>
      </c>
      <c r="H2">
        <v>1300</v>
      </c>
      <c r="I2" s="2">
        <v>26533</v>
      </c>
      <c r="J2" s="2">
        <v>31594.139999999992</v>
      </c>
      <c r="K2" s="2">
        <v>-5061.1399999999921</v>
      </c>
      <c r="L2" s="736">
        <v>-0.16019236478663426</v>
      </c>
      <c r="M2" s="2">
        <v>-4986.1199999999917</v>
      </c>
      <c r="N2">
        <v>800</v>
      </c>
      <c r="O2" t="s">
        <v>1271</v>
      </c>
      <c r="P2" s="736">
        <v>4.5075943165115144E-2</v>
      </c>
      <c r="Q2" s="736">
        <v>-1E-3</v>
      </c>
      <c r="R2" s="2">
        <v>9.9560975609756106</v>
      </c>
      <c r="S2" s="866">
        <v>43366</v>
      </c>
      <c r="U2" s="48"/>
    </row>
    <row r="3" spans="1:41" ht="21.95" customHeight="1" x14ac:dyDescent="0.25">
      <c r="A3" s="51"/>
      <c r="B3" s="51"/>
      <c r="C3" s="51"/>
      <c r="D3" s="788"/>
      <c r="E3" s="22" t="s">
        <v>920</v>
      </c>
      <c r="F3" s="2">
        <v>55.929900000000004</v>
      </c>
      <c r="G3" s="78">
        <v>57.671025</v>
      </c>
      <c r="H3">
        <v>400</v>
      </c>
      <c r="I3" s="2">
        <v>22371.960000000003</v>
      </c>
      <c r="J3" s="2">
        <v>23068.41</v>
      </c>
      <c r="K3" s="2">
        <v>-696.44999999999709</v>
      </c>
      <c r="L3" s="736">
        <v>-3.0190637326109545E-2</v>
      </c>
      <c r="M3" s="2">
        <v>-696.44999999999709</v>
      </c>
      <c r="N3">
        <v>200</v>
      </c>
      <c r="O3" t="s">
        <v>1211</v>
      </c>
      <c r="P3" s="736">
        <v>4.4698810475255632E-2</v>
      </c>
      <c r="Q3" s="736">
        <v>7.0000000000000001E-3</v>
      </c>
      <c r="R3" s="2">
        <v>14.757229551451188</v>
      </c>
      <c r="S3" s="866">
        <v>43366</v>
      </c>
      <c r="T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33.92</v>
      </c>
      <c r="G4" s="78">
        <v>26.976066666666679</v>
      </c>
      <c r="H4">
        <v>600</v>
      </c>
      <c r="I4" s="2">
        <v>20352</v>
      </c>
      <c r="J4" s="2">
        <v>16185.640000000007</v>
      </c>
      <c r="K4" s="2">
        <v>4166.3599999999933</v>
      </c>
      <c r="L4" s="736">
        <v>0.25741089014706814</v>
      </c>
      <c r="M4" s="2">
        <v>4166.3599999999933</v>
      </c>
      <c r="N4">
        <v>600</v>
      </c>
      <c r="O4" t="s">
        <v>1237</v>
      </c>
      <c r="P4" s="736">
        <v>5.896226415094339E-2</v>
      </c>
      <c r="Q4" s="736">
        <v>1.2800000000000001E-2</v>
      </c>
      <c r="R4" s="2">
        <v>9.7752161383285294</v>
      </c>
      <c r="S4" s="866">
        <v>43353</v>
      </c>
      <c r="T4" s="48"/>
      <c r="V4" s="48"/>
      <c r="X4" s="48"/>
    </row>
    <row r="5" spans="1:41" ht="21.95" customHeight="1" x14ac:dyDescent="0.25">
      <c r="A5" s="50"/>
      <c r="B5" s="50"/>
      <c r="C5" s="51"/>
      <c r="D5" s="788"/>
      <c r="E5" s="22" t="s">
        <v>50</v>
      </c>
      <c r="F5" s="2">
        <v>23.509899999999998</v>
      </c>
      <c r="G5" s="78">
        <v>-17.712912499999948</v>
      </c>
      <c r="H5">
        <v>800</v>
      </c>
      <c r="I5" s="2">
        <v>18807.919999999998</v>
      </c>
      <c r="J5" s="2">
        <v>-14170.329999999958</v>
      </c>
      <c r="K5" s="2">
        <v>32978.249999999956</v>
      </c>
      <c r="L5" s="736"/>
      <c r="M5" s="2">
        <v>47593.821000001582</v>
      </c>
      <c r="N5">
        <v>501</v>
      </c>
      <c r="O5" t="s">
        <v>1253</v>
      </c>
      <c r="P5" s="736">
        <v>8.5070544749233316E-3</v>
      </c>
      <c r="Q5" s="736">
        <v>-1.47E-2</v>
      </c>
      <c r="R5" s="2">
        <v>37.317301587301586</v>
      </c>
      <c r="S5" s="866">
        <v>43353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51.179900000000004</v>
      </c>
      <c r="G6" s="78">
        <v>50.326900000000002</v>
      </c>
      <c r="H6">
        <v>300</v>
      </c>
      <c r="I6" s="2">
        <v>15353.970000000001</v>
      </c>
      <c r="J6" s="2">
        <v>15098.07</v>
      </c>
      <c r="K6" s="2">
        <v>255.90000000000146</v>
      </c>
      <c r="L6" s="736">
        <v>1.6949186220490464E-2</v>
      </c>
      <c r="M6" s="2">
        <v>255.90000000000146</v>
      </c>
      <c r="N6">
        <v>300</v>
      </c>
      <c r="O6"/>
      <c r="P6" s="736">
        <v>3.4388500172919445E-2</v>
      </c>
      <c r="Q6" s="736">
        <v>-1.14E-2</v>
      </c>
      <c r="R6" s="2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37.479999999999997</v>
      </c>
      <c r="G7" s="78">
        <v>42.790885714285722</v>
      </c>
      <c r="H7">
        <v>350</v>
      </c>
      <c r="I7" s="2">
        <v>13117.999999999998</v>
      </c>
      <c r="J7" s="2">
        <v>14976.810000000003</v>
      </c>
      <c r="K7" s="2">
        <v>-1858.8100000000031</v>
      </c>
      <c r="L7" s="736">
        <v>-0.12411254466071235</v>
      </c>
      <c r="M7" s="2">
        <v>-1858.8100000000031</v>
      </c>
      <c r="N7">
        <v>350</v>
      </c>
      <c r="O7" t="s">
        <v>1272</v>
      </c>
      <c r="P7" s="736">
        <v>1.9900000000000001E-2</v>
      </c>
      <c r="Q7" s="736">
        <v>-5.3E-3</v>
      </c>
      <c r="R7" s="2">
        <v>18.062650602409636</v>
      </c>
      <c r="S7" s="866">
        <v>43331</v>
      </c>
      <c r="U7" s="48"/>
      <c r="W7" s="48"/>
    </row>
    <row r="8" spans="1:41" ht="21.95" customHeight="1" x14ac:dyDescent="0.25">
      <c r="A8" s="51"/>
      <c r="B8" s="51"/>
      <c r="C8" s="51"/>
      <c r="D8" s="788"/>
      <c r="E8" s="22" t="s">
        <v>171</v>
      </c>
      <c r="F8" s="2">
        <v>43.22</v>
      </c>
      <c r="G8" s="78">
        <v>46.707033333333342</v>
      </c>
      <c r="H8">
        <v>300</v>
      </c>
      <c r="I8" s="2">
        <v>12966</v>
      </c>
      <c r="J8" s="2">
        <v>14012.110000000002</v>
      </c>
      <c r="K8" s="2">
        <v>-1046.1100000000006</v>
      </c>
      <c r="L8" s="736">
        <v>-7.4657564064227508E-2</v>
      </c>
      <c r="M8" s="2">
        <v>-996.16000000000076</v>
      </c>
      <c r="N8">
        <v>200</v>
      </c>
      <c r="O8" t="s">
        <v>1303</v>
      </c>
      <c r="P8" s="736">
        <v>4.5349375289217952E-2</v>
      </c>
      <c r="Q8" s="736">
        <v>1.29E-2</v>
      </c>
      <c r="R8" s="2">
        <v>14.311258278145695</v>
      </c>
      <c r="S8" s="866">
        <v>43320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923</v>
      </c>
      <c r="F9" s="78">
        <v>184.94990000000001</v>
      </c>
      <c r="G9" s="78">
        <v>191.64816666666667</v>
      </c>
      <c r="H9">
        <v>60</v>
      </c>
      <c r="I9" s="2">
        <v>11096.994000000001</v>
      </c>
      <c r="J9" s="2">
        <v>11498.89</v>
      </c>
      <c r="K9" s="2">
        <v>-401.89599999999882</v>
      </c>
      <c r="L9" s="736">
        <v>-3.4950851777867192E-2</v>
      </c>
      <c r="M9" s="2">
        <v>-401.89599999999882</v>
      </c>
      <c r="N9">
        <v>30</v>
      </c>
      <c r="O9" t="s">
        <v>1286</v>
      </c>
      <c r="P9" s="736">
        <v>1.0381189716782761E-2</v>
      </c>
      <c r="Q9" s="736">
        <v>3.2000000000000002E-3</v>
      </c>
      <c r="R9" s="2">
        <v>21.455904872389794</v>
      </c>
      <c r="S9" s="866">
        <v>43358</v>
      </c>
      <c r="T9" s="345"/>
      <c r="U9" s="345"/>
    </row>
    <row r="10" spans="1:41" ht="21.95" customHeight="1" x14ac:dyDescent="0.25">
      <c r="A10" s="60"/>
      <c r="B10" s="61"/>
      <c r="C10" s="60"/>
      <c r="D10" s="788"/>
      <c r="E10" s="22" t="s">
        <v>1252</v>
      </c>
      <c r="F10" s="2">
        <v>53.369900000000001</v>
      </c>
      <c r="G10" s="78">
        <v>53.88</v>
      </c>
      <c r="H10">
        <v>200</v>
      </c>
      <c r="I10" s="2">
        <v>10673.98</v>
      </c>
      <c r="J10" s="2">
        <v>10776</v>
      </c>
      <c r="K10" s="2">
        <v>-102.02000000000044</v>
      </c>
      <c r="L10" s="736">
        <v>-9.4673348181143532E-3</v>
      </c>
      <c r="M10" s="2">
        <v>-102.02000000000044</v>
      </c>
      <c r="N10">
        <v>100</v>
      </c>
      <c r="O10" t="s">
        <v>1210</v>
      </c>
      <c r="P10" s="736">
        <v>3.2227903743495864E-2</v>
      </c>
      <c r="Q10" s="736">
        <v>-4.3E-3</v>
      </c>
      <c r="R10" s="2">
        <v>13.392697616060225</v>
      </c>
      <c r="S10" s="866">
        <v>43331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1193</v>
      </c>
      <c r="F11" s="2">
        <v>2479.7597000000001</v>
      </c>
      <c r="G11" s="78">
        <v>2747</v>
      </c>
      <c r="H11">
        <v>4</v>
      </c>
      <c r="I11" s="2">
        <v>9919.0388000000003</v>
      </c>
      <c r="J11" s="2">
        <v>10988</v>
      </c>
      <c r="K11" s="2">
        <v>-1068.9611999999997</v>
      </c>
      <c r="L11" s="736">
        <v>-9.7284419366581706E-2</v>
      </c>
      <c r="M11" s="2">
        <v>-1068.9611999999997</v>
      </c>
      <c r="N11">
        <v>4</v>
      </c>
      <c r="O11" t="s">
        <v>1260</v>
      </c>
      <c r="P11" s="736">
        <v>0</v>
      </c>
      <c r="Q11" s="736">
        <v>6.9999999999999999E-4</v>
      </c>
      <c r="R11" s="2">
        <v>12.782266494845361</v>
      </c>
      <c r="S11" s="866">
        <v>43331</v>
      </c>
      <c r="T11" s="48"/>
      <c r="V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33.049900000000001</v>
      </c>
      <c r="G12" s="78">
        <v>9.7890333333332098</v>
      </c>
      <c r="H12">
        <v>300</v>
      </c>
      <c r="I12" s="2">
        <v>9914.9700000000012</v>
      </c>
      <c r="J12" s="2">
        <v>2936.7099999999627</v>
      </c>
      <c r="K12" s="2">
        <v>6978.2600000000384</v>
      </c>
      <c r="L12" s="736">
        <v>2.37621692301934</v>
      </c>
      <c r="M12" s="2">
        <v>8430.5200000000368</v>
      </c>
      <c r="N12" s="29">
        <v>43381</v>
      </c>
      <c r="O12" t="s">
        <v>1264</v>
      </c>
      <c r="P12" s="736">
        <v>3.0257277631702364E-3</v>
      </c>
      <c r="Q12" s="736">
        <v>5.4999999999999997E-3</v>
      </c>
      <c r="R12" s="2">
        <v>23.60707142857143</v>
      </c>
      <c r="S12" s="866">
        <v>43319</v>
      </c>
      <c r="T12" s="48"/>
      <c r="U12" s="48"/>
      <c r="V12" s="48"/>
      <c r="W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 s="2"/>
      <c r="AN12"/>
      <c r="AO12"/>
    </row>
    <row r="13" spans="1:41" ht="21.95" customHeight="1" x14ac:dyDescent="0.25">
      <c r="A13" s="51"/>
      <c r="B13" s="51"/>
      <c r="C13" s="51"/>
      <c r="D13" s="788"/>
      <c r="E13" s="22" t="s">
        <v>807</v>
      </c>
      <c r="F13" s="2">
        <v>93.599900000000005</v>
      </c>
      <c r="G13" s="78">
        <v>92.237000000000009</v>
      </c>
      <c r="H13">
        <v>100</v>
      </c>
      <c r="I13" s="2">
        <v>9359.99</v>
      </c>
      <c r="J13" s="2">
        <v>9223.7000000000007</v>
      </c>
      <c r="K13" s="2">
        <v>136.28999999999905</v>
      </c>
      <c r="L13" s="736">
        <v>1.4776066003881264E-2</v>
      </c>
      <c r="M13" s="2">
        <v>136.28999999999905</v>
      </c>
      <c r="N13" s="29">
        <v>43390</v>
      </c>
      <c r="O13" t="s">
        <v>1098</v>
      </c>
      <c r="P13" s="736">
        <v>7.2649650266720369E-3</v>
      </c>
      <c r="Q13" s="736">
        <v>-1.24E-2</v>
      </c>
      <c r="R13" s="2">
        <v>19.70524210526316</v>
      </c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2">
        <v>91.4</v>
      </c>
      <c r="G14" s="78">
        <v>81.195599999999999</v>
      </c>
      <c r="H14">
        <v>100</v>
      </c>
      <c r="I14" s="2">
        <v>9140</v>
      </c>
      <c r="J14" s="2">
        <v>8119.5599999999995</v>
      </c>
      <c r="K14" s="2">
        <v>1020.4399999999996</v>
      </c>
      <c r="L14" s="736">
        <v>0.12567676080969914</v>
      </c>
      <c r="M14" s="2">
        <v>1020.4399999999996</v>
      </c>
      <c r="N14" s="29">
        <v>43384</v>
      </c>
      <c r="O14" t="s">
        <v>1264</v>
      </c>
      <c r="P14" s="736">
        <v>1.663019693654267E-2</v>
      </c>
      <c r="Q14" s="736">
        <v>-1.4999999999999999E-2</v>
      </c>
      <c r="R14" s="2">
        <v>14.083204930662559</v>
      </c>
      <c r="S14" s="866">
        <v>43359</v>
      </c>
      <c r="T14" s="48"/>
      <c r="V14" s="48"/>
      <c r="W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195</v>
      </c>
      <c r="F15" s="2">
        <v>29.08</v>
      </c>
      <c r="G15" s="78">
        <v>14.848233333333125</v>
      </c>
      <c r="H15">
        <v>300</v>
      </c>
      <c r="I15" s="2">
        <v>8724</v>
      </c>
      <c r="J15" s="2">
        <v>4454.4699999999375</v>
      </c>
      <c r="K15" s="2">
        <v>4269.5300000000861</v>
      </c>
      <c r="L15" s="736">
        <v>0.95848215388140945</v>
      </c>
      <c r="M15" s="2">
        <v>6017.50000000008</v>
      </c>
      <c r="N15" s="29">
        <v>43388</v>
      </c>
      <c r="O15" t="s">
        <v>1295</v>
      </c>
      <c r="P15" s="736">
        <v>1.9257221458046772E-2</v>
      </c>
      <c r="Q15" s="736">
        <v>1.15E-2</v>
      </c>
      <c r="R15" s="2">
        <v>14.014457831325299</v>
      </c>
      <c r="S15" s="866">
        <v>43358</v>
      </c>
      <c r="T15" s="48"/>
      <c r="V15" s="48"/>
      <c r="W15" s="48"/>
    </row>
    <row r="16" spans="1:41" ht="21.95" customHeight="1" x14ac:dyDescent="0.25">
      <c r="A16" s="50"/>
      <c r="B16" s="50"/>
      <c r="C16" s="51"/>
      <c r="D16" s="788"/>
      <c r="E16" s="22" t="s">
        <v>324</v>
      </c>
      <c r="F16" s="2">
        <v>21.809899999999999</v>
      </c>
      <c r="G16" s="78">
        <v>18.958225000000002</v>
      </c>
      <c r="H16">
        <v>400</v>
      </c>
      <c r="I16" s="2">
        <v>8723.9599999999991</v>
      </c>
      <c r="J16" s="2">
        <v>7583.2900000000009</v>
      </c>
      <c r="K16" s="2">
        <v>1140.6699999999983</v>
      </c>
      <c r="L16" s="736">
        <v>0.15041888151448757</v>
      </c>
      <c r="M16" s="2">
        <v>1425.6400000000031</v>
      </c>
      <c r="N16" s="29">
        <v>43383</v>
      </c>
      <c r="O16" t="s">
        <v>1253</v>
      </c>
      <c r="P16" s="736">
        <v>0</v>
      </c>
      <c r="Q16" s="736">
        <v>1.6299999999999999E-2</v>
      </c>
      <c r="R16" s="2">
        <v>8.9019999999999992</v>
      </c>
      <c r="S16" s="866">
        <v>43345</v>
      </c>
      <c r="T16" s="48"/>
      <c r="V16" s="48"/>
    </row>
    <row r="17" spans="1:41" ht="21.95" customHeight="1" x14ac:dyDescent="0.25">
      <c r="A17" s="152"/>
      <c r="B17" s="50"/>
      <c r="C17" s="51"/>
      <c r="D17" s="788"/>
      <c r="E17" s="22" t="s">
        <v>52</v>
      </c>
      <c r="F17" s="2">
        <v>53.98</v>
      </c>
      <c r="G17" s="78">
        <v>48.23446666666667</v>
      </c>
      <c r="H17">
        <v>150</v>
      </c>
      <c r="I17" s="2">
        <v>8096.9999999999991</v>
      </c>
      <c r="J17" s="2">
        <v>7235.17</v>
      </c>
      <c r="K17" s="2">
        <v>861.82999999999902</v>
      </c>
      <c r="L17" s="736">
        <v>0.11911675883220423</v>
      </c>
      <c r="M17" s="2">
        <v>1918.569999999997</v>
      </c>
      <c r="N17">
        <v>100</v>
      </c>
      <c r="O17" t="s">
        <v>1240</v>
      </c>
      <c r="P17" s="736">
        <v>3.5272323082623194E-2</v>
      </c>
      <c r="Q17" s="736">
        <v>6.9999999999999999E-4</v>
      </c>
      <c r="R17" s="2">
        <v>11.016326530612243</v>
      </c>
      <c r="S17" s="866">
        <v>43323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23.86</v>
      </c>
      <c r="G18" s="78">
        <v>30.899533333333309</v>
      </c>
      <c r="H18">
        <v>300</v>
      </c>
      <c r="I18" s="2">
        <v>7158</v>
      </c>
      <c r="J18" s="2">
        <v>9269.8599999999933</v>
      </c>
      <c r="K18" s="2">
        <v>-2111.8599999999933</v>
      </c>
      <c r="L18" s="736">
        <v>-0.22782005337728883</v>
      </c>
      <c r="M18" s="2">
        <v>-2111.8599999999933</v>
      </c>
      <c r="N18">
        <v>300</v>
      </c>
      <c r="O18" t="s">
        <v>1192</v>
      </c>
      <c r="P18" s="736">
        <v>4.3587594300083826E-2</v>
      </c>
      <c r="Q18" s="736">
        <v>-0.01</v>
      </c>
      <c r="R18" s="2">
        <v>14.035294117647059</v>
      </c>
      <c r="S18" s="866">
        <v>43324</v>
      </c>
      <c r="W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52.13</v>
      </c>
      <c r="G19" s="78">
        <v>45.319000000000038</v>
      </c>
      <c r="H19">
        <v>120</v>
      </c>
      <c r="I19" s="2">
        <v>6255.6</v>
      </c>
      <c r="J19" s="2">
        <v>5438.2800000000043</v>
      </c>
      <c r="K19" s="2">
        <v>817.31999999999425</v>
      </c>
      <c r="L19" s="736">
        <v>0.1502901652728427</v>
      </c>
      <c r="M19" s="2">
        <v>2421.899999999996</v>
      </c>
      <c r="N19">
        <v>40</v>
      </c>
      <c r="O19" t="s">
        <v>1261</v>
      </c>
      <c r="P19" s="736">
        <v>3.2994436984461917E-2</v>
      </c>
      <c r="Q19" s="736">
        <v>-2.3E-3</v>
      </c>
      <c r="R19" s="2">
        <v>11.533185840707967</v>
      </c>
    </row>
    <row r="20" spans="1:41" ht="21.95" customHeight="1" x14ac:dyDescent="0.25">
      <c r="A20" s="50"/>
      <c r="B20" s="50"/>
      <c r="C20" s="51"/>
      <c r="D20" s="788"/>
      <c r="E20" s="22" t="s">
        <v>14</v>
      </c>
      <c r="F20" s="78">
        <v>61.29</v>
      </c>
      <c r="G20" s="78">
        <v>48.463200000000001</v>
      </c>
      <c r="H20">
        <v>100</v>
      </c>
      <c r="I20" s="2">
        <v>6129</v>
      </c>
      <c r="J20" s="2">
        <v>4846.32</v>
      </c>
      <c r="K20" s="2">
        <v>1282.6800000000003</v>
      </c>
      <c r="L20" s="736">
        <v>0.26467092556826621</v>
      </c>
      <c r="M20" s="2">
        <v>1282.6800000000003</v>
      </c>
      <c r="N20" s="29">
        <v>43397</v>
      </c>
      <c r="O20" t="s">
        <v>1210</v>
      </c>
      <c r="P20" s="736">
        <v>4.5684450970794578E-2</v>
      </c>
      <c r="Q20" s="736">
        <v>1.5900000000000001E-2</v>
      </c>
      <c r="R20" s="2">
        <v>15.3801756587202</v>
      </c>
      <c r="S20" s="866">
        <v>43319</v>
      </c>
      <c r="U20" s="48"/>
    </row>
    <row r="21" spans="1:41" ht="21.95" customHeight="1" x14ac:dyDescent="0.25">
      <c r="A21" s="50"/>
      <c r="B21" s="50"/>
      <c r="C21" s="51"/>
      <c r="D21" s="788"/>
      <c r="E21" s="22" t="s">
        <v>760</v>
      </c>
      <c r="F21" s="2">
        <v>12.319900000000001</v>
      </c>
      <c r="G21" s="78">
        <v>13.904200000000005</v>
      </c>
      <c r="H21">
        <v>400</v>
      </c>
      <c r="I21" s="2">
        <v>4927.96</v>
      </c>
      <c r="J21" s="2">
        <v>5561.6800000000021</v>
      </c>
      <c r="K21" s="2">
        <v>-633.72000000000207</v>
      </c>
      <c r="L21" s="736">
        <v>-0.11394398814746651</v>
      </c>
      <c r="M21" s="2">
        <v>-633.72000000000207</v>
      </c>
      <c r="N21">
        <v>200</v>
      </c>
      <c r="O21" t="s">
        <v>1260</v>
      </c>
      <c r="P21" s="736">
        <v>3.8961355205805237E-2</v>
      </c>
      <c r="Q21" s="736">
        <v>1.9E-2</v>
      </c>
      <c r="R21" s="2">
        <v>12.968315789473685</v>
      </c>
      <c r="S21" s="866">
        <v>43337</v>
      </c>
      <c r="T21" s="48"/>
      <c r="W21" s="48"/>
      <c r="Y21" s="48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74.859899999999996</v>
      </c>
      <c r="G22" s="78">
        <v>64.77500000000002</v>
      </c>
      <c r="H22">
        <v>60</v>
      </c>
      <c r="I22" s="2">
        <v>4491.5940000000001</v>
      </c>
      <c r="J22" s="2">
        <v>3886.5000000000014</v>
      </c>
      <c r="K22" s="2">
        <v>605.09399999999823</v>
      </c>
      <c r="L22" s="736">
        <v>0.15569123890389769</v>
      </c>
      <c r="M22" s="2">
        <v>605.09399999999823</v>
      </c>
      <c r="N22">
        <v>60</v>
      </c>
      <c r="O22" t="s">
        <v>1274</v>
      </c>
      <c r="P22" s="736">
        <v>1.2823955148216869E-2</v>
      </c>
      <c r="Q22" s="736">
        <v>-5.1999999999999998E-3</v>
      </c>
      <c r="R22" s="2">
        <v>21.087295774647888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828</v>
      </c>
      <c r="F23" s="2">
        <v>105.14</v>
      </c>
      <c r="G23" s="78">
        <v>71.708499999999987</v>
      </c>
      <c r="H23">
        <v>40</v>
      </c>
      <c r="I23" s="2">
        <v>4205.6000000000004</v>
      </c>
      <c r="J23" s="2">
        <v>2868.3399999999992</v>
      </c>
      <c r="K23" s="2">
        <v>1337.2600000000002</v>
      </c>
      <c r="L23" s="736">
        <v>0.46621390769574067</v>
      </c>
      <c r="M23" s="2">
        <v>1337.2600000000002</v>
      </c>
      <c r="N23" s="29">
        <v>43398</v>
      </c>
      <c r="O23" t="s">
        <v>1237</v>
      </c>
      <c r="P23" s="736">
        <v>2.1685371885105571E-2</v>
      </c>
      <c r="Q23" s="736">
        <v>-5.1999999999999998E-3</v>
      </c>
      <c r="R23" s="2">
        <v>22.088235294117649</v>
      </c>
      <c r="T23" s="48"/>
    </row>
    <row r="24" spans="1:41" ht="21.95" customHeight="1" x14ac:dyDescent="0.25">
      <c r="A24" s="50"/>
      <c r="B24" s="50"/>
      <c r="C24" s="51"/>
      <c r="D24" s="788"/>
      <c r="E24" s="22" t="s">
        <v>271</v>
      </c>
      <c r="F24" s="78">
        <v>79.239900000000006</v>
      </c>
      <c r="G24" s="78">
        <v>35.904000000000018</v>
      </c>
      <c r="H24">
        <v>50</v>
      </c>
      <c r="I24" s="2">
        <v>3961.9950000000003</v>
      </c>
      <c r="J24" s="2">
        <v>1795.200000000001</v>
      </c>
      <c r="K24" s="2">
        <v>2166.7949999999996</v>
      </c>
      <c r="L24" s="736">
        <v>1.2069936497326195</v>
      </c>
      <c r="M24" s="2">
        <v>2364.0049999999951</v>
      </c>
      <c r="N24" s="29">
        <v>43398</v>
      </c>
      <c r="O24" t="s">
        <v>1264</v>
      </c>
      <c r="P24" s="736">
        <v>2.523980974231416E-2</v>
      </c>
      <c r="Q24" s="736">
        <v>-3.3E-3</v>
      </c>
      <c r="R24" s="2">
        <v>11.360559139784948</v>
      </c>
      <c r="S24" s="866">
        <v>43324</v>
      </c>
      <c r="V24" s="48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73.489900000000006</v>
      </c>
      <c r="G25" s="78">
        <v>33.01080000000016</v>
      </c>
      <c r="H25">
        <v>50</v>
      </c>
      <c r="I25" s="2">
        <v>3674.4950000000003</v>
      </c>
      <c r="J25" s="2">
        <v>1650.5400000000079</v>
      </c>
      <c r="K25" s="2">
        <v>2023.9549999999922</v>
      </c>
      <c r="L25" s="736">
        <v>1.2262380796587677</v>
      </c>
      <c r="M25" s="2">
        <v>2023.9549999999922</v>
      </c>
      <c r="N25">
        <v>50</v>
      </c>
      <c r="O25" t="s">
        <v>1285</v>
      </c>
      <c r="P25" s="736">
        <v>2.1771699240303768E-2</v>
      </c>
      <c r="Q25" s="736">
        <v>1.4200000000000001E-2</v>
      </c>
      <c r="R25" s="2">
        <v>12.299564853556488</v>
      </c>
      <c r="S25" s="866">
        <v>43317</v>
      </c>
      <c r="T25" s="48"/>
      <c r="V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1"/>
      <c r="C26" s="51"/>
      <c r="D26" s="788"/>
      <c r="E26" s="22" t="s">
        <v>937</v>
      </c>
      <c r="F26" s="2">
        <v>35.700000000000003</v>
      </c>
      <c r="G26" s="78">
        <v>26.792400000000015</v>
      </c>
      <c r="H26">
        <v>100</v>
      </c>
      <c r="I26" s="2">
        <v>3570.0000000000005</v>
      </c>
      <c r="J26" s="2">
        <v>2679.2400000000016</v>
      </c>
      <c r="K26" s="2">
        <v>890.75999999999885</v>
      </c>
      <c r="L26" s="736">
        <v>0.33246741613293257</v>
      </c>
      <c r="M26" s="2">
        <v>890.75999999999885</v>
      </c>
      <c r="N26">
        <v>100</v>
      </c>
      <c r="O26" t="s">
        <v>1210</v>
      </c>
      <c r="P26" s="736">
        <v>2.1288515406162462E-2</v>
      </c>
      <c r="Q26" s="736">
        <v>5.1000000000000004E-3</v>
      </c>
      <c r="R26" s="2">
        <v>14.280000000000001</v>
      </c>
      <c r="S26" s="866">
        <v>43366</v>
      </c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155.47989999999999</v>
      </c>
      <c r="G27" s="78">
        <v>85.54049999999981</v>
      </c>
      <c r="H27">
        <v>20</v>
      </c>
      <c r="I27" s="2">
        <v>3109.598</v>
      </c>
      <c r="J27" s="2">
        <v>1710.8099999999963</v>
      </c>
      <c r="K27" s="2">
        <v>1398.7880000000023</v>
      </c>
      <c r="L27" s="736">
        <v>0.81761738591661648</v>
      </c>
      <c r="M27" s="2">
        <v>1398.7880000000023</v>
      </c>
      <c r="N27" s="29">
        <v>43383</v>
      </c>
      <c r="O27" t="s">
        <v>1179</v>
      </c>
      <c r="P27" s="736">
        <v>3.3444837564212482E-3</v>
      </c>
      <c r="Q27" s="736">
        <v>1.9E-3</v>
      </c>
      <c r="R27" s="2">
        <v>18.037111368909514</v>
      </c>
      <c r="S27" s="866">
        <v>43324</v>
      </c>
      <c r="T27" s="48"/>
      <c r="U27" s="48"/>
    </row>
    <row r="28" spans="1:41" ht="21.95" customHeight="1" x14ac:dyDescent="0.25">
      <c r="A28" s="51"/>
      <c r="B28" s="51"/>
      <c r="C28" s="51"/>
      <c r="D28" s="788"/>
      <c r="E28" s="22" t="s">
        <v>62</v>
      </c>
      <c r="F28" s="2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U28" s="48"/>
      <c r="V28" s="48"/>
    </row>
    <row r="29" spans="1:41" ht="21.95" customHeight="1" x14ac:dyDescent="0.25">
      <c r="A29" s="50"/>
      <c r="B29" s="51"/>
      <c r="C29" s="51"/>
      <c r="D29" s="788"/>
      <c r="E29" s="22" t="s">
        <v>202</v>
      </c>
      <c r="F29" s="78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T29" s="48"/>
      <c r="V29" s="48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  <c r="W30" s="48"/>
      <c r="X30"/>
      <c r="Y30" s="2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1"/>
      <c r="C31" s="51"/>
      <c r="D31" s="788"/>
      <c r="E31" s="22" t="s">
        <v>201</v>
      </c>
      <c r="F31" s="2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</row>
    <row r="32" spans="1:41" ht="21.95" customHeight="1" x14ac:dyDescent="0.25">
      <c r="A32" s="50"/>
      <c r="B32" s="50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</row>
    <row r="33" spans="1:41" ht="21.95" customHeight="1" x14ac:dyDescent="0.25">
      <c r="A33" s="50"/>
      <c r="B33" s="51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78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X34" s="48"/>
    </row>
    <row r="35" spans="1:41" ht="21.95" customHeight="1" x14ac:dyDescent="0.25">
      <c r="A35" s="51"/>
      <c r="B35" s="152"/>
      <c r="C35" s="325"/>
      <c r="D35" s="788"/>
      <c r="E35" s="22" t="s">
        <v>263</v>
      </c>
      <c r="F35" s="2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152"/>
      <c r="C36" s="325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  <c r="T36" s="48"/>
      <c r="X36" s="7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 s="2"/>
      <c r="AN36"/>
      <c r="AO36"/>
    </row>
    <row r="37" spans="1:41" ht="21.95" customHeight="1" x14ac:dyDescent="0.25">
      <c r="A37" s="50"/>
      <c r="B37" s="51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78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U38" s="48"/>
      <c r="V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V39" s="48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</row>
    <row r="41" spans="1:41" ht="21.95" customHeight="1" x14ac:dyDescent="0.25">
      <c r="A41" s="51"/>
      <c r="B41" s="51"/>
      <c r="C41" s="51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V41" s="48"/>
      <c r="W41" s="48"/>
    </row>
    <row r="42" spans="1:41" ht="21.95" customHeight="1" x14ac:dyDescent="0.25">
      <c r="A42" s="50"/>
      <c r="B42" s="51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U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78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  <c r="U44" s="48"/>
    </row>
    <row r="45" spans="1:41" ht="21.95" customHeight="1" x14ac:dyDescent="0.25">
      <c r="A45" s="51"/>
      <c r="B45" s="51"/>
      <c r="C45" s="51"/>
      <c r="D45" s="788"/>
      <c r="E45" s="22" t="s">
        <v>196</v>
      </c>
      <c r="F45" s="2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U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78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U47" s="48"/>
      <c r="X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78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U48" s="48"/>
      <c r="V48" s="48"/>
    </row>
    <row r="49" spans="1:41" ht="21.95" customHeight="1" x14ac:dyDescent="0.25">
      <c r="A49" s="152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T49" s="48"/>
    </row>
    <row r="50" spans="1:41" ht="21.95" customHeight="1" x14ac:dyDescent="0.25">
      <c r="A50" s="51"/>
      <c r="B50" s="51"/>
      <c r="C50" s="51"/>
      <c r="D50" s="788"/>
      <c r="E50" s="22" t="s">
        <v>661</v>
      </c>
      <c r="F50" s="2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U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V51" s="48"/>
      <c r="W51" s="48"/>
    </row>
    <row r="52" spans="1:41" ht="21.95" customHeight="1" x14ac:dyDescent="0.25">
      <c r="A52" s="50"/>
      <c r="B52" s="50"/>
      <c r="C52" s="50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V52" s="48"/>
    </row>
    <row r="53" spans="1:41" ht="21.95" customHeight="1" x14ac:dyDescent="0.25">
      <c r="A53" s="50"/>
      <c r="B53" s="50"/>
      <c r="C53" s="50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U53" s="48"/>
    </row>
    <row r="54" spans="1:41" ht="21.95" customHeight="1" x14ac:dyDescent="0.25">
      <c r="A54" s="50"/>
      <c r="B54" s="50"/>
      <c r="C54" s="50"/>
      <c r="D54" s="788"/>
      <c r="E54" s="22" t="s">
        <v>939</v>
      </c>
      <c r="F54" s="2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  <c r="U54" s="48"/>
      <c r="X54" s="2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 s="29"/>
      <c r="P55" s="736">
        <v>0</v>
      </c>
      <c r="Q55" s="736">
        <v>-1.1999999999999999E-3</v>
      </c>
      <c r="R55" s="2"/>
    </row>
    <row r="56" spans="1:41" ht="21.95" customHeight="1" x14ac:dyDescent="0.25">
      <c r="A56" s="50"/>
      <c r="B56" s="50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  <c r="T56" s="48"/>
    </row>
    <row r="57" spans="1:41" ht="21.95" customHeight="1" x14ac:dyDescent="0.25">
      <c r="A57" s="51"/>
      <c r="B57" s="50"/>
      <c r="C57" s="51"/>
      <c r="D57" s="788"/>
      <c r="E57" s="22" t="s">
        <v>900</v>
      </c>
      <c r="F57" s="2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7.956600361663653E-2</v>
      </c>
      <c r="Q57" s="736">
        <v>6.9999999999999999E-4</v>
      </c>
      <c r="R57" s="2"/>
      <c r="T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U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  <c r="V64" s="48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W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U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U69" s="48"/>
      <c r="V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V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78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</row>
    <row r="72" spans="1:41" ht="21.95" customHeight="1" x14ac:dyDescent="0.25">
      <c r="A72" s="51"/>
      <c r="B72" s="51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U73" s="48"/>
      <c r="V73" s="48"/>
    </row>
    <row r="74" spans="1:41" ht="21.95" customHeight="1" x14ac:dyDescent="0.25">
      <c r="A74" s="50"/>
      <c r="B74" s="51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  <c r="T74" s="48"/>
      <c r="V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</row>
    <row r="76" spans="1:41" ht="21.95" customHeight="1" x14ac:dyDescent="0.25">
      <c r="A76" s="51"/>
      <c r="B76" s="51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V76" s="48"/>
      <c r="W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T80" s="48"/>
      <c r="U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U82" s="48"/>
      <c r="V82" s="48"/>
      <c r="X82" s="850"/>
    </row>
    <row r="83" spans="1:41" ht="21.95" customHeight="1" x14ac:dyDescent="0.25">
      <c r="A83" s="50"/>
      <c r="B83" s="50"/>
      <c r="C83" s="50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V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4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3" priority="577">
      <formula>$H2=0</formula>
    </cfRule>
  </conditionalFormatting>
  <conditionalFormatting sqref="K105:K200">
    <cfRule type="expression" dxfId="2952" priority="578">
      <formula>$J105=0</formula>
    </cfRule>
  </conditionalFormatting>
  <conditionalFormatting sqref="K105:K458">
    <cfRule type="expression" dxfId="2951" priority="619">
      <formula>$J105&lt;0</formula>
    </cfRule>
  </conditionalFormatting>
  <conditionalFormatting sqref="E59">
    <cfRule type="expression" dxfId="2950" priority="548">
      <formula>$H59=0</formula>
    </cfRule>
  </conditionalFormatting>
  <conditionalFormatting sqref="E5">
    <cfRule type="expression" dxfId="2949" priority="526">
      <formula>$H5=0</formula>
    </cfRule>
  </conditionalFormatting>
  <conditionalFormatting sqref="E60">
    <cfRule type="expression" dxfId="2948" priority="504">
      <formula>$H60=0</formula>
    </cfRule>
  </conditionalFormatting>
  <conditionalFormatting sqref="E62">
    <cfRule type="expression" dxfId="2947" priority="493">
      <formula>$H62=0</formula>
    </cfRule>
  </conditionalFormatting>
  <conditionalFormatting sqref="E61">
    <cfRule type="expression" dxfId="2946" priority="482">
      <formula>$H61=0</formula>
    </cfRule>
  </conditionalFormatting>
  <conditionalFormatting sqref="E8">
    <cfRule type="expression" dxfId="2945" priority="467">
      <formula>$H8=0</formula>
    </cfRule>
  </conditionalFormatting>
  <conditionalFormatting sqref="E63">
    <cfRule type="expression" dxfId="2944" priority="457">
      <formula>$H63=0</formula>
    </cfRule>
  </conditionalFormatting>
  <conditionalFormatting sqref="E20">
    <cfRule type="expression" dxfId="2943" priority="447">
      <formula>$H20=0</formula>
    </cfRule>
  </conditionalFormatting>
  <conditionalFormatting sqref="E64">
    <cfRule type="expression" dxfId="2942" priority="438">
      <formula>$H64=0</formula>
    </cfRule>
  </conditionalFormatting>
  <conditionalFormatting sqref="E65">
    <cfRule type="expression" dxfId="2941" priority="431">
      <formula>$H65=0</formula>
    </cfRule>
  </conditionalFormatting>
  <conditionalFormatting sqref="E11">
    <cfRule type="expression" dxfId="2940" priority="422">
      <formula>$H11=0</formula>
    </cfRule>
  </conditionalFormatting>
  <conditionalFormatting sqref="E9">
    <cfRule type="expression" dxfId="2939" priority="415">
      <formula>$H9=0</formula>
    </cfRule>
  </conditionalFormatting>
  <conditionalFormatting sqref="E66">
    <cfRule type="expression" dxfId="2938" priority="406">
      <formula>$H66=0</formula>
    </cfRule>
  </conditionalFormatting>
  <conditionalFormatting sqref="E10">
    <cfRule type="expression" dxfId="2937" priority="397">
      <formula>$H10=0</formula>
    </cfRule>
  </conditionalFormatting>
  <conditionalFormatting sqref="E26:E28 E30 E45:E49 E36:E43">
    <cfRule type="expression" dxfId="2936" priority="393">
      <formula>$H26=0</formula>
    </cfRule>
  </conditionalFormatting>
  <conditionalFormatting sqref="E29">
    <cfRule type="expression" dxfId="2935" priority="392">
      <formula>$H29=0</formula>
    </cfRule>
  </conditionalFormatting>
  <conditionalFormatting sqref="E31">
    <cfRule type="expression" dxfId="2934" priority="391">
      <formula>$H31=0</formula>
    </cfRule>
  </conditionalFormatting>
  <conditionalFormatting sqref="E32">
    <cfRule type="expression" dxfId="2933" priority="390">
      <formula>$H32=0</formula>
    </cfRule>
  </conditionalFormatting>
  <conditionalFormatting sqref="E44">
    <cfRule type="expression" dxfId="2932" priority="389">
      <formula>$H44=0</formula>
    </cfRule>
  </conditionalFormatting>
  <conditionalFormatting sqref="E35">
    <cfRule type="expression" dxfId="2931" priority="388">
      <formula>$H35=0</formula>
    </cfRule>
  </conditionalFormatting>
  <conditionalFormatting sqref="E33">
    <cfRule type="expression" dxfId="2930" priority="387">
      <formula>$H33=0</formula>
    </cfRule>
  </conditionalFormatting>
  <conditionalFormatting sqref="E34">
    <cfRule type="expression" dxfId="2929" priority="386">
      <formula>$H34=0</formula>
    </cfRule>
  </conditionalFormatting>
  <conditionalFormatting sqref="E67">
    <cfRule type="expression" dxfId="2928" priority="382">
      <formula>$H67=0</formula>
    </cfRule>
  </conditionalFormatting>
  <conditionalFormatting sqref="E69:E70">
    <cfRule type="expression" dxfId="2927" priority="375">
      <formula>$H69=0</formula>
    </cfRule>
  </conditionalFormatting>
  <conditionalFormatting sqref="E68">
    <cfRule type="expression" dxfId="2926" priority="368">
      <formula>$H68=0</formula>
    </cfRule>
  </conditionalFormatting>
  <conditionalFormatting sqref="E69:E70">
    <cfRule type="expression" dxfId="2925" priority="360">
      <formula>$H69=0</formula>
    </cfRule>
  </conditionalFormatting>
  <conditionalFormatting sqref="E71">
    <cfRule type="expression" dxfId="2924" priority="353">
      <formula>$H71=0</formula>
    </cfRule>
  </conditionalFormatting>
  <conditionalFormatting sqref="E72">
    <cfRule type="expression" dxfId="2923" priority="330">
      <formula>$H72=0</formula>
    </cfRule>
  </conditionalFormatting>
  <conditionalFormatting sqref="E72">
    <cfRule type="expression" dxfId="2922" priority="322">
      <formula>$H72=0</formula>
    </cfRule>
  </conditionalFormatting>
  <conditionalFormatting sqref="E74">
    <cfRule type="expression" dxfId="2921" priority="315">
      <formula>$H74=0</formula>
    </cfRule>
  </conditionalFormatting>
  <conditionalFormatting sqref="E73">
    <cfRule type="expression" dxfId="2920" priority="308">
      <formula>$H73=0</formula>
    </cfRule>
  </conditionalFormatting>
  <conditionalFormatting sqref="E75">
    <cfRule type="expression" dxfId="2919" priority="291">
      <formula>$H75=0</formula>
    </cfRule>
  </conditionalFormatting>
  <conditionalFormatting sqref="E7">
    <cfRule type="expression" dxfId="2918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7" priority="267">
      <formula>$H76=0</formula>
    </cfRule>
  </conditionalFormatting>
  <conditionalFormatting sqref="E77">
    <cfRule type="expression" dxfId="2916" priority="254">
      <formula>$H77=0</formula>
    </cfRule>
  </conditionalFormatting>
  <conditionalFormatting sqref="E78">
    <cfRule type="expression" dxfId="2915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4" priority="228">
      <formula>$H79=0</formula>
    </cfRule>
  </conditionalFormatting>
  <conditionalFormatting sqref="E80">
    <cfRule type="expression" dxfId="2913" priority="218">
      <formula>$H80=0</formula>
    </cfRule>
  </conditionalFormatting>
  <conditionalFormatting sqref="E81">
    <cfRule type="expression" dxfId="2912" priority="208">
      <formula>$H81=0</formula>
    </cfRule>
  </conditionalFormatting>
  <conditionalFormatting sqref="E82">
    <cfRule type="expression" dxfId="2911" priority="198">
      <formula>$H82=0</formula>
    </cfRule>
  </conditionalFormatting>
  <conditionalFormatting sqref="E83">
    <cfRule type="expression" dxfId="2910" priority="188">
      <formula>$H83=0</formula>
    </cfRule>
  </conditionalFormatting>
  <conditionalFormatting sqref="E84">
    <cfRule type="expression" dxfId="2909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8" priority="167">
      <formula>$H85=0</formula>
    </cfRule>
  </conditionalFormatting>
  <conditionalFormatting sqref="R105:R1048576">
    <cfRule type="expression" dxfId="2907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6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5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4" priority="132">
      <formula>K3&gt;0</formula>
    </cfRule>
    <cfRule type="expression" dxfId="2903" priority="133">
      <formula>K3&lt;0</formula>
    </cfRule>
  </conditionalFormatting>
  <conditionalFormatting sqref="K2 K4 K6 K8 K10 K12 K14 K16 K18 K20 K22 K24 K26 K28 K30">
    <cfRule type="expression" dxfId="2902" priority="130">
      <formula>K2&gt;0</formula>
    </cfRule>
    <cfRule type="expression" dxfId="2901" priority="131">
      <formula>K2&lt;0</formula>
    </cfRule>
  </conditionalFormatting>
  <conditionalFormatting sqref="K23 K25 K27 K29">
    <cfRule type="expression" dxfId="2900" priority="128">
      <formula>K23&gt;0</formula>
    </cfRule>
    <cfRule type="expression" dxfId="2899" priority="129">
      <formula>K23&lt;0</formula>
    </cfRule>
  </conditionalFormatting>
  <conditionalFormatting sqref="K31 K33 K40 K35 K42 K37:K38">
    <cfRule type="expression" dxfId="2898" priority="126">
      <formula>K31&gt;0</formula>
    </cfRule>
    <cfRule type="expression" dxfId="2897" priority="127">
      <formula>K31&lt;0</formula>
    </cfRule>
  </conditionalFormatting>
  <conditionalFormatting sqref="K32 K39 K34 K41 K36 K43">
    <cfRule type="expression" dxfId="2896" priority="124">
      <formula>K32&gt;0</formula>
    </cfRule>
    <cfRule type="expression" dxfId="2895" priority="125">
      <formula>K32&lt;0</formula>
    </cfRule>
  </conditionalFormatting>
  <conditionalFormatting sqref="K45 K47 K49 K51 K53">
    <cfRule type="expression" dxfId="2894" priority="122">
      <formula>K45&gt;0</formula>
    </cfRule>
    <cfRule type="expression" dxfId="2893" priority="123">
      <formula>K45&lt;0</formula>
    </cfRule>
  </conditionalFormatting>
  <conditionalFormatting sqref="K46 K48 K50 K52">
    <cfRule type="expression" dxfId="2892" priority="120">
      <formula>K46&gt;0</formula>
    </cfRule>
    <cfRule type="expression" dxfId="2891" priority="121">
      <formula>K46&lt;0</formula>
    </cfRule>
  </conditionalFormatting>
  <conditionalFormatting sqref="K54 K56 K58 K60">
    <cfRule type="expression" dxfId="2890" priority="118">
      <formula>K54&gt;0</formula>
    </cfRule>
    <cfRule type="expression" dxfId="2889" priority="119">
      <formula>K54&lt;0</formula>
    </cfRule>
  </conditionalFormatting>
  <conditionalFormatting sqref="K55 K57 K59">
    <cfRule type="expression" dxfId="2888" priority="116">
      <formula>K55&gt;0</formula>
    </cfRule>
    <cfRule type="expression" dxfId="2887" priority="117">
      <formula>K55&lt;0</formula>
    </cfRule>
  </conditionalFormatting>
  <conditionalFormatting sqref="K68 K70 K72 K74">
    <cfRule type="expression" dxfId="2886" priority="114">
      <formula>K68&gt;0</formula>
    </cfRule>
    <cfRule type="expression" dxfId="2885" priority="115">
      <formula>K68&lt;0</formula>
    </cfRule>
  </conditionalFormatting>
  <conditionalFormatting sqref="K69 K71 K73">
    <cfRule type="expression" dxfId="2884" priority="112">
      <formula>K69&gt;0</formula>
    </cfRule>
    <cfRule type="expression" dxfId="2883" priority="113">
      <formula>K69&lt;0</formula>
    </cfRule>
  </conditionalFormatting>
  <conditionalFormatting sqref="K75 K77 K79 K81 K83">
    <cfRule type="expression" dxfId="2882" priority="110">
      <formula>K75&gt;0</formula>
    </cfRule>
    <cfRule type="expression" dxfId="2881" priority="111">
      <formula>K75&lt;0</formula>
    </cfRule>
  </conditionalFormatting>
  <conditionalFormatting sqref="K76 K78 K80 K82">
    <cfRule type="expression" dxfId="2880" priority="108">
      <formula>K76&gt;0</formula>
    </cfRule>
    <cfRule type="expression" dxfId="2879" priority="109">
      <formula>K76&lt;0</formula>
    </cfRule>
  </conditionalFormatting>
  <conditionalFormatting sqref="K82 K84 K88 K90">
    <cfRule type="expression" dxfId="2878" priority="106">
      <formula>K82&gt;0</formula>
    </cfRule>
    <cfRule type="expression" dxfId="2877" priority="107">
      <formula>K82&lt;0</formula>
    </cfRule>
  </conditionalFormatting>
  <conditionalFormatting sqref="K83 K85 K89">
    <cfRule type="expression" dxfId="2876" priority="104">
      <formula>K83&gt;0</formula>
    </cfRule>
    <cfRule type="expression" dxfId="2875" priority="105">
      <formula>K83&lt;0</formula>
    </cfRule>
  </conditionalFormatting>
  <conditionalFormatting sqref="M105:M200">
    <cfRule type="expression" dxfId="2874" priority="102">
      <formula>$J105=0</formula>
    </cfRule>
  </conditionalFormatting>
  <conditionalFormatting sqref="M105:M458">
    <cfRule type="expression" dxfId="2873" priority="103">
      <formula>$J105&lt;0</formula>
    </cfRule>
  </conditionalFormatting>
  <conditionalFormatting sqref="M3 M5 M7 M9 M11 M13 M15 M17 M19 M21">
    <cfRule type="expression" dxfId="2872" priority="100">
      <formula>M3&gt;0</formula>
    </cfRule>
    <cfRule type="expression" dxfId="2871" priority="101">
      <formula>M3&lt;0</formula>
    </cfRule>
  </conditionalFormatting>
  <conditionalFormatting sqref="M2 M4 M6 M8 M10 M12 M14 M16 M18 M20 M22 M24 M26 M28 M30">
    <cfRule type="expression" dxfId="2870" priority="98">
      <formula>M2&gt;0</formula>
    </cfRule>
    <cfRule type="expression" dxfId="2869" priority="99">
      <formula>M2&lt;0</formula>
    </cfRule>
  </conditionalFormatting>
  <conditionalFormatting sqref="M23 M25 M27 M29">
    <cfRule type="expression" dxfId="2868" priority="96">
      <formula>M23&gt;0</formula>
    </cfRule>
    <cfRule type="expression" dxfId="2867" priority="97">
      <formula>M23&lt;0</formula>
    </cfRule>
  </conditionalFormatting>
  <conditionalFormatting sqref="M31 M33 M40 M35 M42 M37:M38">
    <cfRule type="expression" dxfId="2866" priority="94">
      <formula>M31&gt;0</formula>
    </cfRule>
    <cfRule type="expression" dxfId="2865" priority="95">
      <formula>M31&lt;0</formula>
    </cfRule>
  </conditionalFormatting>
  <conditionalFormatting sqref="M32 M39 M34 M41 M36 M43">
    <cfRule type="expression" dxfId="2864" priority="92">
      <formula>M32&gt;0</formula>
    </cfRule>
    <cfRule type="expression" dxfId="2863" priority="93">
      <formula>M32&lt;0</formula>
    </cfRule>
  </conditionalFormatting>
  <conditionalFormatting sqref="M45 M47 M49 M51 M53">
    <cfRule type="expression" dxfId="2862" priority="90">
      <formula>M45&gt;0</formula>
    </cfRule>
    <cfRule type="expression" dxfId="2861" priority="91">
      <formula>M45&lt;0</formula>
    </cfRule>
  </conditionalFormatting>
  <conditionalFormatting sqref="M46 M48 M50 M52">
    <cfRule type="expression" dxfId="2860" priority="88">
      <formula>M46&gt;0</formula>
    </cfRule>
    <cfRule type="expression" dxfId="2859" priority="89">
      <formula>M46&lt;0</formula>
    </cfRule>
  </conditionalFormatting>
  <conditionalFormatting sqref="M54 M56 M58 M60">
    <cfRule type="expression" dxfId="2858" priority="86">
      <formula>M54&gt;0</formula>
    </cfRule>
    <cfRule type="expression" dxfId="2857" priority="87">
      <formula>M54&lt;0</formula>
    </cfRule>
  </conditionalFormatting>
  <conditionalFormatting sqref="M55 M57 M59 M61">
    <cfRule type="expression" dxfId="2856" priority="84">
      <formula>M55&gt;0</formula>
    </cfRule>
    <cfRule type="expression" dxfId="2855" priority="85">
      <formula>M55&lt;0</formula>
    </cfRule>
  </conditionalFormatting>
  <conditionalFormatting sqref="M68 M70 M72 M74">
    <cfRule type="expression" dxfId="2854" priority="82">
      <formula>M68&gt;0</formula>
    </cfRule>
    <cfRule type="expression" dxfId="2853" priority="83">
      <formula>M68&lt;0</formula>
    </cfRule>
  </conditionalFormatting>
  <conditionalFormatting sqref="M67 M69 M71 M73">
    <cfRule type="expression" dxfId="2852" priority="80">
      <formula>M67&gt;0</formula>
    </cfRule>
    <cfRule type="expression" dxfId="2851" priority="81">
      <formula>M67&lt;0</formula>
    </cfRule>
  </conditionalFormatting>
  <conditionalFormatting sqref="M75 M77 M79 M81 M83">
    <cfRule type="expression" dxfId="2850" priority="78">
      <formula>M75&gt;0</formula>
    </cfRule>
    <cfRule type="expression" dxfId="2849" priority="79">
      <formula>M75&lt;0</formula>
    </cfRule>
  </conditionalFormatting>
  <conditionalFormatting sqref="M76 M78 M80 M82">
    <cfRule type="expression" dxfId="2848" priority="76">
      <formula>M76&gt;0</formula>
    </cfRule>
    <cfRule type="expression" dxfId="2847" priority="77">
      <formula>M76&lt;0</formula>
    </cfRule>
  </conditionalFormatting>
  <conditionalFormatting sqref="M82 M84 M88 M90">
    <cfRule type="expression" dxfId="2846" priority="74">
      <formula>M82&gt;0</formula>
    </cfRule>
    <cfRule type="expression" dxfId="2845" priority="75">
      <formula>M82&lt;0</formula>
    </cfRule>
  </conditionalFormatting>
  <conditionalFormatting sqref="M83 M85 M89">
    <cfRule type="expression" dxfId="2844" priority="72">
      <formula>M83&gt;0</formula>
    </cfRule>
    <cfRule type="expression" dxfId="2843" priority="73">
      <formula>M83&lt;0</formula>
    </cfRule>
  </conditionalFormatting>
  <conditionalFormatting sqref="L105:L200">
    <cfRule type="expression" dxfId="2842" priority="70">
      <formula>$J105=0</formula>
    </cfRule>
  </conditionalFormatting>
  <conditionalFormatting sqref="L105:L458">
    <cfRule type="expression" dxfId="2841" priority="71">
      <formula>$J105&lt;0</formula>
    </cfRule>
  </conditionalFormatting>
  <conditionalFormatting sqref="L3 L5 L7 L9 L11 L13 L15 L17 L19 L21">
    <cfRule type="expression" dxfId="2840" priority="68">
      <formula>L3&gt;0</formula>
    </cfRule>
    <cfRule type="expression" dxfId="2839" priority="69">
      <formula>L3&lt;0</formula>
    </cfRule>
  </conditionalFormatting>
  <conditionalFormatting sqref="L2 L4 L6 L8 L10 L12 L14 L16 L18 L20 L22 L24 L26 L28 L30">
    <cfRule type="expression" dxfId="2838" priority="66">
      <formula>L2&gt;0</formula>
    </cfRule>
    <cfRule type="expression" dxfId="2837" priority="67">
      <formula>L2&lt;0</formula>
    </cfRule>
  </conditionalFormatting>
  <conditionalFormatting sqref="L23 L25 L27 L29">
    <cfRule type="expression" dxfId="2836" priority="64">
      <formula>L23&gt;0</formula>
    </cfRule>
    <cfRule type="expression" dxfId="2835" priority="65">
      <formula>L23&lt;0</formula>
    </cfRule>
  </conditionalFormatting>
  <conditionalFormatting sqref="L31 L33 L40 L35 L42 L37:L38">
    <cfRule type="expression" dxfId="2834" priority="62">
      <formula>L31&gt;0</formula>
    </cfRule>
    <cfRule type="expression" dxfId="2833" priority="63">
      <formula>L31&lt;0</formula>
    </cfRule>
  </conditionalFormatting>
  <conditionalFormatting sqref="L32 L39 L34 L41 L36 L43">
    <cfRule type="expression" dxfId="2832" priority="60">
      <formula>L32&gt;0</formula>
    </cfRule>
    <cfRule type="expression" dxfId="2831" priority="61">
      <formula>L32&lt;0</formula>
    </cfRule>
  </conditionalFormatting>
  <conditionalFormatting sqref="L45 L47 L49 L51 L53">
    <cfRule type="expression" dxfId="2830" priority="58">
      <formula>L45&gt;0</formula>
    </cfRule>
    <cfRule type="expression" dxfId="2829" priority="59">
      <formula>L45&lt;0</formula>
    </cfRule>
  </conditionalFormatting>
  <conditionalFormatting sqref="L46 L48 L50 L52">
    <cfRule type="expression" dxfId="2828" priority="56">
      <formula>L46&gt;0</formula>
    </cfRule>
    <cfRule type="expression" dxfId="2827" priority="57">
      <formula>L46&lt;0</formula>
    </cfRule>
  </conditionalFormatting>
  <conditionalFormatting sqref="L54 L56 L58 L60 L62">
    <cfRule type="expression" dxfId="2826" priority="54">
      <formula>L54&gt;0</formula>
    </cfRule>
    <cfRule type="expression" dxfId="2825" priority="55">
      <formula>L54&lt;0</formula>
    </cfRule>
  </conditionalFormatting>
  <conditionalFormatting sqref="L55 L57 L59 L61">
    <cfRule type="expression" dxfId="2824" priority="52">
      <formula>L55&gt;0</formula>
    </cfRule>
    <cfRule type="expression" dxfId="2823" priority="53">
      <formula>L55&lt;0</formula>
    </cfRule>
  </conditionalFormatting>
  <conditionalFormatting sqref="L66 L68 L70 L72 L74">
    <cfRule type="expression" dxfId="2822" priority="50">
      <formula>L66&gt;0</formula>
    </cfRule>
    <cfRule type="expression" dxfId="2821" priority="51">
      <formula>L66&lt;0</formula>
    </cfRule>
  </conditionalFormatting>
  <conditionalFormatting sqref="L58:L79">
    <cfRule type="expression" dxfId="2820" priority="48">
      <formula>L58&gt;0</formula>
    </cfRule>
    <cfRule type="expression" dxfId="2819" priority="49">
      <formula>L58&lt;0</formula>
    </cfRule>
  </conditionalFormatting>
  <conditionalFormatting sqref="L75 L77 L79 L81 L83">
    <cfRule type="expression" dxfId="2818" priority="46">
      <formula>L75&gt;0</formula>
    </cfRule>
    <cfRule type="expression" dxfId="2817" priority="47">
      <formula>L75&lt;0</formula>
    </cfRule>
  </conditionalFormatting>
  <conditionalFormatting sqref="L76 L78 L80 L82">
    <cfRule type="expression" dxfId="2816" priority="44">
      <formula>L76&gt;0</formula>
    </cfRule>
    <cfRule type="expression" dxfId="2815" priority="45">
      <formula>L76&lt;0</formula>
    </cfRule>
  </conditionalFormatting>
  <conditionalFormatting sqref="L82 L84 L88 L90">
    <cfRule type="expression" dxfId="2814" priority="42">
      <formula>L82&gt;0</formula>
    </cfRule>
    <cfRule type="expression" dxfId="2813" priority="43">
      <formula>L82&lt;0</formula>
    </cfRule>
  </conditionalFormatting>
  <conditionalFormatting sqref="L83 L85 L89">
    <cfRule type="expression" dxfId="2812" priority="40">
      <formula>L83&gt;0</formula>
    </cfRule>
    <cfRule type="expression" dxfId="2811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10" priority="37">
      <formula>M44&gt;0</formula>
    </cfRule>
    <cfRule type="expression" dxfId="2809" priority="38">
      <formula>M44&lt;0</formula>
    </cfRule>
  </conditionalFormatting>
  <conditionalFormatting sqref="M62:M66">
    <cfRule type="expression" dxfId="2808" priority="35">
      <formula>M62&gt;0</formula>
    </cfRule>
    <cfRule type="expression" dxfId="2807" priority="36">
      <formula>M62&lt;0</formula>
    </cfRule>
  </conditionalFormatting>
  <conditionalFormatting sqref="E86">
    <cfRule type="expression" dxfId="2806" priority="34">
      <formula>$H86=0</formula>
    </cfRule>
  </conditionalFormatting>
  <conditionalFormatting sqref="K86">
    <cfRule type="expression" dxfId="2805" priority="32">
      <formula>K86&gt;0</formula>
    </cfRule>
    <cfRule type="expression" dxfId="2804" priority="33">
      <formula>K86&lt;0</formula>
    </cfRule>
  </conditionalFormatting>
  <conditionalFormatting sqref="M86">
    <cfRule type="expression" dxfId="2803" priority="30">
      <formula>M86&gt;0</formula>
    </cfRule>
    <cfRule type="expression" dxfId="2802" priority="31">
      <formula>M86&lt;0</formula>
    </cfRule>
  </conditionalFormatting>
  <conditionalFormatting sqref="L86">
    <cfRule type="expression" dxfId="2801" priority="28">
      <formula>L86&gt;0</formula>
    </cfRule>
    <cfRule type="expression" dxfId="2800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9" priority="22">
      <formula>K61&gt;0</formula>
    </cfRule>
    <cfRule type="expression" dxfId="2798" priority="23">
      <formula>K61&lt;0</formula>
    </cfRule>
  </conditionalFormatting>
  <conditionalFormatting sqref="K44">
    <cfRule type="expression" dxfId="2797" priority="20">
      <formula>K44&gt;0</formula>
    </cfRule>
    <cfRule type="expression" dxfId="2796" priority="21">
      <formula>K44&lt;0</formula>
    </cfRule>
  </conditionalFormatting>
  <conditionalFormatting sqref="E87">
    <cfRule type="expression" dxfId="2795" priority="19">
      <formula>$H87=0</formula>
    </cfRule>
  </conditionalFormatting>
  <conditionalFormatting sqref="K87">
    <cfRule type="expression" dxfId="2794" priority="17">
      <formula>K87&gt;0</formula>
    </cfRule>
    <cfRule type="expression" dxfId="2793" priority="18">
      <formula>K87&lt;0</formula>
    </cfRule>
  </conditionalFormatting>
  <conditionalFormatting sqref="M87">
    <cfRule type="expression" dxfId="2792" priority="15">
      <formula>M87&gt;0</formula>
    </cfRule>
    <cfRule type="expression" dxfId="2791" priority="16">
      <formula>M87&lt;0</formula>
    </cfRule>
  </conditionalFormatting>
  <conditionalFormatting sqref="L87">
    <cfRule type="expression" dxfId="2790" priority="13">
      <formula>L87&gt;0</formula>
    </cfRule>
    <cfRule type="expression" dxfId="2789" priority="14">
      <formula>L87&lt;0</formula>
    </cfRule>
  </conditionalFormatting>
  <conditionalFormatting sqref="E88">
    <cfRule type="expression" dxfId="2788" priority="9">
      <formula>$H88=0</formula>
    </cfRule>
  </conditionalFormatting>
  <conditionalFormatting sqref="E89">
    <cfRule type="expression" dxfId="2787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24" location="CVS!A1" display="CVS"/>
    <hyperlink ref="E43" location="ADBE!A1" display="ADBE"/>
    <hyperlink ref="E5" location="MRO!A1" display="MRO"/>
    <hyperlink ref="E21" location="GE!A1" display="GE"/>
    <hyperlink ref="E7" location="XRAY!A1" display="XRAY"/>
    <hyperlink ref="E44" location="XLP!A1" display="XLP"/>
    <hyperlink ref="E15" location="KR!A1" display="KR"/>
    <hyperlink ref="E45" location="F!A1" display="F"/>
    <hyperlink ref="E46" location="JNJ!A1" display="JNJ"/>
    <hyperlink ref="E47" location="ULTA!A1" display="ULTA"/>
    <hyperlink ref="E13" location="FRC!A1" display="FRC"/>
    <hyperlink ref="E48" location="AAP!A1" display="AAP"/>
    <hyperlink ref="E26" location="CMCSA!A1" display="CMCSA"/>
    <hyperlink ref="E49" location="XEC!A1" display="XEC"/>
    <hyperlink ref="E10" location="WRK!A1" display="WRK"/>
    <hyperlink ref="E20" location="MO!A1" display="MO"/>
    <hyperlink ref="E4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56" location="FL!A1" display="FL"/>
    <hyperlink ref="E9" location="MLM!A1" display="MLM"/>
    <hyperlink ref="E3" location="KHC!A1" display="KHC"/>
    <hyperlink ref="E57" location="KBWY!A1" display="KBWY"/>
    <hyperlink ref="E27" location="AYI!A1" display="AYI"/>
    <hyperlink ref="E58" location="DIA!A1" display="DIA"/>
    <hyperlink ref="E22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3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6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5"/>
  <sheetViews>
    <sheetView tabSelected="1" topLeftCell="F1" zoomScaleNormal="100" workbookViewId="0">
      <pane ySplit="1" topLeftCell="A722" activePane="bottomLeft" state="frozen"/>
      <selection pane="bottomLeft" activeCell="W747" sqref="W74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117122.90000000002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>I742-R742</f>
        <v>148540.88</v>
      </c>
      <c r="T742" s="170">
        <v>-33845</v>
      </c>
      <c r="U742" s="170">
        <f t="shared" ref="U742" si="445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6">E742/(A742/365.25)/V742</f>
        <v>0.90985427157821597</v>
      </c>
      <c r="Y742" s="171">
        <f t="shared" ref="Y742" si="447">O742/W742</f>
        <v>0.47933432947562815</v>
      </c>
      <c r="Z742" s="784">
        <f t="shared" ref="Z742" si="448">-(E742-N742)</f>
        <v>1.3884751736079615E-3</v>
      </c>
    </row>
    <row r="743" spans="1:26" ht="20.100000000000001" customHeight="1" x14ac:dyDescent="0.25">
      <c r="A743" s="160">
        <f t="shared" ref="A743:A744" si="449">B743-$B$2</f>
        <v>1141</v>
      </c>
      <c r="B743" s="169">
        <v>43374</v>
      </c>
      <c r="C743" s="211">
        <v>2924.59</v>
      </c>
      <c r="D743" s="168">
        <f t="shared" ref="D743" si="450">(C743-C742)/C742</f>
        <v>3.6410682297064933E-3</v>
      </c>
      <c r="E743" s="205">
        <f t="shared" ref="E743" si="451">(C743-$C$2)/$C$2</f>
        <v>0.39104564220619853</v>
      </c>
      <c r="F743" s="215">
        <v>8037.3</v>
      </c>
      <c r="G743" s="168">
        <f t="shared" ref="G743" si="452">(F743-F742)/F742</f>
        <v>-1.1247335748507312E-3</v>
      </c>
      <c r="H743" s="199">
        <f t="shared" ref="H743" si="453">(F743-F$2)/F$2</f>
        <v>0.57851012431997184</v>
      </c>
      <c r="I743" s="822">
        <v>417593.36</v>
      </c>
      <c r="J743" s="170">
        <v>300000</v>
      </c>
      <c r="K743" s="170">
        <f t="shared" ref="K743" si="454">I743-I742-J743+J742</f>
        <v>1377.0799999999581</v>
      </c>
      <c r="L743" s="168">
        <f t="shared" ref="L743" si="455">K743/I742</f>
        <v>3.3085683241413765E-3</v>
      </c>
      <c r="M743" s="178">
        <f t="shared" ref="M743" si="456">I743-J743</f>
        <v>117593.35999999999</v>
      </c>
      <c r="N743" s="180">
        <f t="shared" ref="N743" si="457">M743/J743</f>
        <v>0.39197786666666662</v>
      </c>
      <c r="O743" s="179">
        <f t="shared" ref="O743" si="458">N743/(A743/365.25)</f>
        <v>0.12547757738825591</v>
      </c>
      <c r="P743" s="178" t="b">
        <f t="shared" ref="P743" si="459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>I743-R743</f>
        <v>155137.68</v>
      </c>
      <c r="T743" s="170">
        <v>-33676</v>
      </c>
      <c r="U743" s="170">
        <f t="shared" ref="U743" si="460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1">E743/(A743/365.25)/V743</f>
        <v>0.91986337133927398</v>
      </c>
      <c r="Y743" s="171">
        <f t="shared" ref="Y743" si="462">O743/W743</f>
        <v>0.48405752084766229</v>
      </c>
      <c r="Z743" s="784">
        <f t="shared" ref="Z743" si="463">-(E743-N743)</f>
        <v>9.322244604680896E-4</v>
      </c>
    </row>
    <row r="744" spans="1:26" ht="20.100000000000001" customHeight="1" x14ac:dyDescent="0.25">
      <c r="A744" s="160">
        <f t="shared" si="449"/>
        <v>1142</v>
      </c>
      <c r="B744" s="169">
        <v>43375</v>
      </c>
      <c r="C744" s="211">
        <v>2923.43</v>
      </c>
      <c r="D744" s="168">
        <f t="shared" ref="D744" si="464">(C744-C743)/C743</f>
        <v>-3.9663679353355827E-4</v>
      </c>
      <c r="E744" s="205">
        <f t="shared" ref="E744" si="465">(C744-$C$2)/$C$2</f>
        <v>0.39049390232301506</v>
      </c>
      <c r="F744" s="215">
        <v>7999.54</v>
      </c>
      <c r="G744" s="168">
        <f t="shared" ref="G744" si="466">(F744-F743)/F743</f>
        <v>-4.6980951314496431E-3</v>
      </c>
      <c r="H744" s="199">
        <f t="shared" ref="H744" si="467">(F744-F$2)/F$2</f>
        <v>0.5710941335899602</v>
      </c>
      <c r="I744" s="822">
        <v>417774.27</v>
      </c>
      <c r="J744" s="170">
        <v>300000</v>
      </c>
      <c r="K744" s="170">
        <f t="shared" ref="K744" si="468">I744-I743-J744+J743</f>
        <v>180.9100000000326</v>
      </c>
      <c r="L744" s="168">
        <f t="shared" ref="L744" si="469">K744/I743</f>
        <v>4.3322048990441944E-4</v>
      </c>
      <c r="M744" s="178">
        <f t="shared" ref="M744" si="470">I744-J744</f>
        <v>117774.27000000002</v>
      </c>
      <c r="N744" s="180">
        <f t="shared" ref="N744" si="471">M744/J744</f>
        <v>0.39258090000000007</v>
      </c>
      <c r="O744" s="179">
        <f t="shared" ref="O744" si="472">N744/(A744/365.25)</f>
        <v>0.12556057243870405</v>
      </c>
      <c r="P744" s="178" t="b">
        <f t="shared" ref="P744" si="473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>I744-R744</f>
        <v>155137.64000000001</v>
      </c>
      <c r="T744" s="170">
        <v>-33702</v>
      </c>
      <c r="U744" s="170">
        <f t="shared" ref="U744" si="474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5">E744/(A744/365.25)/V744</f>
        <v>0.9183745423947578</v>
      </c>
      <c r="Y744" s="171">
        <f t="shared" ref="Y744" si="476">O744/W744</f>
        <v>0.48470479333269934</v>
      </c>
      <c r="Z744" s="784">
        <f t="shared" ref="Z744" si="477">-(E744-N744)</f>
        <v>2.0869976769850029E-3</v>
      </c>
    </row>
    <row r="745" spans="1:26" ht="20.100000000000001" customHeight="1" x14ac:dyDescent="0.25">
      <c r="A745" s="160">
        <f t="shared" ref="A745" si="478">B745-$B$2</f>
        <v>1143</v>
      </c>
      <c r="B745" s="169">
        <v>43376</v>
      </c>
      <c r="C745" s="211">
        <v>2925.51</v>
      </c>
      <c r="D745" s="168">
        <f t="shared" ref="D745" si="479">(C745-C744)/C744</f>
        <v>7.1149300650276632E-4</v>
      </c>
      <c r="E745" s="205">
        <f t="shared" ref="E745" si="480">(C745-$C$2)/$C$2</f>
        <v>0.39148322901010263</v>
      </c>
      <c r="F745" s="215">
        <v>8025.08</v>
      </c>
      <c r="G745" s="168">
        <f t="shared" ref="G745" si="481">(F745-F744)/F744</f>
        <v>3.1926835793058056E-3</v>
      </c>
      <c r="H745" s="199">
        <f t="shared" ref="H745" si="482">(F745-F$2)/F$2</f>
        <v>0.57611014003181649</v>
      </c>
      <c r="I745" s="822">
        <v>417122.9</v>
      </c>
      <c r="J745" s="170">
        <v>300000</v>
      </c>
      <c r="K745" s="170">
        <f t="shared" ref="K745" si="483">I745-I744-J745+J744</f>
        <v>-651.36999999999534</v>
      </c>
      <c r="L745" s="168">
        <f t="shared" ref="L745" si="484">K745/I744</f>
        <v>-1.5591434101482489E-3</v>
      </c>
      <c r="M745" s="178">
        <f t="shared" ref="M745" si="485">I745-J745</f>
        <v>117122.90000000002</v>
      </c>
      <c r="N745" s="180">
        <f t="shared" ref="N745" si="486">M745/J745</f>
        <v>0.39040966666666677</v>
      </c>
      <c r="O745" s="179">
        <f t="shared" ref="O745" si="487">N745/(A745/365.25)</f>
        <v>0.12475689479440073</v>
      </c>
      <c r="P745" s="178" t="b">
        <f t="shared" ref="P745" si="488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>I745-R745</f>
        <v>155137.69000000003</v>
      </c>
      <c r="T745" s="170">
        <v>-33690</v>
      </c>
      <c r="U745" s="170">
        <f t="shared" ref="U745" si="489">M745-T745</f>
        <v>150812.90000000002</v>
      </c>
      <c r="V745" s="180">
        <f>STDEV(D$2:D745)*SQRT(252)</f>
        <v>0.13590201750235897</v>
      </c>
      <c r="W745" s="180">
        <f>STDEV(L$2:L745)*SQRT(252)</f>
        <v>0.25887410000041911</v>
      </c>
      <c r="X745" s="171">
        <f t="shared" ref="X745" si="490">E745/(A745/365.25)/V745</f>
        <v>0.9205158100379941</v>
      </c>
      <c r="Y745" s="171">
        <f t="shared" ref="Y745" si="491">O745/W745</f>
        <v>0.48192111452709546</v>
      </c>
      <c r="Z745" s="784">
        <f t="shared" ref="Z745" si="492">-(E745-N745)</f>
        <v>-1.0735623434358632E-3</v>
      </c>
    </row>
  </sheetData>
  <conditionalFormatting sqref="L74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6" activePane="bottomLeft" state="frozen"/>
      <selection activeCell="E5" sqref="E5"/>
      <selection pane="bottomLeft" activeCell="S302" sqref="S302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118923.59946666821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117774.31946666828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117122.90000000002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651.4194666682597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786" priority="7">
      <formula>#REF!&gt;0</formula>
    </cfRule>
    <cfRule type="expression" dxfId="278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2" t="s">
        <v>78</v>
      </c>
      <c r="P42" s="87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4" priority="58">
      <formula>F19&gt;0</formula>
    </cfRule>
    <cfRule type="expression" dxfId="278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2" priority="47">
      <formula>H25&gt;0</formula>
    </cfRule>
    <cfRule type="expression" dxfId="2781" priority="48">
      <formula>H25&lt;0</formula>
    </cfRule>
  </conditionalFormatting>
  <conditionalFormatting sqref="M39">
    <cfRule type="expression" dxfId="2780" priority="45">
      <formula>M39&gt;0</formula>
    </cfRule>
    <cfRule type="expression" dxfId="2779" priority="46">
      <formula>M39&lt;0</formula>
    </cfRule>
  </conditionalFormatting>
  <conditionalFormatting sqref="F61:F67">
    <cfRule type="expression" dxfId="2778" priority="43">
      <formula>F61&gt;0</formula>
    </cfRule>
    <cfRule type="expression" dxfId="2777" priority="44">
      <formula>F61&lt;0</formula>
    </cfRule>
  </conditionalFormatting>
  <conditionalFormatting sqref="H61:H67">
    <cfRule type="expression" dxfId="2776" priority="41">
      <formula>H61&gt;0</formula>
    </cfRule>
    <cfRule type="expression" dxfId="2775" priority="42">
      <formula>H61&lt;0</formula>
    </cfRule>
  </conditionalFormatting>
  <conditionalFormatting sqref="F21:F24">
    <cfRule type="expression" dxfId="2774" priority="39">
      <formula>F21&gt;0</formula>
    </cfRule>
    <cfRule type="expression" dxfId="2773" priority="40">
      <formula>F21&lt;0</formula>
    </cfRule>
  </conditionalFormatting>
  <conditionalFormatting sqref="H21:H24">
    <cfRule type="expression" dxfId="2772" priority="37">
      <formula>H21&gt;0</formula>
    </cfRule>
    <cfRule type="expression" dxfId="2771" priority="38">
      <formula>H21&lt;0</formula>
    </cfRule>
  </conditionalFormatting>
  <conditionalFormatting sqref="I25:I28">
    <cfRule type="expression" dxfId="2770" priority="31">
      <formula>I25&gt;0</formula>
    </cfRule>
    <cfRule type="expression" dxfId="2769" priority="32">
      <formula>I25&lt;0</formula>
    </cfRule>
  </conditionalFormatting>
  <conditionalFormatting sqref="I21:I24">
    <cfRule type="expression" dxfId="2768" priority="29">
      <formula>I21&gt;0</formula>
    </cfRule>
    <cfRule type="expression" dxfId="2767" priority="30">
      <formula>I21&lt;0</formula>
    </cfRule>
  </conditionalFormatting>
  <conditionalFormatting sqref="H29">
    <cfRule type="expression" dxfId="2766" priority="27">
      <formula>H29&gt;0</formula>
    </cfRule>
    <cfRule type="expression" dxfId="2765" priority="28">
      <formula>H29&lt;0</formula>
    </cfRule>
  </conditionalFormatting>
  <conditionalFormatting sqref="H30">
    <cfRule type="expression" dxfId="2764" priority="25">
      <formula>H30&gt;0</formula>
    </cfRule>
    <cfRule type="expression" dxfId="2763" priority="26">
      <formula>H30&lt;0</formula>
    </cfRule>
  </conditionalFormatting>
  <conditionalFormatting sqref="H31">
    <cfRule type="expression" dxfId="2762" priority="23">
      <formula>H31&gt;0</formula>
    </cfRule>
    <cfRule type="expression" dxfId="2761" priority="24">
      <formula>H31&lt;0</formula>
    </cfRule>
  </conditionalFormatting>
  <conditionalFormatting sqref="Q7">
    <cfRule type="expression" dxfId="2760" priority="21">
      <formula>Q7&gt;0</formula>
    </cfRule>
    <cfRule type="expression" dxfId="2759" priority="22">
      <formula>Q7&lt;0</formula>
    </cfRule>
  </conditionalFormatting>
  <conditionalFormatting sqref="Q8">
    <cfRule type="expression" dxfId="2758" priority="19">
      <formula>Q8&gt;0</formula>
    </cfRule>
    <cfRule type="expression" dxfId="2757" priority="20">
      <formula>Q8&lt;0</formula>
    </cfRule>
  </conditionalFormatting>
  <conditionalFormatting sqref="F73:F82">
    <cfRule type="expression" dxfId="2756" priority="17">
      <formula>F73&gt;0</formula>
    </cfRule>
    <cfRule type="expression" dxfId="2755" priority="18">
      <formula>F73&lt;0</formula>
    </cfRule>
  </conditionalFormatting>
  <conditionalFormatting sqref="H73:H76">
    <cfRule type="expression" dxfId="2754" priority="15">
      <formula>H73&gt;0</formula>
    </cfRule>
    <cfRule type="expression" dxfId="2753" priority="16">
      <formula>H73&lt;0</formula>
    </cfRule>
  </conditionalFormatting>
  <conditionalFormatting sqref="F69:F72">
    <cfRule type="expression" dxfId="2752" priority="13">
      <formula>F69&gt;0</formula>
    </cfRule>
    <cfRule type="expression" dxfId="2751" priority="14">
      <formula>F69&lt;0</formula>
    </cfRule>
  </conditionalFormatting>
  <conditionalFormatting sqref="H69:H72">
    <cfRule type="expression" dxfId="2750" priority="11">
      <formula>H69&gt;0</formula>
    </cfRule>
    <cfRule type="expression" dxfId="2749" priority="12">
      <formula>H69&lt;0</formula>
    </cfRule>
  </conditionalFormatting>
  <conditionalFormatting sqref="I73:I76">
    <cfRule type="expression" dxfId="2748" priority="9">
      <formula>I73&gt;0</formula>
    </cfRule>
    <cfRule type="expression" dxfId="2747" priority="10">
      <formula>I73&lt;0</formula>
    </cfRule>
  </conditionalFormatting>
  <conditionalFormatting sqref="I69:I72">
    <cfRule type="expression" dxfId="2746" priority="7">
      <formula>I69&gt;0</formula>
    </cfRule>
    <cfRule type="expression" dxfId="2745" priority="8">
      <formula>I69&lt;0</formula>
    </cfRule>
  </conditionalFormatting>
  <conditionalFormatting sqref="H77">
    <cfRule type="expression" dxfId="2744" priority="5">
      <formula>H77&gt;0</formula>
    </cfRule>
    <cfRule type="expression" dxfId="2743" priority="6">
      <formula>H77&lt;0</formula>
    </cfRule>
  </conditionalFormatting>
  <conditionalFormatting sqref="H78">
    <cfRule type="expression" dxfId="2742" priority="3">
      <formula>H78&gt;0</formula>
    </cfRule>
    <cfRule type="expression" dxfId="2741" priority="4">
      <formula>H78&lt;0</formula>
    </cfRule>
  </conditionalFormatting>
  <conditionalFormatting sqref="H79">
    <cfRule type="expression" dxfId="2740" priority="1">
      <formula>H79&gt;0</formula>
    </cfRule>
    <cfRule type="expression" dxfId="273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2" t="s">
        <v>78</v>
      </c>
      <c r="P42" s="87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8" priority="29">
      <formula>N19&gt;0</formula>
    </cfRule>
    <cfRule type="expression" dxfId="273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6" priority="23">
      <formula>F22&gt;0</formula>
    </cfRule>
    <cfRule type="expression" dxfId="2735" priority="24">
      <formula>F22&lt;0</formula>
    </cfRule>
  </conditionalFormatting>
  <conditionalFormatting sqref="H22:H31">
    <cfRule type="expression" dxfId="2734" priority="21">
      <formula>H22&gt;0</formula>
    </cfRule>
    <cfRule type="expression" dxfId="2733" priority="22">
      <formula>H22&lt;0</formula>
    </cfRule>
  </conditionalFormatting>
  <conditionalFormatting sqref="I21:J31">
    <cfRule type="expression" dxfId="2732" priority="19">
      <formula>I21&gt;0</formula>
    </cfRule>
    <cfRule type="expression" dxfId="2731" priority="20">
      <formula>I21&lt;0</formula>
    </cfRule>
  </conditionalFormatting>
  <conditionalFormatting sqref="Q8">
    <cfRule type="expression" dxfId="2730" priority="11">
      <formula>Q8&gt;0</formula>
    </cfRule>
    <cfRule type="expression" dxfId="2729" priority="12">
      <formula>Q8&lt;0</formula>
    </cfRule>
  </conditionalFormatting>
  <conditionalFormatting sqref="Q7">
    <cfRule type="expression" dxfId="2728" priority="13">
      <formula>Q7&gt;0</formula>
    </cfRule>
    <cfRule type="expression" dxfId="2727" priority="14">
      <formula>Q7&lt;0</formula>
    </cfRule>
  </conditionalFormatting>
  <conditionalFormatting sqref="F56:F66">
    <cfRule type="expression" dxfId="2726" priority="9">
      <formula>F56&gt;0</formula>
    </cfRule>
    <cfRule type="expression" dxfId="2725" priority="10">
      <formula>F56&lt;0</formula>
    </cfRule>
  </conditionalFormatting>
  <conditionalFormatting sqref="H56:H66">
    <cfRule type="expression" dxfId="2724" priority="7">
      <formula>H56&gt;0</formula>
    </cfRule>
    <cfRule type="expression" dxfId="2723" priority="8">
      <formula>H56&lt;0</formula>
    </cfRule>
  </conditionalFormatting>
  <conditionalFormatting sqref="I56:I66">
    <cfRule type="expression" dxfId="2722" priority="5">
      <formula>I56&gt;0</formula>
    </cfRule>
    <cfRule type="expression" dxfId="2721" priority="6">
      <formula>I56&lt;0</formula>
    </cfRule>
  </conditionalFormatting>
  <conditionalFormatting sqref="F21">
    <cfRule type="expression" dxfId="2720" priority="3">
      <formula>F21&gt;0</formula>
    </cfRule>
    <cfRule type="expression" dxfId="2719" priority="4">
      <formula>F21&lt;0</formula>
    </cfRule>
  </conditionalFormatting>
  <conditionalFormatting sqref="H21">
    <cfRule type="expression" dxfId="2718" priority="1">
      <formula>H21&gt;0</formula>
    </cfRule>
    <cfRule type="expression" dxfId="271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6" priority="64">
      <formula>N23&gt;0</formula>
    </cfRule>
    <cfRule type="expression" dxfId="271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4" priority="58">
      <formula>F79&gt;0</formula>
    </cfRule>
    <cfRule type="expression" dxfId="2713" priority="59">
      <formula>F79&lt;0</formula>
    </cfRule>
  </conditionalFormatting>
  <conditionalFormatting sqref="H79:H97 H101:H118">
    <cfRule type="expression" dxfId="2712" priority="56">
      <formula>H79&gt;0</formula>
    </cfRule>
    <cfRule type="expression" dxfId="2711" priority="57">
      <formula>H79&lt;0</formula>
    </cfRule>
  </conditionalFormatting>
  <conditionalFormatting sqref="I75:I97 I100:I118">
    <cfRule type="expression" dxfId="2710" priority="54">
      <formula>I75&gt;0</formula>
    </cfRule>
    <cfRule type="expression" dxfId="2709" priority="55">
      <formula>I75&lt;0</formula>
    </cfRule>
  </conditionalFormatting>
  <conditionalFormatting sqref="Q7">
    <cfRule type="expression" dxfId="2708" priority="52">
      <formula>Q7&gt;0</formula>
    </cfRule>
    <cfRule type="expression" dxfId="2707" priority="53">
      <formula>Q7&lt;0</formula>
    </cfRule>
  </conditionalFormatting>
  <conditionalFormatting sqref="Q8">
    <cfRule type="expression" dxfId="2706" priority="50">
      <formula>Q8&gt;0</formula>
    </cfRule>
    <cfRule type="expression" dxfId="2705" priority="51">
      <formula>Q8&lt;0</formula>
    </cfRule>
  </conditionalFormatting>
  <conditionalFormatting sqref="F75:F78">
    <cfRule type="expression" dxfId="2704" priority="48">
      <formula>F75&gt;0</formula>
    </cfRule>
    <cfRule type="expression" dxfId="2703" priority="49">
      <formula>F75&lt;0</formula>
    </cfRule>
  </conditionalFormatting>
  <conditionalFormatting sqref="H75:H78">
    <cfRule type="expression" dxfId="2702" priority="46">
      <formula>H75&gt;0</formula>
    </cfRule>
    <cfRule type="expression" dxfId="2701" priority="47">
      <formula>H75&lt;0</formula>
    </cfRule>
  </conditionalFormatting>
  <conditionalFormatting sqref="F100:F114">
    <cfRule type="expression" dxfId="2700" priority="40">
      <formula>F100&gt;0</formula>
    </cfRule>
    <cfRule type="expression" dxfId="2699" priority="41">
      <formula>F100&lt;0</formula>
    </cfRule>
  </conditionalFormatting>
  <conditionalFormatting sqref="H100:H114">
    <cfRule type="expression" dxfId="2698" priority="38">
      <formula>H100&gt;0</formula>
    </cfRule>
    <cfRule type="expression" dxfId="2697" priority="39">
      <formula>H100&lt;0</formula>
    </cfRule>
  </conditionalFormatting>
  <conditionalFormatting sqref="F29:F67">
    <cfRule type="expression" dxfId="2696" priority="36">
      <formula>F29&gt;0</formula>
    </cfRule>
    <cfRule type="expression" dxfId="2695" priority="37">
      <formula>F29&lt;0</formula>
    </cfRule>
  </conditionalFormatting>
  <conditionalFormatting sqref="H29:H63">
    <cfRule type="expression" dxfId="2694" priority="34">
      <formula>H29&gt;0</formula>
    </cfRule>
    <cfRule type="expression" dxfId="2693" priority="35">
      <formula>H29&lt;0</formula>
    </cfRule>
  </conditionalFormatting>
  <conditionalFormatting sqref="J38:J68">
    <cfRule type="expression" dxfId="2692" priority="32">
      <formula>J38&gt;0</formula>
    </cfRule>
    <cfRule type="expression" dxfId="2691" priority="33">
      <formula>J38&lt;0</formula>
    </cfRule>
  </conditionalFormatting>
  <conditionalFormatting sqref="J43">
    <cfRule type="expression" dxfId="2690" priority="30">
      <formula>J43&gt;0</formula>
    </cfRule>
    <cfRule type="expression" dxfId="2689" priority="31">
      <formula>J43&lt;0</formula>
    </cfRule>
  </conditionalFormatting>
  <conditionalFormatting sqref="Q9">
    <cfRule type="expression" dxfId="2688" priority="24">
      <formula>Q9&gt;0</formula>
    </cfRule>
    <cfRule type="expression" dxfId="2687" priority="25">
      <formula>Q9&lt;0</formula>
    </cfRule>
  </conditionalFormatting>
  <conditionalFormatting sqref="R4">
    <cfRule type="expression" dxfId="2686" priority="26">
      <formula>R4&gt;0</formula>
    </cfRule>
    <cfRule type="expression" dxfId="268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4" priority="21">
      <formula>F120&gt;0</formula>
    </cfRule>
    <cfRule type="expression" dxfId="2683" priority="22">
      <formula>F120&lt;0</formula>
    </cfRule>
  </conditionalFormatting>
  <conditionalFormatting sqref="H120:H160">
    <cfRule type="expression" dxfId="2682" priority="19">
      <formula>H120&gt;0</formula>
    </cfRule>
    <cfRule type="expression" dxfId="2681" priority="20">
      <formula>H120&lt;0</formula>
    </cfRule>
  </conditionalFormatting>
  <conditionalFormatting sqref="J129:J160">
    <cfRule type="expression" dxfId="2680" priority="17">
      <formula>J129&gt;0</formula>
    </cfRule>
    <cfRule type="expression" dxfId="2679" priority="18">
      <formula>J129&lt;0</formula>
    </cfRule>
  </conditionalFormatting>
  <conditionalFormatting sqref="J134">
    <cfRule type="expression" dxfId="2678" priority="15">
      <formula>J134&gt;0</formula>
    </cfRule>
    <cfRule type="expression" dxfId="2677" priority="16">
      <formula>J134&lt;0</formula>
    </cfRule>
  </conditionalFormatting>
  <conditionalFormatting sqref="J31:J40">
    <cfRule type="expression" dxfId="2676" priority="13">
      <formula>J31&gt;0</formula>
    </cfRule>
    <cfRule type="expression" dxfId="2675" priority="14">
      <formula>J31&lt;0</formula>
    </cfRule>
  </conditionalFormatting>
  <conditionalFormatting sqref="J36:J37">
    <cfRule type="expression" dxfId="2674" priority="11">
      <formula>J36&gt;0</formula>
    </cfRule>
    <cfRule type="expression" dxfId="2673" priority="12">
      <formula>J36&lt;0</formula>
    </cfRule>
  </conditionalFormatting>
  <conditionalFormatting sqref="Q10">
    <cfRule type="expression" dxfId="2672" priority="9">
      <formula>Q10&gt;0</formula>
    </cfRule>
    <cfRule type="expression" dxfId="2671" priority="10">
      <formula>Q10&lt;0</formula>
    </cfRule>
  </conditionalFormatting>
  <conditionalFormatting sqref="K38:K55 K57:K68">
    <cfRule type="expression" dxfId="2670" priority="7">
      <formula>K38&gt;0</formula>
    </cfRule>
    <cfRule type="expression" dxfId="2669" priority="8">
      <formula>K38&lt;0</formula>
    </cfRule>
  </conditionalFormatting>
  <conditionalFormatting sqref="K43">
    <cfRule type="expression" dxfId="2668" priority="5">
      <formula>K43&gt;0</formula>
    </cfRule>
    <cfRule type="expression" dxfId="2667" priority="6">
      <formula>K43&lt;0</formula>
    </cfRule>
  </conditionalFormatting>
  <conditionalFormatting sqref="K31:K40">
    <cfRule type="expression" dxfId="2666" priority="3">
      <formula>K31&gt;0</formula>
    </cfRule>
    <cfRule type="expression" dxfId="2665" priority="4">
      <formula>K31&lt;0</formula>
    </cfRule>
  </conditionalFormatting>
  <conditionalFormatting sqref="K36:K37">
    <cfRule type="expression" dxfId="2664" priority="1">
      <formula>K36&gt;0</formula>
    </cfRule>
    <cfRule type="expression" dxfId="266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91.4</v>
      </c>
      <c r="R4" s="495">
        <v>-1.4999999999999999E-2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9140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1020.4399999999996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1020.4399999999996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0.125676760809699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1.663019693654267E-2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14.083204930662559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100.54000000000002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99.626000000000019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98.712000000000018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97.798000000000016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96.884000000000015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95.970000000000013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95.056000000000012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94.14200000000001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93.228000000000009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92.314000000000007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90.486000000000004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89.572000000000003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88.658000000000001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87.744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86.83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85.915999999999997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85.00200000000001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84.088000000000008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83.174000000000007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82.26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2" priority="31">
      <formula>F47&gt;0</formula>
    </cfRule>
    <cfRule type="expression" dxfId="2661" priority="32">
      <formula>F47&lt;0</formula>
    </cfRule>
  </conditionalFormatting>
  <conditionalFormatting sqref="Q7">
    <cfRule type="expression" dxfId="2660" priority="29">
      <formula>Q7&gt;0</formula>
    </cfRule>
    <cfRule type="expression" dxfId="2659" priority="30">
      <formula>Q7&lt;0</formula>
    </cfRule>
  </conditionalFormatting>
  <conditionalFormatting sqref="Q8">
    <cfRule type="expression" dxfId="2658" priority="27">
      <formula>Q8&gt;0</formula>
    </cfRule>
    <cfRule type="expression" dxfId="2657" priority="28">
      <formula>Q8&lt;0</formula>
    </cfRule>
  </conditionalFormatting>
  <conditionalFormatting sqref="F33:F46">
    <cfRule type="expression" dxfId="2656" priority="25">
      <formula>F33&gt;0</formula>
    </cfRule>
    <cfRule type="expression" dxfId="2655" priority="26">
      <formula>F33&lt;0</formula>
    </cfRule>
  </conditionalFormatting>
  <conditionalFormatting sqref="H33:H46">
    <cfRule type="expression" dxfId="2654" priority="23">
      <formula>H33&gt;0</formula>
    </cfRule>
    <cfRule type="expression" dxfId="2653" priority="24">
      <formula>H33&lt;0</formula>
    </cfRule>
  </conditionalFormatting>
  <conditionalFormatting sqref="Q10">
    <cfRule type="expression" dxfId="2652" priority="21">
      <formula>Q10&gt;0</formula>
    </cfRule>
    <cfRule type="expression" dxfId="2651" priority="22">
      <formula>Q10&lt;0</formula>
    </cfRule>
  </conditionalFormatting>
  <conditionalFormatting sqref="J25:J38">
    <cfRule type="expression" dxfId="2650" priority="19">
      <formula>J25&gt;0</formula>
    </cfRule>
    <cfRule type="expression" dxfId="2649" priority="20">
      <formula>J25&lt;0</formula>
    </cfRule>
  </conditionalFormatting>
  <conditionalFormatting sqref="K38">
    <cfRule type="expression" dxfId="2648" priority="17">
      <formula>K38&gt;0</formula>
    </cfRule>
    <cfRule type="expression" dxfId="2647" priority="18">
      <formula>K38&lt;0</formula>
    </cfRule>
  </conditionalFormatting>
  <conditionalFormatting sqref="L25:L38">
    <cfRule type="expression" dxfId="2646" priority="15">
      <formula>L25&gt;0</formula>
    </cfRule>
    <cfRule type="expression" dxfId="2645" priority="16">
      <formula>L25&lt;0</formula>
    </cfRule>
  </conditionalFormatting>
  <conditionalFormatting sqref="F89:F110">
    <cfRule type="expression" dxfId="2644" priority="13">
      <formula>F89&gt;0</formula>
    </cfRule>
    <cfRule type="expression" dxfId="2643" priority="14">
      <formula>F89&lt;0</formula>
    </cfRule>
  </conditionalFormatting>
  <conditionalFormatting sqref="H89:H110">
    <cfRule type="expression" dxfId="2642" priority="11">
      <formula>H89&gt;0</formula>
    </cfRule>
    <cfRule type="expression" dxfId="2641" priority="12">
      <formula>H89&lt;0</formula>
    </cfRule>
  </conditionalFormatting>
  <conditionalFormatting sqref="J89:J102">
    <cfRule type="expression" dxfId="2640" priority="9">
      <formula>J89&gt;0</formula>
    </cfRule>
    <cfRule type="expression" dxfId="2639" priority="10">
      <formula>J89&lt;0</formula>
    </cfRule>
  </conditionalFormatting>
  <conditionalFormatting sqref="K89:K102">
    <cfRule type="expression" dxfId="2638" priority="7">
      <formula>K89&gt;0</formula>
    </cfRule>
    <cfRule type="expression" dxfId="2637" priority="8">
      <formula>K89&lt;0</formula>
    </cfRule>
  </conditionalFormatting>
  <conditionalFormatting sqref="L89:L102">
    <cfRule type="expression" dxfId="2636" priority="5">
      <formula>L89&gt;0</formula>
    </cfRule>
    <cfRule type="expression" dxfId="2635" priority="6">
      <formula>L89&lt;0</formula>
    </cfRule>
  </conditionalFormatting>
  <conditionalFormatting sqref="F25:F32">
    <cfRule type="expression" dxfId="2634" priority="3">
      <formula>F25&gt;0</formula>
    </cfRule>
    <cfRule type="expression" dxfId="2633" priority="4">
      <formula>F25&lt;0</formula>
    </cfRule>
  </conditionalFormatting>
  <conditionalFormatting sqref="H25:H32">
    <cfRule type="expression" dxfId="2632" priority="1">
      <formula>H25&gt;0</formula>
    </cfRule>
    <cfRule type="expression" dxfId="26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2479.7597000000001</v>
      </c>
      <c r="R4" s="495">
        <v>6.9999999999999999E-4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9919.0388000000003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-1068.9611999999997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-1068.9611999999997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-9.7284419366581706E-2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12.782266494845361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2727.7356700000005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2702.9380730000003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2678.140476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2653.3428790000003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2628.545282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2603.7476850000003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2578.9500880000001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2554.1524910000003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2529.3548940000001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2504.5572970000003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2479.7597000000001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2454.9621029999998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2430.1645060000001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2405.3669089999999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2380.5693120000001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2355.7717149999999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2330.9741180000001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2306.1765210000003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2281.3789240000001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2256.5813270000003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2231.7837300000001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0" priority="31">
      <formula>F47&gt;0</formula>
    </cfRule>
    <cfRule type="expression" dxfId="2629" priority="32">
      <formula>F47&lt;0</formula>
    </cfRule>
  </conditionalFormatting>
  <conditionalFormatting sqref="Q7">
    <cfRule type="expression" dxfId="2628" priority="29">
      <formula>Q7&gt;0</formula>
    </cfRule>
    <cfRule type="expression" dxfId="2627" priority="30">
      <formula>Q7&lt;0</formula>
    </cfRule>
  </conditionalFormatting>
  <conditionalFormatting sqref="Q8">
    <cfRule type="expression" dxfId="2626" priority="27">
      <formula>Q8&gt;0</formula>
    </cfRule>
    <cfRule type="expression" dxfId="2625" priority="28">
      <formula>Q8&lt;0</formula>
    </cfRule>
  </conditionalFormatting>
  <conditionalFormatting sqref="F31:F46">
    <cfRule type="expression" dxfId="2624" priority="25">
      <formula>F31&gt;0</formula>
    </cfRule>
    <cfRule type="expression" dxfId="2623" priority="26">
      <formula>F31&lt;0</formula>
    </cfRule>
  </conditionalFormatting>
  <conditionalFormatting sqref="H31:H46">
    <cfRule type="expression" dxfId="2622" priority="23">
      <formula>H31&gt;0</formula>
    </cfRule>
    <cfRule type="expression" dxfId="2621" priority="24">
      <formula>H31&lt;0</formula>
    </cfRule>
  </conditionalFormatting>
  <conditionalFormatting sqref="Q10">
    <cfRule type="expression" dxfId="2620" priority="21">
      <formula>Q10&gt;0</formula>
    </cfRule>
    <cfRule type="expression" dxfId="2619" priority="22">
      <formula>Q10&lt;0</formula>
    </cfRule>
  </conditionalFormatting>
  <conditionalFormatting sqref="J25:J38">
    <cfRule type="expression" dxfId="2618" priority="19">
      <formula>J25&gt;0</formula>
    </cfRule>
    <cfRule type="expression" dxfId="2617" priority="20">
      <formula>J25&lt;0</formula>
    </cfRule>
  </conditionalFormatting>
  <conditionalFormatting sqref="K38">
    <cfRule type="expression" dxfId="2616" priority="17">
      <formula>K38&gt;0</formula>
    </cfRule>
    <cfRule type="expression" dxfId="2615" priority="18">
      <formula>K38&lt;0</formula>
    </cfRule>
  </conditionalFormatting>
  <conditionalFormatting sqref="L25:L38">
    <cfRule type="expression" dxfId="2614" priority="15">
      <formula>L25&gt;0</formula>
    </cfRule>
    <cfRule type="expression" dxfId="2613" priority="16">
      <formula>L25&lt;0</formula>
    </cfRule>
  </conditionalFormatting>
  <conditionalFormatting sqref="F89:F110">
    <cfRule type="expression" dxfId="2612" priority="13">
      <formula>F89&gt;0</formula>
    </cfRule>
    <cfRule type="expression" dxfId="2611" priority="14">
      <formula>F89&lt;0</formula>
    </cfRule>
  </conditionalFormatting>
  <conditionalFormatting sqref="H89:H110">
    <cfRule type="expression" dxfId="2610" priority="11">
      <formula>H89&gt;0</formula>
    </cfRule>
    <cfRule type="expression" dxfId="2609" priority="12">
      <formula>H89&lt;0</formula>
    </cfRule>
  </conditionalFormatting>
  <conditionalFormatting sqref="J89:J102">
    <cfRule type="expression" dxfId="2608" priority="9">
      <formula>J89&gt;0</formula>
    </cfRule>
    <cfRule type="expression" dxfId="2607" priority="10">
      <formula>J89&lt;0</formula>
    </cfRule>
  </conditionalFormatting>
  <conditionalFormatting sqref="K89:K102">
    <cfRule type="expression" dxfId="2606" priority="7">
      <formula>K89&gt;0</formula>
    </cfRule>
    <cfRule type="expression" dxfId="2605" priority="8">
      <formula>K89&lt;0</formula>
    </cfRule>
  </conditionalFormatting>
  <conditionalFormatting sqref="L89:L102">
    <cfRule type="expression" dxfId="2604" priority="5">
      <formula>L89&gt;0</formula>
    </cfRule>
    <cfRule type="expression" dxfId="2603" priority="6">
      <formula>L89&lt;0</formula>
    </cfRule>
  </conditionalFormatting>
  <conditionalFormatting sqref="F25:F30">
    <cfRule type="expression" dxfId="2602" priority="3">
      <formula>F25&gt;0</formula>
    </cfRule>
    <cfRule type="expression" dxfId="2601" priority="4">
      <formula>F25&lt;0</formula>
    </cfRule>
  </conditionalFormatting>
  <conditionalFormatting sqref="H25:H30">
    <cfRule type="expression" dxfId="2600" priority="1">
      <formula>H25&gt;0</formula>
    </cfRule>
    <cfRule type="expression" dxfId="25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2" t="s">
        <v>78</v>
      </c>
      <c r="P42" s="87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8" priority="35">
      <formula>N19&gt;0</formula>
    </cfRule>
    <cfRule type="expression" dxfId="25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6" priority="21">
      <formula>F25&gt;0</formula>
    </cfRule>
    <cfRule type="expression" dxfId="2595" priority="22">
      <formula>F25&lt;0</formula>
    </cfRule>
  </conditionalFormatting>
  <conditionalFormatting sqref="H25:H47">
    <cfRule type="expression" dxfId="2594" priority="19">
      <formula>H25&gt;0</formula>
    </cfRule>
    <cfRule type="expression" dxfId="2593" priority="20">
      <formula>H25&lt;0</formula>
    </cfRule>
  </conditionalFormatting>
  <conditionalFormatting sqref="I25:I27">
    <cfRule type="expression" dxfId="2592" priority="15">
      <formula>I25&gt;0</formula>
    </cfRule>
    <cfRule type="expression" dxfId="2591" priority="16">
      <formula>I25&lt;0</formula>
    </cfRule>
  </conditionalFormatting>
  <conditionalFormatting sqref="Q7">
    <cfRule type="expression" dxfId="2590" priority="5">
      <formula>Q7&gt;0</formula>
    </cfRule>
    <cfRule type="expression" dxfId="2589" priority="6">
      <formula>Q7&lt;0</formula>
    </cfRule>
  </conditionalFormatting>
  <conditionalFormatting sqref="Q8">
    <cfRule type="expression" dxfId="2588" priority="3">
      <formula>Q8&gt;0</formula>
    </cfRule>
    <cfRule type="expression" dxfId="25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6" priority="9">
      <formula>F36&gt;0</formula>
    </cfRule>
    <cfRule type="expression" dxfId="2585" priority="10">
      <formula>F36&lt;0</formula>
    </cfRule>
  </conditionalFormatting>
  <conditionalFormatting sqref="F25:F35">
    <cfRule type="expression" dxfId="2584" priority="7">
      <formula>F25&gt;0</formula>
    </cfRule>
    <cfRule type="expression" dxfId="2583" priority="8">
      <formula>F25&lt;0</formula>
    </cfRule>
  </conditionalFormatting>
  <conditionalFormatting sqref="H25:H35">
    <cfRule type="expression" dxfId="2582" priority="5">
      <formula>H25&gt;0</formula>
    </cfRule>
    <cfRule type="expression" dxfId="2581" priority="6">
      <formula>H25&lt;0</formula>
    </cfRule>
  </conditionalFormatting>
  <conditionalFormatting sqref="Q7">
    <cfRule type="expression" dxfId="2580" priority="3">
      <formula>Q7&gt;0</formula>
    </cfRule>
    <cfRule type="expression" dxfId="2579" priority="4">
      <formula>Q7&lt;0</formula>
    </cfRule>
  </conditionalFormatting>
  <conditionalFormatting sqref="Q8">
    <cfRule type="expression" dxfId="2578" priority="1">
      <formula>Q8&gt;0</formula>
    </cfRule>
    <cfRule type="expression" dxfId="25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2" t="s">
        <v>78</v>
      </c>
      <c r="P40" s="87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6" priority="37">
      <formula>F25&gt;0</formula>
    </cfRule>
    <cfRule type="expression" dxfId="2575" priority="38">
      <formula>F25&lt;0</formula>
    </cfRule>
  </conditionalFormatting>
  <conditionalFormatting sqref="Q7">
    <cfRule type="expression" dxfId="2574" priority="35">
      <formula>Q7&gt;0</formula>
    </cfRule>
    <cfRule type="expression" dxfId="2573" priority="36">
      <formula>Q7&lt;0</formula>
    </cfRule>
  </conditionalFormatting>
  <conditionalFormatting sqref="Q8">
    <cfRule type="expression" dxfId="2572" priority="33">
      <formula>Q8&gt;0</formula>
    </cfRule>
    <cfRule type="expression" dxfId="2571" priority="34">
      <formula>Q8&lt;0</formula>
    </cfRule>
  </conditionalFormatting>
  <conditionalFormatting sqref="F44:F46">
    <cfRule type="expression" dxfId="2570" priority="31">
      <formula>F44&gt;0</formula>
    </cfRule>
    <cfRule type="expression" dxfId="2569" priority="32">
      <formula>F44&lt;0</formula>
    </cfRule>
  </conditionalFormatting>
  <conditionalFormatting sqref="H44:H46">
    <cfRule type="expression" dxfId="2568" priority="29">
      <formula>H44&gt;0</formula>
    </cfRule>
    <cfRule type="expression" dxfId="2567" priority="30">
      <formula>H44&lt;0</formula>
    </cfRule>
  </conditionalFormatting>
  <conditionalFormatting sqref="F89:F110">
    <cfRule type="expression" dxfId="2566" priority="27">
      <formula>F89&gt;0</formula>
    </cfRule>
    <cfRule type="expression" dxfId="2565" priority="28">
      <formula>F89&lt;0</formula>
    </cfRule>
  </conditionalFormatting>
  <conditionalFormatting sqref="H89:H110">
    <cfRule type="expression" dxfId="2564" priority="25">
      <formula>H89&gt;0</formula>
    </cfRule>
    <cfRule type="expression" dxfId="2563" priority="26">
      <formula>H89&lt;0</formula>
    </cfRule>
  </conditionalFormatting>
  <conditionalFormatting sqref="Q10">
    <cfRule type="expression" dxfId="2562" priority="23">
      <formula>Q10&gt;0</formula>
    </cfRule>
    <cfRule type="expression" dxfId="2561" priority="24">
      <formula>Q10&lt;0</formula>
    </cfRule>
  </conditionalFormatting>
  <conditionalFormatting sqref="J25:J38">
    <cfRule type="expression" dxfId="2560" priority="21">
      <formula>J25&gt;0</formula>
    </cfRule>
    <cfRule type="expression" dxfId="2559" priority="22">
      <formula>J25&lt;0</formula>
    </cfRule>
  </conditionalFormatting>
  <conditionalFormatting sqref="K25:K38">
    <cfRule type="expression" dxfId="2558" priority="19">
      <formula>K25&gt;0</formula>
    </cfRule>
    <cfRule type="expression" dxfId="2557" priority="20">
      <formula>K25&lt;0</formula>
    </cfRule>
  </conditionalFormatting>
  <conditionalFormatting sqref="L25:L38">
    <cfRule type="expression" dxfId="2556" priority="17">
      <formula>L25&gt;0</formula>
    </cfRule>
    <cfRule type="expression" dxfId="2555" priority="18">
      <formula>L25&lt;0</formula>
    </cfRule>
  </conditionalFormatting>
  <conditionalFormatting sqref="J40">
    <cfRule type="expression" dxfId="2554" priority="15">
      <formula>J40&gt;0</formula>
    </cfRule>
    <cfRule type="expression" dxfId="2553" priority="16">
      <formula>J40&lt;0</formula>
    </cfRule>
  </conditionalFormatting>
  <conditionalFormatting sqref="L39">
    <cfRule type="expression" dxfId="2552" priority="11">
      <formula>L39&gt;0</formula>
    </cfRule>
    <cfRule type="expression" dxfId="2551" priority="12">
      <formula>L39&lt;0</formula>
    </cfRule>
  </conditionalFormatting>
  <conditionalFormatting sqref="F39">
    <cfRule type="expression" dxfId="2550" priority="9">
      <formula>F39&gt;0</formula>
    </cfRule>
    <cfRule type="expression" dxfId="2549" priority="10">
      <formula>F39&lt;0</formula>
    </cfRule>
  </conditionalFormatting>
  <conditionalFormatting sqref="H39">
    <cfRule type="expression" dxfId="2548" priority="7">
      <formula>H39&gt;0</formula>
    </cfRule>
    <cfRule type="expression" dxfId="2547" priority="8">
      <formula>H39&lt;0</formula>
    </cfRule>
  </conditionalFormatting>
  <conditionalFormatting sqref="J41">
    <cfRule type="expression" dxfId="2546" priority="5">
      <formula>J41&gt;0</formula>
    </cfRule>
    <cfRule type="expression" dxfId="2545" priority="6">
      <formula>J41&lt;0</formula>
    </cfRule>
  </conditionalFormatting>
  <conditionalFormatting sqref="J43">
    <cfRule type="expression" dxfId="2544" priority="3">
      <formula>J43&gt;0</formula>
    </cfRule>
    <cfRule type="expression" dxfId="2543" priority="4">
      <formula>J43&lt;0</formula>
    </cfRule>
  </conditionalFormatting>
  <conditionalFormatting sqref="J44">
    <cfRule type="expression" dxfId="2542" priority="1">
      <formula>J44&gt;0</formula>
    </cfRule>
    <cfRule type="expression" dxfId="254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40" priority="31">
      <formula>F29&gt;0</formula>
    </cfRule>
    <cfRule type="expression" dxfId="2539" priority="32">
      <formula>F29&lt;0</formula>
    </cfRule>
  </conditionalFormatting>
  <conditionalFormatting sqref="F29 F31:F35">
    <cfRule type="expression" dxfId="2538" priority="33">
      <formula>F29&gt;0</formula>
    </cfRule>
    <cfRule type="expression" dxfId="2537" priority="34">
      <formula>F29&lt;0</formula>
    </cfRule>
  </conditionalFormatting>
  <conditionalFormatting sqref="H29 H31:H35">
    <cfRule type="expression" dxfId="2536" priority="29">
      <formula>H29&gt;0</formula>
    </cfRule>
    <cfRule type="expression" dxfId="2535" priority="30">
      <formula>H29&lt;0</formula>
    </cfRule>
  </conditionalFormatting>
  <conditionalFormatting sqref="F21:F28">
    <cfRule type="expression" dxfId="2534" priority="27">
      <formula>F21&gt;0</formula>
    </cfRule>
    <cfRule type="expression" dxfId="2533" priority="28">
      <formula>F21&lt;0</formula>
    </cfRule>
  </conditionalFormatting>
  <conditionalFormatting sqref="H21:H28">
    <cfRule type="expression" dxfId="2532" priority="25">
      <formula>H21&gt;0</formula>
    </cfRule>
    <cfRule type="expression" dxfId="2531" priority="26">
      <formula>H21&lt;0</formula>
    </cfRule>
  </conditionalFormatting>
  <conditionalFormatting sqref="Q8">
    <cfRule type="expression" dxfId="2530" priority="21">
      <formula>Q8&gt;0</formula>
    </cfRule>
    <cfRule type="expression" dxfId="2529" priority="22">
      <formula>Q8&lt;0</formula>
    </cfRule>
  </conditionalFormatting>
  <conditionalFormatting sqref="Q7">
    <cfRule type="expression" dxfId="2528" priority="23">
      <formula>Q7&gt;0</formula>
    </cfRule>
    <cfRule type="expression" dxfId="2527" priority="24">
      <formula>Q7&lt;0</formula>
    </cfRule>
  </conditionalFormatting>
  <conditionalFormatting sqref="F30">
    <cfRule type="expression" dxfId="2526" priority="19">
      <formula>F30&gt;0</formula>
    </cfRule>
    <cfRule type="expression" dxfId="2525" priority="20">
      <formula>F30&lt;0</formula>
    </cfRule>
  </conditionalFormatting>
  <conditionalFormatting sqref="H30">
    <cfRule type="expression" dxfId="2524" priority="17">
      <formula>H30&gt;0</formula>
    </cfRule>
    <cfRule type="expression" dxfId="2523" priority="18">
      <formula>H30&lt;0</formula>
    </cfRule>
  </conditionalFormatting>
  <conditionalFormatting sqref="F68 F70:F74">
    <cfRule type="expression" dxfId="2522" priority="13">
      <formula>F68&gt;0</formula>
    </cfRule>
    <cfRule type="expression" dxfId="2521" priority="14">
      <formula>F68&lt;0</formula>
    </cfRule>
  </conditionalFormatting>
  <conditionalFormatting sqref="F68 F70:F74">
    <cfRule type="expression" dxfId="2520" priority="15">
      <formula>F68&gt;0</formula>
    </cfRule>
    <cfRule type="expression" dxfId="2519" priority="16">
      <formula>F68&lt;0</formula>
    </cfRule>
  </conditionalFormatting>
  <conditionalFormatting sqref="H68 H70:H74">
    <cfRule type="expression" dxfId="2518" priority="11">
      <formula>H68&gt;0</formula>
    </cfRule>
    <cfRule type="expression" dxfId="2517" priority="12">
      <formula>H68&lt;0</formula>
    </cfRule>
  </conditionalFormatting>
  <conditionalFormatting sqref="F60:F67">
    <cfRule type="expression" dxfId="2516" priority="9">
      <formula>F60&gt;0</formula>
    </cfRule>
    <cfRule type="expression" dxfId="2515" priority="10">
      <formula>F60&lt;0</formula>
    </cfRule>
  </conditionalFormatting>
  <conditionalFormatting sqref="H60:H67">
    <cfRule type="expression" dxfId="2514" priority="7">
      <formula>H60&gt;0</formula>
    </cfRule>
    <cfRule type="expression" dxfId="2513" priority="8">
      <formula>H60&lt;0</formula>
    </cfRule>
  </conditionalFormatting>
  <conditionalFormatting sqref="F69">
    <cfRule type="expression" dxfId="2512" priority="5">
      <formula>F69&gt;0</formula>
    </cfRule>
    <cfRule type="expression" dxfId="2511" priority="6">
      <formula>F69&lt;0</formula>
    </cfRule>
  </conditionalFormatting>
  <conditionalFormatting sqref="H69">
    <cfRule type="expression" dxfId="2510" priority="3">
      <formula>H69&gt;0</formula>
    </cfRule>
    <cfRule type="expression" dxfId="2509" priority="4">
      <formula>H69&lt;0</formula>
    </cfRule>
  </conditionalFormatting>
  <conditionalFormatting sqref="Q10">
    <cfRule type="expression" dxfId="2508" priority="1">
      <formula>Q10&gt;0</formula>
    </cfRule>
    <cfRule type="expression" dxfId="250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2" t="s">
        <v>78</v>
      </c>
      <c r="P40" s="87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6" priority="11">
      <formula>F33&gt;0</formula>
    </cfRule>
    <cfRule type="expression" dxfId="2505" priority="12">
      <formula>F33&lt;0</formula>
    </cfRule>
  </conditionalFormatting>
  <conditionalFormatting sqref="Q7">
    <cfRule type="expression" dxfId="2504" priority="9">
      <formula>Q7&gt;0</formula>
    </cfRule>
    <cfRule type="expression" dxfId="2503" priority="10">
      <formula>Q7&lt;0</formula>
    </cfRule>
  </conditionalFormatting>
  <conditionalFormatting sqref="Q8">
    <cfRule type="expression" dxfId="2502" priority="7">
      <formula>Q8&gt;0</formula>
    </cfRule>
    <cfRule type="expression" dxfId="2501" priority="8">
      <formula>Q8&lt;0</formula>
    </cfRule>
  </conditionalFormatting>
  <conditionalFormatting sqref="F25:F32">
    <cfRule type="expression" dxfId="2500" priority="5">
      <formula>F25&gt;0</formula>
    </cfRule>
    <cfRule type="expression" dxfId="2499" priority="6">
      <formula>F25&lt;0</formula>
    </cfRule>
  </conditionalFormatting>
  <conditionalFormatting sqref="H25:H32">
    <cfRule type="expression" dxfId="2498" priority="3">
      <formula>H25&gt;0</formula>
    </cfRule>
    <cfRule type="expression" dxfId="2497" priority="4">
      <formula>H25&lt;0</formula>
    </cfRule>
  </conditionalFormatting>
  <conditionalFormatting sqref="Q10">
    <cfRule type="expression" dxfId="2496" priority="1">
      <formula>Q10&gt;0</formula>
    </cfRule>
    <cfRule type="expression" dxfId="249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2" t="s">
        <v>78</v>
      </c>
      <c r="P15" s="87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4" priority="75">
      <formula>F32&gt;0</formula>
    </cfRule>
    <cfRule type="expression" dxfId="2493" priority="76">
      <formula>F32&lt;0</formula>
    </cfRule>
  </conditionalFormatting>
  <conditionalFormatting sqref="Q7">
    <cfRule type="expression" dxfId="2492" priority="73">
      <formula>Q7&gt;0</formula>
    </cfRule>
    <cfRule type="expression" dxfId="2491" priority="74">
      <formula>Q7&lt;0</formula>
    </cfRule>
  </conditionalFormatting>
  <conditionalFormatting sqref="Q8">
    <cfRule type="expression" dxfId="2490" priority="71">
      <formula>Q8&gt;0</formula>
    </cfRule>
    <cfRule type="expression" dxfId="248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8" priority="63">
      <formula>M58&gt;0</formula>
    </cfRule>
    <cfRule type="expression" dxfId="2487" priority="64">
      <formula>M58&lt;0</formula>
    </cfRule>
  </conditionalFormatting>
  <conditionalFormatting sqref="Q10">
    <cfRule type="expression" dxfId="2486" priority="61">
      <formula>Q10&gt;0</formula>
    </cfRule>
    <cfRule type="expression" dxfId="2485" priority="62">
      <formula>Q10&lt;0</formula>
    </cfRule>
  </conditionalFormatting>
  <conditionalFormatting sqref="F29:F31">
    <cfRule type="expression" dxfId="2484" priority="59">
      <formula>F29&gt;0</formula>
    </cfRule>
    <cfRule type="expression" dxfId="2483" priority="60">
      <formula>F29&lt;0</formula>
    </cfRule>
  </conditionalFormatting>
  <conditionalFormatting sqref="H29:H31">
    <cfRule type="expression" dxfId="2482" priority="57">
      <formula>H29&gt;0</formula>
    </cfRule>
    <cfRule type="expression" dxfId="2481" priority="58">
      <formula>H29&lt;0</formula>
    </cfRule>
  </conditionalFormatting>
  <conditionalFormatting sqref="F83:F94">
    <cfRule type="expression" dxfId="2480" priority="55">
      <formula>F83&gt;0</formula>
    </cfRule>
    <cfRule type="expression" dxfId="2479" priority="56">
      <formula>F83&lt;0</formula>
    </cfRule>
  </conditionalFormatting>
  <conditionalFormatting sqref="H83:H94">
    <cfRule type="expression" dxfId="2478" priority="53">
      <formula>H83&gt;0</formula>
    </cfRule>
    <cfRule type="expression" dxfId="2477" priority="54">
      <formula>H83&lt;0</formula>
    </cfRule>
  </conditionalFormatting>
  <conditionalFormatting sqref="J41">
    <cfRule type="expression" dxfId="2476" priority="51">
      <formula>J41&gt;0</formula>
    </cfRule>
    <cfRule type="expression" dxfId="2475" priority="52">
      <formula>J41&lt;0</formula>
    </cfRule>
  </conditionalFormatting>
  <conditionalFormatting sqref="J39:J47">
    <cfRule type="expression" dxfId="2474" priority="49">
      <formula>J39&gt;0</formula>
    </cfRule>
    <cfRule type="expression" dxfId="2473" priority="50">
      <formula>J39&lt;0</formula>
    </cfRule>
  </conditionalFormatting>
  <conditionalFormatting sqref="F48:F51 H48:H51">
    <cfRule type="expression" dxfId="2472" priority="47">
      <formula>F48&gt;0</formula>
    </cfRule>
    <cfRule type="expression" dxfId="2471" priority="48">
      <formula>F48&lt;0</formula>
    </cfRule>
  </conditionalFormatting>
  <conditionalFormatting sqref="J48:J57">
    <cfRule type="expression" dxfId="2470" priority="45">
      <formula>J48&gt;0</formula>
    </cfRule>
    <cfRule type="expression" dxfId="2469" priority="46">
      <formula>J48&lt;0</formula>
    </cfRule>
  </conditionalFormatting>
  <conditionalFormatting sqref="K45:K52">
    <cfRule type="expression" dxfId="2468" priority="43">
      <formula>K45&gt;0</formula>
    </cfRule>
    <cfRule type="expression" dxfId="2467" priority="44">
      <formula>K45&lt;0</formula>
    </cfRule>
  </conditionalFormatting>
  <conditionalFormatting sqref="K45:K52">
    <cfRule type="expression" dxfId="2466" priority="41">
      <formula>K45&gt;0</formula>
    </cfRule>
    <cfRule type="expression" dxfId="2465" priority="42">
      <formula>K45&lt;0</formula>
    </cfRule>
  </conditionalFormatting>
  <conditionalFormatting sqref="F102:F118 H102:H118 H120:H128 F120:F128">
    <cfRule type="expression" dxfId="2464" priority="37">
      <formula>F102&gt;0</formula>
    </cfRule>
    <cfRule type="expression" dxfId="2463" priority="38">
      <formula>F102&lt;0</formula>
    </cfRule>
  </conditionalFormatting>
  <conditionalFormatting sqref="F96:F101">
    <cfRule type="expression" dxfId="2462" priority="35">
      <formula>F96&gt;0</formula>
    </cfRule>
    <cfRule type="expression" dxfId="2461" priority="36">
      <formula>F96&lt;0</formula>
    </cfRule>
  </conditionalFormatting>
  <conditionalFormatting sqref="H96:H101">
    <cfRule type="expression" dxfId="2460" priority="33">
      <formula>H96&gt;0</formula>
    </cfRule>
    <cfRule type="expression" dxfId="2459" priority="34">
      <formula>H96&lt;0</formula>
    </cfRule>
  </conditionalFormatting>
  <conditionalFormatting sqref="J112">
    <cfRule type="expression" dxfId="2458" priority="31">
      <formula>J112&gt;0</formula>
    </cfRule>
    <cfRule type="expression" dxfId="2457" priority="32">
      <formula>J112&lt;0</formula>
    </cfRule>
  </conditionalFormatting>
  <conditionalFormatting sqref="J110:J118 J120">
    <cfRule type="expression" dxfId="2456" priority="29">
      <formula>J110&gt;0</formula>
    </cfRule>
    <cfRule type="expression" dxfId="2455" priority="30">
      <formula>J110&lt;0</formula>
    </cfRule>
  </conditionalFormatting>
  <conditionalFormatting sqref="F119 H119">
    <cfRule type="expression" dxfId="2454" priority="27">
      <formula>F119&gt;0</formula>
    </cfRule>
    <cfRule type="expression" dxfId="2453" priority="28">
      <formula>F119&lt;0</formula>
    </cfRule>
  </conditionalFormatting>
  <conditionalFormatting sqref="J119">
    <cfRule type="expression" dxfId="2452" priority="25">
      <formula>J119&gt;0</formula>
    </cfRule>
    <cfRule type="expression" dxfId="2451" priority="26">
      <formula>J119&lt;0</formula>
    </cfRule>
  </conditionalFormatting>
  <conditionalFormatting sqref="K112:K123">
    <cfRule type="expression" dxfId="2450" priority="23">
      <formula>K112&gt;0</formula>
    </cfRule>
    <cfRule type="expression" dxfId="2449" priority="24">
      <formula>K112&lt;0</formula>
    </cfRule>
  </conditionalFormatting>
  <conditionalFormatting sqref="K110:K123">
    <cfRule type="expression" dxfId="2448" priority="21">
      <formula>K110&gt;0</formula>
    </cfRule>
    <cfRule type="expression" dxfId="2447" priority="22">
      <formula>K110&lt;0</formula>
    </cfRule>
  </conditionalFormatting>
  <conditionalFormatting sqref="J121">
    <cfRule type="expression" dxfId="2446" priority="19">
      <formula>J121&gt;0</formula>
    </cfRule>
    <cfRule type="expression" dxfId="2445" priority="20">
      <formula>J121&lt;0</formula>
    </cfRule>
  </conditionalFormatting>
  <conditionalFormatting sqref="F25:F28">
    <cfRule type="expression" dxfId="2444" priority="17">
      <formula>F25&gt;0</formula>
    </cfRule>
    <cfRule type="expression" dxfId="2443" priority="18">
      <formula>F25&lt;0</formula>
    </cfRule>
  </conditionalFormatting>
  <conditionalFormatting sqref="H25:H28">
    <cfRule type="expression" dxfId="2442" priority="15">
      <formula>H25&gt;0</formula>
    </cfRule>
    <cfRule type="expression" dxfId="2441" priority="16">
      <formula>H25&lt;0</formula>
    </cfRule>
  </conditionalFormatting>
  <conditionalFormatting sqref="J27:J29">
    <cfRule type="expression" dxfId="2440" priority="13">
      <formula>J27&gt;0</formula>
    </cfRule>
    <cfRule type="expression" dxfId="2439" priority="14">
      <formula>J27&lt;0</formula>
    </cfRule>
  </conditionalFormatting>
  <conditionalFormatting sqref="J30:J31">
    <cfRule type="expression" dxfId="2438" priority="11">
      <formula>J30&gt;0</formula>
    </cfRule>
    <cfRule type="expression" dxfId="2437" priority="12">
      <formula>J30&lt;0</formula>
    </cfRule>
  </conditionalFormatting>
  <conditionalFormatting sqref="J33">
    <cfRule type="expression" dxfId="2436" priority="9">
      <formula>J33&gt;0</formula>
    </cfRule>
    <cfRule type="expression" dxfId="2435" priority="10">
      <formula>J33&lt;0</formula>
    </cfRule>
  </conditionalFormatting>
  <conditionalFormatting sqref="J34">
    <cfRule type="expression" dxfId="2434" priority="7">
      <formula>J34&gt;0</formula>
    </cfRule>
    <cfRule type="expression" dxfId="2433" priority="8">
      <formula>J34&lt;0</formula>
    </cfRule>
  </conditionalFormatting>
  <conditionalFormatting sqref="J35:J43">
    <cfRule type="expression" dxfId="2432" priority="5">
      <formula>J35&gt;0</formula>
    </cfRule>
    <cfRule type="expression" dxfId="243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30" priority="1">
      <formula>Q9&gt;0</formula>
    </cfRule>
    <cfRule type="expression" dxfId="242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2" t="s">
        <v>78</v>
      </c>
      <c r="P40" s="87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8" priority="15">
      <formula>F39&gt;0</formula>
    </cfRule>
    <cfRule type="expression" dxfId="2427" priority="16">
      <formula>F39&lt;0</formula>
    </cfRule>
  </conditionalFormatting>
  <conditionalFormatting sqref="Q7">
    <cfRule type="expression" dxfId="2426" priority="13">
      <formula>Q7&gt;0</formula>
    </cfRule>
    <cfRule type="expression" dxfId="2425" priority="14">
      <formula>Q7&lt;0</formula>
    </cfRule>
  </conditionalFormatting>
  <conditionalFormatting sqref="Q8">
    <cfRule type="expression" dxfId="2424" priority="11">
      <formula>Q8&gt;0</formula>
    </cfRule>
    <cfRule type="expression" dxfId="2423" priority="12">
      <formula>Q8&lt;0</formula>
    </cfRule>
  </conditionalFormatting>
  <conditionalFormatting sqref="F25:F38">
    <cfRule type="expression" dxfId="2422" priority="9">
      <formula>F25&gt;0</formula>
    </cfRule>
    <cfRule type="expression" dxfId="2421" priority="10">
      <formula>F25&lt;0</formula>
    </cfRule>
  </conditionalFormatting>
  <conditionalFormatting sqref="H25:H38">
    <cfRule type="expression" dxfId="2420" priority="7">
      <formula>H25&gt;0</formula>
    </cfRule>
    <cfRule type="expression" dxfId="2419" priority="8">
      <formula>H25&lt;0</formula>
    </cfRule>
  </conditionalFormatting>
  <conditionalFormatting sqref="M55">
    <cfRule type="expression" dxfId="2418" priority="3">
      <formula>M55&gt;0</formula>
    </cfRule>
    <cfRule type="expression" dxfId="2417" priority="4">
      <formula>M55&lt;0</formula>
    </cfRule>
  </conditionalFormatting>
  <conditionalFormatting sqref="Q10">
    <cfRule type="expression" dxfId="2416" priority="1">
      <formula>Q10&gt;0</formula>
    </cfRule>
    <cfRule type="expression" dxfId="241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2" t="s">
        <v>78</v>
      </c>
      <c r="P40" s="87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4" priority="27">
      <formula>F27&gt;0</formula>
    </cfRule>
    <cfRule type="expression" dxfId="2413" priority="28">
      <formula>F27&lt;0</formula>
    </cfRule>
  </conditionalFormatting>
  <conditionalFormatting sqref="Q8">
    <cfRule type="expression" dxfId="2412" priority="15">
      <formula>Q8&gt;0</formula>
    </cfRule>
    <cfRule type="expression" dxfId="2411" priority="16">
      <formula>Q8&lt;0</formula>
    </cfRule>
  </conditionalFormatting>
  <conditionalFormatting sqref="Q7">
    <cfRule type="expression" dxfId="2410" priority="17">
      <formula>Q7&gt;0</formula>
    </cfRule>
    <cfRule type="expression" dxfId="2409" priority="18">
      <formula>Q7&lt;0</formula>
    </cfRule>
  </conditionalFormatting>
  <conditionalFormatting sqref="F37:F38">
    <cfRule type="expression" dxfId="2408" priority="13">
      <formula>F37&gt;0</formula>
    </cfRule>
    <cfRule type="expression" dxfId="2407" priority="14">
      <formula>F37&lt;0</formula>
    </cfRule>
  </conditionalFormatting>
  <conditionalFormatting sqref="H37:H38">
    <cfRule type="expression" dxfId="2406" priority="11">
      <formula>H37&gt;0</formula>
    </cfRule>
    <cfRule type="expression" dxfId="2405" priority="12">
      <formula>H37&lt;0</formula>
    </cfRule>
  </conditionalFormatting>
  <conditionalFormatting sqref="F23:F26 H23:H26">
    <cfRule type="expression" dxfId="2404" priority="9">
      <formula>F23&gt;0</formula>
    </cfRule>
    <cfRule type="expression" dxfId="2403" priority="10">
      <formula>F23&lt;0</formula>
    </cfRule>
  </conditionalFormatting>
  <conditionalFormatting sqref="Q10">
    <cfRule type="expression" dxfId="2402" priority="3">
      <formula>Q10&gt;0</formula>
    </cfRule>
    <cfRule type="expression" dxfId="2401" priority="4">
      <formula>Q10&lt;0</formula>
    </cfRule>
  </conditionalFormatting>
  <conditionalFormatting sqref="F22 H22">
    <cfRule type="expression" dxfId="2400" priority="1">
      <formula>F22&gt;0</formula>
    </cfRule>
    <cfRule type="expression" dxfId="2399" priority="2">
      <formula>F22&lt;0</formula>
    </cfRule>
  </conditionalFormatting>
  <conditionalFormatting sqref="M41">
    <cfRule type="expression" dxfId="2398" priority="5">
      <formula>M41&gt;0</formula>
    </cfRule>
    <cfRule type="expression" dxfId="239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6" priority="29">
      <formula>F25&gt;0</formula>
    </cfRule>
    <cfRule type="expression" dxfId="2395" priority="30">
      <formula>F25&lt;0</formula>
    </cfRule>
  </conditionalFormatting>
  <conditionalFormatting sqref="Q7">
    <cfRule type="expression" dxfId="2394" priority="27">
      <formula>Q7&gt;0</formula>
    </cfRule>
    <cfRule type="expression" dxfId="2393" priority="28">
      <formula>Q7&lt;0</formula>
    </cfRule>
  </conditionalFormatting>
  <conditionalFormatting sqref="Q8">
    <cfRule type="expression" dxfId="2392" priority="25">
      <formula>Q8&gt;0</formula>
    </cfRule>
    <cfRule type="expression" dxfId="2391" priority="26">
      <formula>Q8&lt;0</formula>
    </cfRule>
  </conditionalFormatting>
  <conditionalFormatting sqref="Q10">
    <cfRule type="expression" dxfId="2390" priority="13">
      <formula>Q10&gt;0</formula>
    </cfRule>
    <cfRule type="expression" dxfId="2389" priority="14">
      <formula>Q10&lt;0</formula>
    </cfRule>
  </conditionalFormatting>
  <conditionalFormatting sqref="M46">
    <cfRule type="expression" dxfId="2388" priority="11">
      <formula>M46&gt;0</formula>
    </cfRule>
    <cfRule type="expression" dxfId="2387" priority="12">
      <formula>M46&lt;0</formula>
    </cfRule>
  </conditionalFormatting>
  <conditionalFormatting sqref="F80:F88 H80:H88">
    <cfRule type="expression" dxfId="2386" priority="9">
      <formula>F80&gt;0</formula>
    </cfRule>
    <cfRule type="expression" dxfId="2385" priority="10">
      <formula>F80&lt;0</formula>
    </cfRule>
  </conditionalFormatting>
  <conditionalFormatting sqref="F75:F79">
    <cfRule type="expression" dxfId="2384" priority="7">
      <formula>F75&gt;0</formula>
    </cfRule>
    <cfRule type="expression" dxfId="2383" priority="8">
      <formula>F75&lt;0</formula>
    </cfRule>
  </conditionalFormatting>
  <conditionalFormatting sqref="H75:H79">
    <cfRule type="expression" dxfId="2382" priority="5">
      <formula>H75&gt;0</formula>
    </cfRule>
    <cfRule type="expression" dxfId="2381" priority="6">
      <formula>H75&lt;0</formula>
    </cfRule>
  </conditionalFormatting>
  <conditionalFormatting sqref="F71:F74">
    <cfRule type="expression" dxfId="2380" priority="3">
      <formula>F71&gt;0</formula>
    </cfRule>
    <cfRule type="expression" dxfId="2379" priority="4">
      <formula>F71&lt;0</formula>
    </cfRule>
  </conditionalFormatting>
  <conditionalFormatting sqref="H71:H74">
    <cfRule type="expression" dxfId="2378" priority="1">
      <formula>H71&gt;0</formula>
    </cfRule>
    <cfRule type="expression" dxfId="237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35" activePane="bottomLeft" state="frozen"/>
      <selection activeCell="A2" sqref="A2"/>
      <selection pane="bottomLeft" activeCell="D58" sqref="D58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6" priority="21">
      <formula>F47&gt;0</formula>
    </cfRule>
    <cfRule type="expression" dxfId="2375" priority="22">
      <formula>F47&lt;0</formula>
    </cfRule>
  </conditionalFormatting>
  <conditionalFormatting sqref="Q7">
    <cfRule type="expression" dxfId="2374" priority="19">
      <formula>Q7&gt;0</formula>
    </cfRule>
    <cfRule type="expression" dxfId="2373" priority="20">
      <formula>Q7&lt;0</formula>
    </cfRule>
  </conditionalFormatting>
  <conditionalFormatting sqref="Q8">
    <cfRule type="expression" dxfId="2372" priority="17">
      <formula>Q8&gt;0</formula>
    </cfRule>
    <cfRule type="expression" dxfId="2371" priority="18">
      <formula>Q8&lt;0</formula>
    </cfRule>
  </conditionalFormatting>
  <conditionalFormatting sqref="F25:F46">
    <cfRule type="expression" dxfId="2370" priority="15">
      <formula>F25&gt;0</formula>
    </cfRule>
    <cfRule type="expression" dxfId="2369" priority="16">
      <formula>F25&lt;0</formula>
    </cfRule>
  </conditionalFormatting>
  <conditionalFormatting sqref="H25:H46">
    <cfRule type="expression" dxfId="2368" priority="13">
      <formula>H25&gt;0</formula>
    </cfRule>
    <cfRule type="expression" dxfId="2367" priority="14">
      <formula>H25&lt;0</formula>
    </cfRule>
  </conditionalFormatting>
  <conditionalFormatting sqref="F89:F110">
    <cfRule type="expression" dxfId="2366" priority="11">
      <formula>F89&gt;0</formula>
    </cfRule>
    <cfRule type="expression" dxfId="2365" priority="12">
      <formula>F89&lt;0</formula>
    </cfRule>
  </conditionalFormatting>
  <conditionalFormatting sqref="H89:H110">
    <cfRule type="expression" dxfId="2364" priority="9">
      <formula>H89&gt;0</formula>
    </cfRule>
    <cfRule type="expression" dxfId="2363" priority="10">
      <formula>H89&lt;0</formula>
    </cfRule>
  </conditionalFormatting>
  <conditionalFormatting sqref="Q10">
    <cfRule type="expression" dxfId="2362" priority="7">
      <formula>Q10&gt;0</formula>
    </cfRule>
    <cfRule type="expression" dxfId="2361" priority="8">
      <formula>Q10&lt;0</formula>
    </cfRule>
  </conditionalFormatting>
  <conditionalFormatting sqref="J25:J38">
    <cfRule type="expression" dxfId="2360" priority="5">
      <formula>J25&gt;0</formula>
    </cfRule>
    <cfRule type="expression" dxfId="2359" priority="6">
      <formula>J25&lt;0</formula>
    </cfRule>
  </conditionalFormatting>
  <conditionalFormatting sqref="K25:K38">
    <cfRule type="expression" dxfId="2358" priority="3">
      <formula>K25&gt;0</formula>
    </cfRule>
    <cfRule type="expression" dxfId="2357" priority="4">
      <formula>K25&lt;0</formula>
    </cfRule>
  </conditionalFormatting>
  <conditionalFormatting sqref="L25:L38">
    <cfRule type="expression" dxfId="2356" priority="1">
      <formula>L25&gt;0</formula>
    </cfRule>
    <cfRule type="expression" dxfId="2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4" priority="23">
      <formula>F34&gt;0</formula>
    </cfRule>
    <cfRule type="expression" dxfId="2353" priority="24">
      <formula>F34&lt;0</formula>
    </cfRule>
  </conditionalFormatting>
  <conditionalFormatting sqref="Q7">
    <cfRule type="expression" dxfId="2352" priority="21">
      <formula>Q7&gt;0</formula>
    </cfRule>
    <cfRule type="expression" dxfId="2351" priority="22">
      <formula>Q7&lt;0</formula>
    </cfRule>
  </conditionalFormatting>
  <conditionalFormatting sqref="Q8">
    <cfRule type="expression" dxfId="2350" priority="19">
      <formula>Q8&gt;0</formula>
    </cfRule>
    <cfRule type="expression" dxfId="2349" priority="20">
      <formula>Q8&lt;0</formula>
    </cfRule>
  </conditionalFormatting>
  <conditionalFormatting sqref="F25:F33">
    <cfRule type="expression" dxfId="2348" priority="17">
      <formula>F25&gt;0</formula>
    </cfRule>
    <cfRule type="expression" dxfId="2347" priority="18">
      <formula>F25&lt;0</formula>
    </cfRule>
  </conditionalFormatting>
  <conditionalFormatting sqref="H25:H33">
    <cfRule type="expression" dxfId="2346" priority="15">
      <formula>H25&gt;0</formula>
    </cfRule>
    <cfRule type="expression" dxfId="2345" priority="16">
      <formula>H25&lt;0</formula>
    </cfRule>
  </conditionalFormatting>
  <conditionalFormatting sqref="M46">
    <cfRule type="expression" dxfId="2344" priority="13">
      <formula>M46&gt;0</formula>
    </cfRule>
    <cfRule type="expression" dxfId="2343" priority="14">
      <formula>M46&lt;0</formula>
    </cfRule>
  </conditionalFormatting>
  <conditionalFormatting sqref="F79:F87 H79:H87">
    <cfRule type="expression" dxfId="2342" priority="11">
      <formula>F79&gt;0</formula>
    </cfRule>
    <cfRule type="expression" dxfId="2341" priority="12">
      <formula>F79&lt;0</formula>
    </cfRule>
  </conditionalFormatting>
  <conditionalFormatting sqref="F70:F78">
    <cfRule type="expression" dxfId="2340" priority="9">
      <formula>F70&gt;0</formula>
    </cfRule>
    <cfRule type="expression" dxfId="2339" priority="10">
      <formula>F70&lt;0</formula>
    </cfRule>
  </conditionalFormatting>
  <conditionalFormatting sqref="H70:H78">
    <cfRule type="expression" dxfId="2338" priority="7">
      <formula>H70&gt;0</formula>
    </cfRule>
    <cfRule type="expression" dxfId="2337" priority="8">
      <formula>H70&lt;0</formula>
    </cfRule>
  </conditionalFormatting>
  <conditionalFormatting sqref="J27:K27 J30:K30 J33:K33 J36:K36 J39:K39 J42:K42">
    <cfRule type="expression" dxfId="2336" priority="5">
      <formula>J27&gt;0</formula>
    </cfRule>
    <cfRule type="expression" dxfId="2335" priority="6">
      <formula>J27&lt;0</formula>
    </cfRule>
  </conditionalFormatting>
  <conditionalFormatting sqref="J28:K29 J31:K32 J34:K35 J37:K38 J40:K41">
    <cfRule type="expression" dxfId="2334" priority="3">
      <formula>J28&gt;0</formula>
    </cfRule>
    <cfRule type="expression" dxfId="2333" priority="4">
      <formula>J28&lt;0</formula>
    </cfRule>
  </conditionalFormatting>
  <conditionalFormatting sqref="L27:L42">
    <cfRule type="expression" dxfId="2332" priority="1">
      <formula>L27&gt;0</formula>
    </cfRule>
    <cfRule type="expression" dxfId="233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0" priority="9">
      <formula>F57&gt;0</formula>
    </cfRule>
    <cfRule type="expression" dxfId="2329" priority="10">
      <formula>F57&lt;0</formula>
    </cfRule>
  </conditionalFormatting>
  <conditionalFormatting sqref="Q7">
    <cfRule type="expression" dxfId="2328" priority="7">
      <formula>Q7&gt;0</formula>
    </cfRule>
    <cfRule type="expression" dxfId="2327" priority="8">
      <formula>Q7&lt;0</formula>
    </cfRule>
  </conditionalFormatting>
  <conditionalFormatting sqref="Q8">
    <cfRule type="expression" dxfId="2326" priority="5">
      <formula>Q8&gt;0</formula>
    </cfRule>
    <cfRule type="expression" dxfId="2325" priority="6">
      <formula>Q8&lt;0</formula>
    </cfRule>
  </conditionalFormatting>
  <conditionalFormatting sqref="F25:F56">
    <cfRule type="expression" dxfId="2324" priority="3">
      <formula>F25&gt;0</formula>
    </cfRule>
    <cfRule type="expression" dxfId="2323" priority="4">
      <formula>F25&lt;0</formula>
    </cfRule>
  </conditionalFormatting>
  <conditionalFormatting sqref="H25:H56">
    <cfRule type="expression" dxfId="2322" priority="1">
      <formula>H25&gt;0</formula>
    </cfRule>
    <cfRule type="expression" dxfId="232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51.179900000000004</v>
      </c>
      <c r="R4" s="495">
        <v>-1.14E-2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15353.970000000001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255.90000000000146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255.90000000000146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1.694918622049053E-2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3.4388500172919445E-2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2" t="s">
        <v>78</v>
      </c>
      <c r="P40" s="872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56.29789000000001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55.786091000000006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55.27429200000001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54.762493000000006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54.25069400000001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53.738895000000007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53.227096000000003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52.715297000000007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52.203498000000003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51.691699000000007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51.179900000000004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50.668101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50.156302000000004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49.644503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49.132704000000004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48.620905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48.109105999999997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47.597307000000008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47.085508000000004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46.573709000000008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46.061910000000005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0" priority="35">
      <formula>F47&gt;0</formula>
    </cfRule>
    <cfRule type="expression" dxfId="2319" priority="36">
      <formula>F47&lt;0</formula>
    </cfRule>
  </conditionalFormatting>
  <conditionalFormatting sqref="Q7">
    <cfRule type="expression" dxfId="2318" priority="33">
      <formula>Q7&gt;0</formula>
    </cfRule>
    <cfRule type="expression" dxfId="2317" priority="34">
      <formula>Q7&lt;0</formula>
    </cfRule>
  </conditionalFormatting>
  <conditionalFormatting sqref="Q8">
    <cfRule type="expression" dxfId="2316" priority="31">
      <formula>Q8&gt;0</formula>
    </cfRule>
    <cfRule type="expression" dxfId="2315" priority="32">
      <formula>Q8&lt;0</formula>
    </cfRule>
  </conditionalFormatting>
  <conditionalFormatting sqref="F30:F46">
    <cfRule type="expression" dxfId="2314" priority="29">
      <formula>F30&gt;0</formula>
    </cfRule>
    <cfRule type="expression" dxfId="2313" priority="30">
      <formula>F30&lt;0</formula>
    </cfRule>
  </conditionalFormatting>
  <conditionalFormatting sqref="H30:H46">
    <cfRule type="expression" dxfId="2312" priority="27">
      <formula>H30&gt;0</formula>
    </cfRule>
    <cfRule type="expression" dxfId="2311" priority="28">
      <formula>H30&lt;0</formula>
    </cfRule>
  </conditionalFormatting>
  <conditionalFormatting sqref="Q10">
    <cfRule type="expression" dxfId="2310" priority="25">
      <formula>Q10&gt;0</formula>
    </cfRule>
    <cfRule type="expression" dxfId="2309" priority="26">
      <formula>Q10&lt;0</formula>
    </cfRule>
  </conditionalFormatting>
  <conditionalFormatting sqref="J27:J35">
    <cfRule type="expression" dxfId="2308" priority="23">
      <formula>J27&gt;0</formula>
    </cfRule>
    <cfRule type="expression" dxfId="2307" priority="24">
      <formula>J27&lt;0</formula>
    </cfRule>
  </conditionalFormatting>
  <conditionalFormatting sqref="K27:K38">
    <cfRule type="expression" dxfId="2306" priority="21">
      <formula>K27&gt;0</formula>
    </cfRule>
    <cfRule type="expression" dxfId="2305" priority="22">
      <formula>K27&lt;0</formula>
    </cfRule>
  </conditionalFormatting>
  <conditionalFormatting sqref="L27:L38">
    <cfRule type="expression" dxfId="2304" priority="19">
      <formula>L27&gt;0</formula>
    </cfRule>
    <cfRule type="expression" dxfId="2303" priority="20">
      <formula>L27&lt;0</formula>
    </cfRule>
  </conditionalFormatting>
  <conditionalFormatting sqref="F89:F110">
    <cfRule type="expression" dxfId="2302" priority="17">
      <formula>F89&gt;0</formula>
    </cfRule>
    <cfRule type="expression" dxfId="2301" priority="18">
      <formula>F89&lt;0</formula>
    </cfRule>
  </conditionalFormatting>
  <conditionalFormatting sqref="H89:H110">
    <cfRule type="expression" dxfId="2300" priority="15">
      <formula>H89&gt;0</formula>
    </cfRule>
    <cfRule type="expression" dxfId="2299" priority="16">
      <formula>H89&lt;0</formula>
    </cfRule>
  </conditionalFormatting>
  <conditionalFormatting sqref="J89:J102">
    <cfRule type="expression" dxfId="2298" priority="13">
      <formula>J89&gt;0</formula>
    </cfRule>
    <cfRule type="expression" dxfId="2297" priority="14">
      <formula>J89&lt;0</formula>
    </cfRule>
  </conditionalFormatting>
  <conditionalFormatting sqref="K89:K102">
    <cfRule type="expression" dxfId="2296" priority="11">
      <formula>K89&gt;0</formula>
    </cfRule>
    <cfRule type="expression" dxfId="2295" priority="12">
      <formula>K89&lt;0</formula>
    </cfRule>
  </conditionalFormatting>
  <conditionalFormatting sqref="L89:L102">
    <cfRule type="expression" dxfId="2294" priority="9">
      <formula>L89&gt;0</formula>
    </cfRule>
    <cfRule type="expression" dxfId="2293" priority="10">
      <formula>L89&lt;0</formula>
    </cfRule>
  </conditionalFormatting>
  <conditionalFormatting sqref="F29">
    <cfRule type="expression" dxfId="2292" priority="7">
      <formula>F29&gt;0</formula>
    </cfRule>
    <cfRule type="expression" dxfId="2291" priority="8">
      <formula>F29&lt;0</formula>
    </cfRule>
  </conditionalFormatting>
  <conditionalFormatting sqref="H29">
    <cfRule type="expression" dxfId="2290" priority="5">
      <formula>H29&gt;0</formula>
    </cfRule>
    <cfRule type="expression" dxfId="2289" priority="6">
      <formula>H29&lt;0</formula>
    </cfRule>
  </conditionalFormatting>
  <conditionalFormatting sqref="F25:F28 H25:H28">
    <cfRule type="expression" dxfId="2288" priority="1">
      <formula>F25&gt;0</formula>
    </cfRule>
    <cfRule type="expression" dxfId="228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79.239900000000006</v>
      </c>
      <c r="R4" s="475">
        <v>-3.3E-3</v>
      </c>
      <c r="T4" s="156" t="s">
        <v>1248</v>
      </c>
      <c r="U4" s="1" t="s">
        <v>1249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3961.9950000000003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2364.0049999999951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2166.7949999999996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1.2069936497326195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2.523980974231416E-2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11.360559139784948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87.163890000000009</v>
      </c>
    </row>
    <row r="22" spans="1:16" x14ac:dyDescent="0.25">
      <c r="O22" s="81">
        <v>1.0900000000000001</v>
      </c>
      <c r="P22" s="81">
        <f t="shared" ref="P22:P41" si="0">O22*$Q$4</f>
        <v>86.371491000000006</v>
      </c>
    </row>
    <row r="23" spans="1:16" x14ac:dyDescent="0.25">
      <c r="O23" s="81">
        <v>1.08</v>
      </c>
      <c r="P23" s="81">
        <f t="shared" si="0"/>
        <v>85.579092000000017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84.786693000000014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83.994294000000011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83.201895000000007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82.409496000000004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81.617097000000001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80.824698000000012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80.032299000000009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79.239900000000006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78.447501000000003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77.655101999999999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76.86270300000001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76.070304000000007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75.277905000000004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74.485506000000001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73.693107000000012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72.900708000000009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72.108309000000006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71.315910000000002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6" priority="23">
      <formula>F57&gt;0</formula>
    </cfRule>
    <cfRule type="expression" dxfId="2285" priority="24">
      <formula>F57&lt;0</formula>
    </cfRule>
  </conditionalFormatting>
  <conditionalFormatting sqref="Q7">
    <cfRule type="expression" dxfId="2284" priority="21">
      <formula>Q7&gt;0</formula>
    </cfRule>
    <cfRule type="expression" dxfId="2283" priority="22">
      <formula>Q7&lt;0</formula>
    </cfRule>
  </conditionalFormatting>
  <conditionalFormatting sqref="Q8">
    <cfRule type="expression" dxfId="2282" priority="19">
      <formula>Q8&gt;0</formula>
    </cfRule>
    <cfRule type="expression" dxfId="2281" priority="20">
      <formula>Q8&lt;0</formula>
    </cfRule>
  </conditionalFormatting>
  <conditionalFormatting sqref="M58">
    <cfRule type="expression" dxfId="2280" priority="13">
      <formula>M58&gt;0</formula>
    </cfRule>
    <cfRule type="expression" dxfId="2279" priority="14">
      <formula>M58&lt;0</formula>
    </cfRule>
  </conditionalFormatting>
  <conditionalFormatting sqref="F84:F115">
    <cfRule type="expression" dxfId="2278" priority="11">
      <formula>F84&gt;0</formula>
    </cfRule>
    <cfRule type="expression" dxfId="2277" priority="12">
      <formula>F84&lt;0</formula>
    </cfRule>
  </conditionalFormatting>
  <conditionalFormatting sqref="H84:H115">
    <cfRule type="expression" dxfId="2276" priority="9">
      <formula>H84&gt;0</formula>
    </cfRule>
    <cfRule type="expression" dxfId="2275" priority="10">
      <formula>H84&lt;0</formula>
    </cfRule>
  </conditionalFormatting>
  <conditionalFormatting sqref="F25:F56 H25:H56">
    <cfRule type="expression" dxfId="2274" priority="7">
      <formula>F25&gt;0</formula>
    </cfRule>
    <cfRule type="expression" dxfId="2273" priority="8">
      <formula>F25&lt;0</formula>
    </cfRule>
  </conditionalFormatting>
  <conditionalFormatting sqref="J28:J30 K25:K30 J31:K38">
    <cfRule type="expression" dxfId="2272" priority="3">
      <formula>J25&gt;0</formula>
    </cfRule>
    <cfRule type="expression" dxfId="2271" priority="4">
      <formula>J25&lt;0</formula>
    </cfRule>
  </conditionalFormatting>
  <conditionalFormatting sqref="K39">
    <cfRule type="expression" dxfId="2270" priority="1">
      <formula>K39&gt;0</formula>
    </cfRule>
    <cfRule type="expression" dxfId="2269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8" priority="21">
      <formula>F47&gt;0</formula>
    </cfRule>
    <cfRule type="expression" dxfId="2267" priority="22">
      <formula>F47&lt;0</formula>
    </cfRule>
  </conditionalFormatting>
  <conditionalFormatting sqref="Q7">
    <cfRule type="expression" dxfId="2266" priority="19">
      <formula>Q7&gt;0</formula>
    </cfRule>
    <cfRule type="expression" dxfId="2265" priority="20">
      <formula>Q7&lt;0</formula>
    </cfRule>
  </conditionalFormatting>
  <conditionalFormatting sqref="Q8">
    <cfRule type="expression" dxfId="2264" priority="17">
      <formula>Q8&gt;0</formula>
    </cfRule>
    <cfRule type="expression" dxfId="2263" priority="18">
      <formula>Q8&lt;0</formula>
    </cfRule>
  </conditionalFormatting>
  <conditionalFormatting sqref="F25:F46">
    <cfRule type="expression" dxfId="2262" priority="15">
      <formula>F25&gt;0</formula>
    </cfRule>
    <cfRule type="expression" dxfId="2261" priority="16">
      <formula>F25&lt;0</formula>
    </cfRule>
  </conditionalFormatting>
  <conditionalFormatting sqref="H25:H46">
    <cfRule type="expression" dxfId="2260" priority="13">
      <formula>H25&gt;0</formula>
    </cfRule>
    <cfRule type="expression" dxfId="2259" priority="14">
      <formula>H25&lt;0</formula>
    </cfRule>
  </conditionalFormatting>
  <conditionalFormatting sqref="F89:F110">
    <cfRule type="expression" dxfId="2258" priority="11">
      <formula>F89&gt;0</formula>
    </cfRule>
    <cfRule type="expression" dxfId="2257" priority="12">
      <formula>F89&lt;0</formula>
    </cfRule>
  </conditionalFormatting>
  <conditionalFormatting sqref="H89:H110">
    <cfRule type="expression" dxfId="2256" priority="9">
      <formula>H89&gt;0</formula>
    </cfRule>
    <cfRule type="expression" dxfId="2255" priority="10">
      <formula>H89&lt;0</formula>
    </cfRule>
  </conditionalFormatting>
  <conditionalFormatting sqref="Q10">
    <cfRule type="expression" dxfId="2254" priority="7">
      <formula>Q10&gt;0</formula>
    </cfRule>
    <cfRule type="expression" dxfId="2253" priority="8">
      <formula>Q10&lt;0</formula>
    </cfRule>
  </conditionalFormatting>
  <conditionalFormatting sqref="J25:J38">
    <cfRule type="expression" dxfId="2252" priority="5">
      <formula>J25&gt;0</formula>
    </cfRule>
    <cfRule type="expression" dxfId="2251" priority="6">
      <formula>J25&lt;0</formula>
    </cfRule>
  </conditionalFormatting>
  <conditionalFormatting sqref="K25:K38">
    <cfRule type="expression" dxfId="2250" priority="3">
      <formula>K25&gt;0</formula>
    </cfRule>
    <cfRule type="expression" dxfId="2249" priority="4">
      <formula>K25&lt;0</formula>
    </cfRule>
  </conditionalFormatting>
  <conditionalFormatting sqref="L25:L38">
    <cfRule type="expression" dxfId="2248" priority="1">
      <formula>L25&gt;0</formula>
    </cfRule>
    <cfRule type="expression" dxfId="22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61" activePane="bottomLeft" state="frozen"/>
      <selection pane="bottomLeft" activeCell="O288" sqref="O2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800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-17.712912499999948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23.509899999999998</v>
      </c>
      <c r="R4" s="475">
        <v>-1.47E-2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18807.919999999998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-14170.329999999958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47593.821000001582</v>
      </c>
      <c r="R7">
        <v>501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32978.249999999956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-2.3272746647396394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8.5070544749233316E-3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37.317301587301586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2" t="s">
        <v>78</v>
      </c>
      <c r="P23" s="87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28.682077999999997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28.446978999999995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28.211879999999997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27.976780999999995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27.741681999999997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27.506582999999996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27.271483999999997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27.036384999999996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26.801285999999994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26.566186999999996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26.331088000000001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26.095988999999999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25.860890000000001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25.625791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25.390692000000001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25.155593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24.920493999999998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24.685395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24.450295999999998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24.215197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23.980097999999998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23.744999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23.509899999999998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23.274800999999997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23.039701999999998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22.804602999999997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22.569503999999998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22.334404999999997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22.099305999999999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21.864207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21.629107999999999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21.394009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21.158909999999999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20.923810999999997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20.688711999999999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20.453612999999997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20.218513999999999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19.983414999999997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3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4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4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4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4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3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3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3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3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28800</v>
      </c>
      <c r="I104" s="79"/>
      <c r="J104" s="18"/>
      <c r="K104" s="18">
        <f>SUM(K2:K103)</f>
        <v>500618.62999999995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28800</v>
      </c>
      <c r="D105" s="343"/>
      <c r="E105" s="343"/>
      <c r="F105" s="344">
        <f>SumByColor($A$105, F2:F103)</f>
        <v>472735</v>
      </c>
      <c r="G105" s="343"/>
      <c r="H105" s="343">
        <f>SumByColor($A$105, H2:H103)</f>
        <v>28800</v>
      </c>
      <c r="I105" s="343"/>
      <c r="J105" s="344"/>
      <c r="K105" s="344">
        <f>SumByColor($A$105, K2:K103)</f>
        <v>500627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1" si="46">C270*(E270-D270)</f>
        <v>23425.5</v>
      </c>
      <c r="G270" s="39">
        <f t="shared" ref="G270:G291" si="47">D270*C270</f>
        <v>44194.5</v>
      </c>
      <c r="H270" s="222">
        <f t="shared" ref="H270:H291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2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A291">
        <v>501</v>
      </c>
      <c r="B291" s="150">
        <v>43371</v>
      </c>
      <c r="C291" s="10">
        <v>800</v>
      </c>
      <c r="D291" s="233">
        <v>-17.713000000000001</v>
      </c>
      <c r="E291" s="39">
        <v>23.28</v>
      </c>
      <c r="F291" s="39">
        <f t="shared" si="46"/>
        <v>32794.400000000001</v>
      </c>
      <c r="G291" s="39">
        <f t="shared" si="47"/>
        <v>-14170.400000000001</v>
      </c>
      <c r="H291" s="222">
        <f t="shared" si="48"/>
        <v>-2.314288940326314</v>
      </c>
      <c r="I291" s="39"/>
      <c r="J291" s="39"/>
      <c r="K291" s="864">
        <f t="shared" si="49"/>
        <v>47409.971000001628</v>
      </c>
      <c r="L291" s="39">
        <v>73.510000000000005</v>
      </c>
    </row>
    <row r="292" spans="1:14" x14ac:dyDescent="0.25">
      <c r="A292">
        <v>501</v>
      </c>
      <c r="B292" s="150">
        <v>43374</v>
      </c>
      <c r="C292" s="10">
        <v>800</v>
      </c>
      <c r="D292" s="233">
        <v>-17.713000000000001</v>
      </c>
      <c r="E292" s="39">
        <v>23.86</v>
      </c>
      <c r="F292" s="39">
        <f t="shared" ref="F292" si="50">C292*(E292-D292)</f>
        <v>33258.400000000001</v>
      </c>
      <c r="G292" s="39">
        <f t="shared" ref="G292" si="51">D292*C292</f>
        <v>-14170.400000000001</v>
      </c>
      <c r="H292" s="222">
        <f t="shared" ref="H292" si="52">(E292-D292)/D292</f>
        <v>-2.3470332524134814</v>
      </c>
      <c r="I292" s="39"/>
      <c r="J292" s="39"/>
      <c r="K292" s="864">
        <f t="shared" si="49"/>
        <v>47873.971000001628</v>
      </c>
      <c r="L292" s="39">
        <v>75.400000000000006</v>
      </c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3">IF(C298=0, 0,D298*C298)</f>
        <v>68120</v>
      </c>
      <c r="H298" s="365">
        <f t="shared" ref="H298:H304" si="54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3"/>
        <v>0</v>
      </c>
      <c r="H299" s="365" t="str">
        <f t="shared" si="54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3"/>
        <v>0</v>
      </c>
      <c r="H300" s="365" t="str">
        <f t="shared" si="54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3"/>
        <v>75600</v>
      </c>
      <c r="H301" s="365">
        <f t="shared" si="54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3"/>
        <v>0</v>
      </c>
      <c r="H302" s="365" t="str">
        <f t="shared" si="54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3"/>
        <v>82367.28</v>
      </c>
      <c r="H303" s="365">
        <f t="shared" si="54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3"/>
        <v>0</v>
      </c>
      <c r="H304" s="365" t="str">
        <f t="shared" si="54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5">C306*(E306-D306)</f>
        <v>-29017.579999999998</v>
      </c>
      <c r="G306" s="363">
        <f t="shared" ref="G306:G335" si="56">D306*C306</f>
        <v>91417.900000000009</v>
      </c>
      <c r="H306" s="364">
        <f t="shared" ref="H306:H335" si="57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5"/>
        <v>-31836.35999999999</v>
      </c>
      <c r="G307" s="363">
        <f t="shared" si="56"/>
        <v>101483.62</v>
      </c>
      <c r="H307" s="364">
        <f t="shared" si="57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5"/>
        <v>-34009.06</v>
      </c>
      <c r="G308" s="363">
        <f t="shared" si="56"/>
        <v>109418.42</v>
      </c>
      <c r="H308" s="364">
        <f t="shared" si="57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5"/>
        <v>-34008.920000000006</v>
      </c>
      <c r="G309" s="363">
        <f t="shared" si="56"/>
        <v>101358.28000000001</v>
      </c>
      <c r="H309" s="364">
        <f t="shared" si="57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5"/>
        <v>-39575.879999999997</v>
      </c>
      <c r="G310" s="363">
        <f t="shared" si="56"/>
        <v>108716.71999999999</v>
      </c>
      <c r="H310" s="364">
        <f t="shared" si="57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5"/>
        <v>-38892.919999999991</v>
      </c>
      <c r="G311" s="363">
        <f t="shared" si="56"/>
        <v>110180.68</v>
      </c>
      <c r="H311" s="364">
        <f t="shared" si="57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5"/>
        <v>-39649.22</v>
      </c>
      <c r="G312" s="363">
        <f t="shared" si="56"/>
        <v>101232.94</v>
      </c>
      <c r="H312" s="364">
        <f t="shared" si="57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5"/>
        <v>-41303.94</v>
      </c>
      <c r="G313" s="363">
        <f t="shared" si="56"/>
        <v>94046.46</v>
      </c>
      <c r="H313" s="364">
        <f t="shared" si="57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5"/>
        <v>-42699.159999999996</v>
      </c>
      <c r="G314" s="363">
        <f t="shared" si="56"/>
        <v>101024.04</v>
      </c>
      <c r="H314" s="364">
        <f t="shared" si="57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5"/>
        <v>-47715.600000000006</v>
      </c>
      <c r="G315" s="363">
        <f t="shared" si="56"/>
        <v>107500.44</v>
      </c>
      <c r="H315" s="364">
        <f t="shared" si="57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5"/>
        <v>-46809.119999999995</v>
      </c>
      <c r="G316" s="363">
        <f t="shared" si="56"/>
        <v>113864.21999999999</v>
      </c>
      <c r="H316" s="364">
        <f t="shared" si="57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5"/>
        <v>-47694.16</v>
      </c>
      <c r="G317" s="363">
        <f t="shared" si="56"/>
        <v>126525.44</v>
      </c>
      <c r="H317" s="364">
        <f t="shared" si="57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5"/>
        <v>-48128</v>
      </c>
      <c r="G318" s="363">
        <f t="shared" si="56"/>
        <v>129280</v>
      </c>
      <c r="H318" s="364">
        <f t="shared" si="57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5"/>
        <v>-48155.4</v>
      </c>
      <c r="G319" s="363">
        <f t="shared" si="56"/>
        <v>113708.88</v>
      </c>
      <c r="H319" s="364">
        <f t="shared" si="57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5"/>
        <v>-42239.579999999994</v>
      </c>
      <c r="G320" s="363">
        <f t="shared" si="56"/>
        <v>100564.46</v>
      </c>
      <c r="H320" s="364">
        <f t="shared" si="57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5"/>
        <v>-42072.46</v>
      </c>
      <c r="G321" s="363">
        <f t="shared" si="56"/>
        <v>100397.34000000001</v>
      </c>
      <c r="H321" s="364">
        <f t="shared" si="57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5"/>
        <v>-45543.96</v>
      </c>
      <c r="G322" s="363">
        <f t="shared" si="56"/>
        <v>132958.98000000001</v>
      </c>
      <c r="H322" s="364">
        <f t="shared" si="57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5"/>
        <v>-45906.62000000001</v>
      </c>
      <c r="G323" s="363">
        <f t="shared" si="56"/>
        <v>158980.96</v>
      </c>
      <c r="H323" s="364">
        <f t="shared" si="57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5"/>
        <v>-51777.299999999996</v>
      </c>
      <c r="G324" s="363">
        <f t="shared" si="56"/>
        <v>171590.94</v>
      </c>
      <c r="H324" s="365">
        <f t="shared" si="57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5"/>
        <v>-49664.193999999989</v>
      </c>
      <c r="G325" s="363">
        <f t="shared" si="56"/>
        <v>158920.21399999998</v>
      </c>
      <c r="H325" s="365">
        <f t="shared" si="57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5"/>
        <v>-47987.500000000015</v>
      </c>
      <c r="G326" s="363">
        <f t="shared" si="56"/>
        <v>145958.78</v>
      </c>
      <c r="H326" s="365">
        <f t="shared" si="57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5"/>
        <v>-47702.966000000015</v>
      </c>
      <c r="G327" s="363">
        <f t="shared" si="56"/>
        <v>158434.24600000001</v>
      </c>
      <c r="H327" s="365">
        <f t="shared" si="57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5"/>
        <v>-60971.399999999987</v>
      </c>
      <c r="G328" s="363">
        <f t="shared" si="56"/>
        <v>170139.24</v>
      </c>
      <c r="H328" s="365">
        <f t="shared" si="57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5"/>
        <v>-77656.859999999986</v>
      </c>
      <c r="G329" s="363">
        <f t="shared" si="56"/>
        <v>166354.54</v>
      </c>
      <c r="H329" s="365">
        <f t="shared" si="57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5"/>
        <v>-85359.959999999992</v>
      </c>
      <c r="G330" s="363">
        <f t="shared" si="56"/>
        <v>169945.68</v>
      </c>
      <c r="H330" s="365">
        <f t="shared" si="57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5"/>
        <v>-100883.47199999999</v>
      </c>
      <c r="G331" s="363">
        <f t="shared" si="56"/>
        <v>169887.61199999999</v>
      </c>
      <c r="H331" s="364">
        <f t="shared" si="57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5"/>
        <v>-97651.02</v>
      </c>
      <c r="G332" s="363">
        <f t="shared" si="56"/>
        <v>169848.9</v>
      </c>
      <c r="H332" s="364">
        <f t="shared" si="57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5"/>
        <v>-97231.731999999989</v>
      </c>
      <c r="G333" s="363">
        <f t="shared" si="56"/>
        <v>165974.95199999999</v>
      </c>
      <c r="H333" s="364">
        <f t="shared" si="57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5"/>
        <v>-97234.865999999995</v>
      </c>
      <c r="G334" s="363">
        <f t="shared" si="56"/>
        <v>169723.08599999998</v>
      </c>
      <c r="H334" s="364">
        <f t="shared" si="57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5"/>
        <v>-104373.632</v>
      </c>
      <c r="G335" s="363">
        <f t="shared" si="56"/>
        <v>197776.17199999999</v>
      </c>
      <c r="H335" s="364">
        <f t="shared" si="57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5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5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8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8"/>
        <v>-94166.28</v>
      </c>
      <c r="G339" s="363">
        <f t="shared" ref="G339:G346" si="59">IF(C339=0, 0,D339*C339)</f>
        <v>165387.56</v>
      </c>
      <c r="H339" s="364">
        <f t="shared" ref="H339:H346" si="60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8"/>
        <v>-91969.787999999986</v>
      </c>
      <c r="G340" s="363">
        <f t="shared" si="59"/>
        <v>157393.788</v>
      </c>
      <c r="H340" s="364">
        <f t="shared" si="60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8"/>
        <v>-91154.7</v>
      </c>
      <c r="G341" s="363">
        <f t="shared" si="59"/>
        <v>145246.5</v>
      </c>
      <c r="H341" s="364">
        <f t="shared" si="60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8"/>
        <v>-92238.461999999985</v>
      </c>
      <c r="G342" s="363">
        <f t="shared" si="59"/>
        <v>161141.78199999998</v>
      </c>
      <c r="H342" s="364">
        <f t="shared" si="60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8"/>
        <v>-89571.54800000001</v>
      </c>
      <c r="G343" s="363">
        <f t="shared" si="59"/>
        <v>152607.92800000001</v>
      </c>
      <c r="H343" s="364">
        <f t="shared" si="60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8"/>
        <v>-89550.534</v>
      </c>
      <c r="G344" s="363">
        <f t="shared" si="59"/>
        <v>169006.91400000002</v>
      </c>
      <c r="H344" s="364">
        <f t="shared" si="60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8"/>
        <v>-89678.238000000012</v>
      </c>
      <c r="G345" s="363">
        <f t="shared" si="59"/>
        <v>165029.61800000002</v>
      </c>
      <c r="H345" s="364">
        <f t="shared" si="60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8"/>
        <v>-89511.821999999986</v>
      </c>
      <c r="G346" s="363">
        <f t="shared" si="59"/>
        <v>168968.20199999999</v>
      </c>
      <c r="H346" s="364">
        <f t="shared" si="60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61">C347*(E347-D347)</f>
        <v>-89632.347999999984</v>
      </c>
      <c r="G347" s="363">
        <f t="shared" ref="G347:G358" si="62">IF(C347=0, 0,D347*C347)</f>
        <v>164983.728</v>
      </c>
      <c r="H347" s="364">
        <f t="shared" ref="H347:H398" si="63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61"/>
        <v>-93372.971999999994</v>
      </c>
      <c r="G348" s="363">
        <f t="shared" si="62"/>
        <v>172761.372</v>
      </c>
      <c r="H348" s="364">
        <f t="shared" si="63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61"/>
        <v>-91747.44</v>
      </c>
      <c r="G349" s="363">
        <f t="shared" si="62"/>
        <v>168784.32</v>
      </c>
      <c r="H349" s="364">
        <f t="shared" si="63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61"/>
        <v>-80757.467999999993</v>
      </c>
      <c r="G350" s="363">
        <f t="shared" si="62"/>
        <v>159727.26799999998</v>
      </c>
      <c r="H350" s="365">
        <f t="shared" si="63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61"/>
        <v>-72386.955999999976</v>
      </c>
      <c r="G351" s="363">
        <f t="shared" si="62"/>
        <v>164888.61599999998</v>
      </c>
      <c r="H351" s="365">
        <f t="shared" si="63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61"/>
        <v>-62830.615999999987</v>
      </c>
      <c r="G352" s="363">
        <f t="shared" si="62"/>
        <v>164888.61599999998</v>
      </c>
      <c r="H352" s="365">
        <f t="shared" si="63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61"/>
        <v>-66133.584000000003</v>
      </c>
      <c r="G353" s="363">
        <f t="shared" si="62"/>
        <v>164387.60399999999</v>
      </c>
      <c r="H353" s="365">
        <f t="shared" si="63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61"/>
        <v>-61160.576000000008</v>
      </c>
      <c r="G354" s="363">
        <f t="shared" si="62"/>
        <v>164331.93599999999</v>
      </c>
      <c r="H354" s="365">
        <f t="shared" si="63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61"/>
        <v>-58033.889999999992</v>
      </c>
      <c r="G355" s="363">
        <f t="shared" si="62"/>
        <v>164266.99</v>
      </c>
      <c r="H355" s="365">
        <f t="shared" si="63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61"/>
        <v>-56328.439999999988</v>
      </c>
      <c r="G356" s="363">
        <f t="shared" si="62"/>
        <v>148531.07999999999</v>
      </c>
      <c r="H356" s="365">
        <f t="shared" si="63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61"/>
        <v>-57894.720000000016</v>
      </c>
      <c r="G357" s="363">
        <f t="shared" si="62"/>
        <v>163942.26</v>
      </c>
      <c r="H357" s="364">
        <f t="shared" si="63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61"/>
        <v>-58904.104000000007</v>
      </c>
      <c r="G358" s="363">
        <f t="shared" si="62"/>
        <v>167796.78400000001</v>
      </c>
      <c r="H358" s="364">
        <f t="shared" si="63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4">C359*(E359-D359)</f>
        <v>-69928.587000000014</v>
      </c>
      <c r="G359" s="363">
        <f t="shared" ref="G359:G398" si="65">IF(C359=0, 0,D359*C359)</f>
        <v>206559.20699999999</v>
      </c>
      <c r="H359" s="364">
        <f t="shared" si="63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4"/>
        <v>-66302.234199999992</v>
      </c>
      <c r="G360" s="363">
        <f t="shared" si="65"/>
        <v>185059.5742</v>
      </c>
      <c r="H360" s="364">
        <f t="shared" si="63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4"/>
        <v>-59729.712599999977</v>
      </c>
      <c r="G361" s="363">
        <f t="shared" si="65"/>
        <v>167542.63259999998</v>
      </c>
      <c r="H361" s="364">
        <f t="shared" si="63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4"/>
        <v>-65233.308000000005</v>
      </c>
      <c r="G362" s="363">
        <f t="shared" si="65"/>
        <v>188202.64799999999</v>
      </c>
      <c r="H362" s="364">
        <f t="shared" si="63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4"/>
        <v>-64902.603600000009</v>
      </c>
      <c r="G363" s="363">
        <f t="shared" si="65"/>
        <v>167102.28360000002</v>
      </c>
      <c r="H363" s="364">
        <f t="shared" si="63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4"/>
        <v>-66452.265800000008</v>
      </c>
      <c r="G364" s="363">
        <f t="shared" si="65"/>
        <v>168143.46580000001</v>
      </c>
      <c r="H364" s="364">
        <f t="shared" si="63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4"/>
        <v>-64191.270599999982</v>
      </c>
      <c r="G365" s="363">
        <f t="shared" si="65"/>
        <v>167068.4106</v>
      </c>
      <c r="H365" s="364">
        <f t="shared" si="63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4"/>
        <v>-53072.044600000016</v>
      </c>
      <c r="G366" s="363">
        <f t="shared" si="65"/>
        <v>155298.88460000002</v>
      </c>
      <c r="H366" s="364">
        <f t="shared" si="63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4"/>
        <v>-54016.789200000007</v>
      </c>
      <c r="G367" s="363">
        <f t="shared" si="65"/>
        <v>166959.04920000001</v>
      </c>
      <c r="H367" s="364">
        <f t="shared" si="63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4"/>
        <v>-40694.080000000002</v>
      </c>
      <c r="G368" s="363">
        <f t="shared" si="65"/>
        <v>148852.48000000001</v>
      </c>
      <c r="H368" s="364">
        <f t="shared" si="63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4"/>
        <v>-41622.116400000006</v>
      </c>
      <c r="G369" s="363">
        <f t="shared" si="65"/>
        <v>161235.47640000001</v>
      </c>
      <c r="H369" s="364">
        <f t="shared" si="63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4"/>
        <v>-39713.673000000003</v>
      </c>
      <c r="G370" s="363">
        <f t="shared" si="65"/>
        <v>166592.253</v>
      </c>
      <c r="H370" s="364">
        <f t="shared" si="63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4"/>
        <v>-39679.2474</v>
      </c>
      <c r="G371" s="363">
        <f t="shared" si="65"/>
        <v>160002.82739999998</v>
      </c>
      <c r="H371" s="364">
        <f t="shared" si="63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4"/>
        <v>-40600.177800000019</v>
      </c>
      <c r="G372" s="363">
        <f t="shared" si="65"/>
        <v>166510.9578</v>
      </c>
      <c r="H372" s="364">
        <f t="shared" si="63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4"/>
        <v>-37192.92720000002</v>
      </c>
      <c r="G373" s="363">
        <f t="shared" si="65"/>
        <v>159811.00720000002</v>
      </c>
      <c r="H373" s="364">
        <f t="shared" si="63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4"/>
        <v>-28198.487200000018</v>
      </c>
      <c r="G374" s="363">
        <f t="shared" si="65"/>
        <v>159811.00720000002</v>
      </c>
      <c r="H374" s="364">
        <f t="shared" si="63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4"/>
        <v>-32939.072999999997</v>
      </c>
      <c r="G375" s="363">
        <f t="shared" si="65"/>
        <v>166785.81299999999</v>
      </c>
      <c r="H375" s="364">
        <f t="shared" si="63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4"/>
        <v>-27080.606799999998</v>
      </c>
      <c r="G376" s="363">
        <f t="shared" si="65"/>
        <v>159610.92679999999</v>
      </c>
      <c r="H376" s="365">
        <f t="shared" si="63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4"/>
        <v>-23278.161400000005</v>
      </c>
      <c r="G377" s="363">
        <f t="shared" si="65"/>
        <v>159479.6814</v>
      </c>
      <c r="H377" s="365">
        <f t="shared" si="63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4"/>
        <v>-27860.058600000004</v>
      </c>
      <c r="G378" s="363">
        <f t="shared" si="65"/>
        <v>166739.35860000001</v>
      </c>
      <c r="H378" s="365">
        <f t="shared" si="63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4"/>
        <v>-29897.277600000016</v>
      </c>
      <c r="G379" s="363">
        <f t="shared" si="65"/>
        <v>166260.29760000002</v>
      </c>
      <c r="H379" s="365">
        <f t="shared" si="63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4"/>
        <v>-34709.179199999977</v>
      </c>
      <c r="G380" s="363">
        <f t="shared" si="65"/>
        <v>165846.07919999998</v>
      </c>
      <c r="H380" s="365">
        <f t="shared" si="63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4"/>
        <v>-41926.063800000004</v>
      </c>
      <c r="G381" s="363">
        <f t="shared" si="65"/>
        <v>165707.6838</v>
      </c>
      <c r="H381" s="365">
        <f t="shared" si="63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4"/>
        <v>-48426.330400000006</v>
      </c>
      <c r="G382" s="363">
        <f t="shared" si="65"/>
        <v>190547.59040000002</v>
      </c>
      <c r="H382" s="365">
        <f t="shared" si="63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4"/>
        <v>-48374.515200000002</v>
      </c>
      <c r="G383" s="363">
        <f t="shared" si="65"/>
        <v>165187.97520000002</v>
      </c>
      <c r="H383" s="364">
        <f t="shared" si="63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4"/>
        <v>-54432.172800000015</v>
      </c>
      <c r="G384" s="363">
        <f t="shared" si="65"/>
        <v>176588.49280000001</v>
      </c>
      <c r="H384" s="364">
        <f t="shared" si="63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4"/>
        <v>-49378.123800000016</v>
      </c>
      <c r="G385" s="363">
        <f t="shared" si="65"/>
        <v>164933.44380000001</v>
      </c>
      <c r="H385" s="364">
        <f t="shared" si="63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4"/>
        <v>-45614.280400000011</v>
      </c>
      <c r="G386" s="363">
        <f t="shared" si="65"/>
        <v>177274.02040000001</v>
      </c>
      <c r="H386" s="364">
        <f t="shared" si="63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4"/>
        <v>-45519.5052</v>
      </c>
      <c r="G387" s="363">
        <f t="shared" si="65"/>
        <v>164849.2452</v>
      </c>
      <c r="H387" s="364">
        <f t="shared" si="63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4"/>
        <v>-45770.165399999983</v>
      </c>
      <c r="G388" s="363">
        <f t="shared" si="65"/>
        <v>164809.56539999999</v>
      </c>
      <c r="H388" s="364">
        <f t="shared" si="63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4"/>
        <v>-41109.240599999997</v>
      </c>
      <c r="G389" s="363">
        <f t="shared" si="65"/>
        <v>164794.08059999999</v>
      </c>
      <c r="H389" s="364">
        <f t="shared" si="63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4"/>
        <v>-37211.283199999991</v>
      </c>
      <c r="G390" s="363">
        <f t="shared" si="65"/>
        <v>158269.10319999998</v>
      </c>
      <c r="H390" s="364">
        <f t="shared" si="63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4"/>
        <v>-38770.067999999999</v>
      </c>
      <c r="G391" s="363">
        <f t="shared" si="65"/>
        <v>164777.628</v>
      </c>
      <c r="H391" s="364">
        <f t="shared" si="63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4"/>
        <v>-33653.890400000018</v>
      </c>
      <c r="G392" s="363">
        <f t="shared" si="65"/>
        <v>157924.0104</v>
      </c>
      <c r="H392" s="364">
        <f t="shared" si="63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4"/>
        <v>-37103.516399999986</v>
      </c>
      <c r="G393" s="363">
        <f t="shared" si="65"/>
        <v>164562.77639999997</v>
      </c>
      <c r="H393" s="364">
        <f t="shared" si="63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4"/>
        <v>-39676.8966</v>
      </c>
      <c r="G394" s="363">
        <f t="shared" si="65"/>
        <v>164523.09660000002</v>
      </c>
      <c r="H394" s="364">
        <f t="shared" si="63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4"/>
        <v>-35572.456799999993</v>
      </c>
      <c r="G395" s="363">
        <f t="shared" si="65"/>
        <v>164483.41680000001</v>
      </c>
      <c r="H395" s="364">
        <f t="shared" si="63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4"/>
        <v>-29514.401999999984</v>
      </c>
      <c r="G396" s="363">
        <f t="shared" si="65"/>
        <v>143679.28200000001</v>
      </c>
      <c r="H396" s="364">
        <f t="shared" si="63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4"/>
        <v>-24105.848799999996</v>
      </c>
      <c r="G397" s="363">
        <f t="shared" si="65"/>
        <v>136358.20879999999</v>
      </c>
      <c r="H397" s="364">
        <f t="shared" si="63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4"/>
        <v>-24823.50120000001</v>
      </c>
      <c r="G398" s="363">
        <f t="shared" si="65"/>
        <v>143649.8412</v>
      </c>
      <c r="H398" s="364">
        <f t="shared" si="63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6">C399*(E399-D399)</f>
        <v>-33713.287800000006</v>
      </c>
      <c r="G399" s="363">
        <f t="shared" ref="G399:G407" si="67">IF(C399=0, 0,D399*C399)</f>
        <v>154198.0478</v>
      </c>
      <c r="H399" s="364">
        <f t="shared" ref="H399:H407" si="68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6"/>
        <v>-34191.285600000003</v>
      </c>
      <c r="G400" s="363">
        <f t="shared" si="67"/>
        <v>158702.04560000001</v>
      </c>
      <c r="H400" s="364">
        <f t="shared" si="68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6"/>
        <v>-33706.974000000009</v>
      </c>
      <c r="G401" s="363">
        <f t="shared" si="67"/>
        <v>158217.734</v>
      </c>
      <c r="H401" s="364">
        <f t="shared" si="68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6"/>
        <v>-35317.9254</v>
      </c>
      <c r="G402" s="363">
        <f t="shared" si="67"/>
        <v>163357.86540000001</v>
      </c>
      <c r="H402" s="364">
        <f t="shared" si="68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6"/>
        <v>-36815.103999999985</v>
      </c>
      <c r="G403" s="363">
        <f t="shared" si="67"/>
        <v>157985.78399999999</v>
      </c>
      <c r="H403" s="364">
        <f t="shared" si="68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6"/>
        <v>-40329.610399999998</v>
      </c>
      <c r="G404" s="363">
        <f t="shared" si="67"/>
        <v>157881.87039999999</v>
      </c>
      <c r="H404" s="364">
        <f t="shared" si="68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6"/>
        <v>-35684.1158</v>
      </c>
      <c r="G405" s="363">
        <f t="shared" si="67"/>
        <v>157782.59580000001</v>
      </c>
      <c r="H405" s="364">
        <f t="shared" si="68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6"/>
        <v>-23709.664000000008</v>
      </c>
      <c r="G406" s="363">
        <f t="shared" si="67"/>
        <v>134887.10400000002</v>
      </c>
      <c r="H406" s="365">
        <f t="shared" si="68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6"/>
        <v>-19054.279999999995</v>
      </c>
      <c r="G407" s="363">
        <f t="shared" si="67"/>
        <v>121666.28</v>
      </c>
      <c r="H407" s="365">
        <f t="shared" si="68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9">C408*(E408-D408)</f>
        <v>-21366.37</v>
      </c>
      <c r="G408" s="363">
        <f t="shared" ref="G408:G416" si="70">IF(C408=0, 0,D408*C408)</f>
        <v>129041.37</v>
      </c>
      <c r="H408" s="365">
        <f t="shared" ref="H408:H416" si="71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9"/>
        <v>-17585.480000000014</v>
      </c>
      <c r="G409" s="363">
        <f t="shared" si="70"/>
        <v>121421.48000000001</v>
      </c>
      <c r="H409" s="365">
        <f t="shared" si="71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9"/>
        <v>-23433.255999999998</v>
      </c>
      <c r="G410" s="363">
        <f t="shared" si="70"/>
        <v>134073.236</v>
      </c>
      <c r="H410" s="365">
        <f t="shared" si="71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9"/>
        <v>-21154.320000000003</v>
      </c>
      <c r="G411" s="363">
        <f t="shared" si="70"/>
        <v>138785.16</v>
      </c>
      <c r="H411" s="365">
        <f t="shared" si="71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9"/>
        <v>-29477.467400000005</v>
      </c>
      <c r="G412" s="363">
        <f t="shared" si="70"/>
        <v>152116.9474</v>
      </c>
      <c r="H412" s="365">
        <f t="shared" si="71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9"/>
        <v>-29453.938799999982</v>
      </c>
      <c r="G413" s="363">
        <f t="shared" si="70"/>
        <v>156191.41879999998</v>
      </c>
      <c r="H413" s="364">
        <f t="shared" si="71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9"/>
        <v>-19172.503200000017</v>
      </c>
      <c r="G414" s="363">
        <f t="shared" si="70"/>
        <v>140043.3432</v>
      </c>
      <c r="H414" s="364">
        <f t="shared" si="71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9"/>
        <v>-13448.017</v>
      </c>
      <c r="G415" s="363">
        <f t="shared" si="70"/>
        <v>132303.45699999999</v>
      </c>
      <c r="H415" s="364">
        <f t="shared" si="71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9"/>
        <v>-12142.820000000009</v>
      </c>
      <c r="G416" s="363">
        <f t="shared" si="70"/>
        <v>126387.82</v>
      </c>
      <c r="H416" s="364">
        <f t="shared" si="71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72">C417*(E417-D417)</f>
        <v>-11873.480000000014</v>
      </c>
      <c r="G417" s="363">
        <f t="shared" ref="G417:G438" si="73">IF(C417=0, 0,D417*C417)</f>
        <v>118633.48000000001</v>
      </c>
      <c r="H417" s="364">
        <f t="shared" ref="H417:H438" si="74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72"/>
        <v>-11929.199999999995</v>
      </c>
      <c r="G418" s="363">
        <f t="shared" si="73"/>
        <v>106009.2</v>
      </c>
      <c r="H418" s="364">
        <f t="shared" si="74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72"/>
        <v>-18473.284199999991</v>
      </c>
      <c r="G419" s="363">
        <f t="shared" si="73"/>
        <v>138853.4442</v>
      </c>
      <c r="H419" s="364">
        <f t="shared" si="74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72"/>
        <v>-18423.393999999993</v>
      </c>
      <c r="G420" s="363">
        <f t="shared" si="73"/>
        <v>146163.554</v>
      </c>
      <c r="H420" s="364">
        <f t="shared" si="74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72"/>
        <v>-17342.266799999998</v>
      </c>
      <c r="G421" s="363">
        <f t="shared" si="73"/>
        <v>138703.7868</v>
      </c>
      <c r="H421" s="364">
        <f t="shared" si="74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72"/>
        <v>-17312.610000000008</v>
      </c>
      <c r="G422" s="363">
        <f t="shared" si="73"/>
        <v>146094.13</v>
      </c>
      <c r="H422" s="364">
        <f t="shared" si="74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72"/>
        <v>-16618.370000000006</v>
      </c>
      <c r="G423" s="363">
        <f t="shared" si="73"/>
        <v>146094.13</v>
      </c>
      <c r="H423" s="364">
        <f t="shared" si="74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72"/>
        <v>-18614.310000000012</v>
      </c>
      <c r="G424" s="363">
        <f t="shared" si="73"/>
        <v>146094.13</v>
      </c>
      <c r="H424" s="364">
        <f t="shared" si="74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72"/>
        <v>-10717.330000000011</v>
      </c>
      <c r="G425" s="363">
        <f t="shared" si="73"/>
        <v>146094.13</v>
      </c>
      <c r="H425" s="364">
        <f t="shared" si="74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72"/>
        <v>-13335.061799999996</v>
      </c>
      <c r="G426" s="363">
        <f t="shared" si="73"/>
        <v>146939.08179999999</v>
      </c>
      <c r="H426" s="364">
        <f t="shared" si="74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72"/>
        <v>-14034.101799999982</v>
      </c>
      <c r="G427" s="363">
        <f t="shared" si="73"/>
        <v>146939.08179999999</v>
      </c>
      <c r="H427" s="364">
        <f t="shared" si="74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72"/>
        <v>-18125.222999999994</v>
      </c>
      <c r="G428" s="363">
        <f t="shared" si="73"/>
        <v>152910.723</v>
      </c>
      <c r="H428" s="364">
        <f t="shared" si="74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72"/>
        <v>-17204.112599999997</v>
      </c>
      <c r="G429" s="363">
        <f t="shared" si="73"/>
        <v>152812.03260000001</v>
      </c>
      <c r="H429" s="364">
        <f t="shared" si="74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72"/>
        <v>-21007.348200000015</v>
      </c>
      <c r="G430" s="363">
        <f t="shared" si="73"/>
        <v>152777.3082</v>
      </c>
      <c r="H430" s="364">
        <f t="shared" si="74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72"/>
        <v>-23836.109799999987</v>
      </c>
      <c r="G431" s="363">
        <f t="shared" si="73"/>
        <v>154748.68979999999</v>
      </c>
      <c r="H431" s="364">
        <f t="shared" si="74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72"/>
        <v>-28747.721799999992</v>
      </c>
      <c r="G432" s="363">
        <f t="shared" si="73"/>
        <v>157458.96179999999</v>
      </c>
      <c r="H432" s="364">
        <f t="shared" si="74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72"/>
        <v>-26852.387599999998</v>
      </c>
      <c r="G433" s="363">
        <f t="shared" si="73"/>
        <v>154703.22759999998</v>
      </c>
      <c r="H433" s="364">
        <f t="shared" si="74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72"/>
        <v>-32892.451199999996</v>
      </c>
      <c r="G434" s="363">
        <f t="shared" si="73"/>
        <v>157338.5912</v>
      </c>
      <c r="H434" s="364">
        <f t="shared" si="74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72"/>
        <v>-28045.401999999998</v>
      </c>
      <c r="G435" s="363">
        <f t="shared" si="73"/>
        <v>157325.32200000001</v>
      </c>
      <c r="H435" s="365">
        <f t="shared" si="74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72"/>
        <v>-28056.67200000001</v>
      </c>
      <c r="G436" s="363">
        <f t="shared" si="73"/>
        <v>154608.592</v>
      </c>
      <c r="H436" s="365">
        <f t="shared" si="74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72"/>
        <v>-34756.773799999995</v>
      </c>
      <c r="G437" s="363">
        <f t="shared" si="73"/>
        <v>157212.5338</v>
      </c>
      <c r="H437" s="365">
        <f t="shared" si="74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72"/>
        <v>-34901.771399999991</v>
      </c>
      <c r="G438" s="363">
        <f t="shared" si="73"/>
        <v>159747.97140000001</v>
      </c>
      <c r="H438" s="365">
        <f t="shared" si="74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5">C439*(E439-D439)</f>
        <v>-36344.291399999995</v>
      </c>
      <c r="G439" s="363">
        <f t="shared" ref="G439:G454" si="76">IF(C439=0, 0,D439*C439)</f>
        <v>166350.4914</v>
      </c>
      <c r="H439" s="365">
        <f t="shared" ref="H439:H454" si="77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5"/>
        <v>-29806.304399999986</v>
      </c>
      <c r="G440" s="363">
        <f t="shared" si="76"/>
        <v>159588.28439999997</v>
      </c>
      <c r="H440" s="365">
        <f t="shared" si="77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5"/>
        <v>-27362.67760000001</v>
      </c>
      <c r="G441" s="363">
        <f t="shared" si="76"/>
        <v>154100.15760000001</v>
      </c>
      <c r="H441" s="365">
        <f t="shared" si="77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5"/>
        <v>-25413.691800000004</v>
      </c>
      <c r="G442" s="363">
        <f t="shared" si="76"/>
        <v>152157.7518</v>
      </c>
      <c r="H442" s="364">
        <f t="shared" si="77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5"/>
        <v>-18660.303400000012</v>
      </c>
      <c r="G443" s="363">
        <f t="shared" si="76"/>
        <v>145445.88340000002</v>
      </c>
      <c r="H443" s="364">
        <f t="shared" si="77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5"/>
        <v>-16029.133799999994</v>
      </c>
      <c r="G444" s="363">
        <f t="shared" si="76"/>
        <v>145331.33379999999</v>
      </c>
      <c r="H444" s="364">
        <f t="shared" si="77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5"/>
        <v>-13680.976200000003</v>
      </c>
      <c r="G445" s="363">
        <f t="shared" si="76"/>
        <v>137741.23620000001</v>
      </c>
      <c r="H445" s="364">
        <f t="shared" si="77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5"/>
        <v>-9402.4621999999927</v>
      </c>
      <c r="G446" s="363">
        <f t="shared" si="76"/>
        <v>122097.06219999999</v>
      </c>
      <c r="H446" s="364">
        <f t="shared" si="77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5"/>
        <v>-2780.8000000000065</v>
      </c>
      <c r="G447" s="363">
        <f t="shared" si="76"/>
        <v>94520.8</v>
      </c>
      <c r="H447" s="364">
        <f t="shared" si="77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5"/>
        <v>-2111.0000000000005</v>
      </c>
      <c r="G448" s="363">
        <f t="shared" si="76"/>
        <v>86111</v>
      </c>
      <c r="H448" s="364">
        <f t="shared" si="77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5"/>
        <v>-7950.599999999994</v>
      </c>
      <c r="G449" s="363">
        <f t="shared" si="76"/>
        <v>101790.59999999999</v>
      </c>
      <c r="H449" s="364">
        <f t="shared" si="77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5"/>
        <v>-7870.8499999999922</v>
      </c>
      <c r="G450" s="363">
        <f t="shared" si="76"/>
        <v>109530.84999999999</v>
      </c>
      <c r="H450" s="364">
        <f t="shared" si="77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5"/>
        <v>-2961.0000000000055</v>
      </c>
      <c r="G451" s="363">
        <f t="shared" si="76"/>
        <v>101541</v>
      </c>
      <c r="H451" s="364">
        <f t="shared" si="77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5"/>
        <v>-3051.400000000001</v>
      </c>
      <c r="G452" s="363">
        <f t="shared" si="76"/>
        <v>93416.4</v>
      </c>
      <c r="H452" s="364">
        <f t="shared" si="77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5"/>
        <v>-3026.4999999999986</v>
      </c>
      <c r="G453" s="363">
        <f t="shared" si="76"/>
        <v>85176.5</v>
      </c>
      <c r="H453" s="364">
        <f t="shared" si="77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5"/>
        <v>-4876.1226000000042</v>
      </c>
      <c r="G454" s="363">
        <f t="shared" si="76"/>
        <v>88034.802599999995</v>
      </c>
      <c r="H454" s="364">
        <f t="shared" si="77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8">C457*(E457-D457)</f>
        <v>-5163.5724000000046</v>
      </c>
      <c r="G457" s="363">
        <f t="shared" ref="G457:G462" si="79">IF(C457=0, 0,D457*C457)</f>
        <v>103949.79240000001</v>
      </c>
      <c r="H457" s="364">
        <f t="shared" ref="H457:H462" si="80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8"/>
        <v>-7946.8199999999852</v>
      </c>
      <c r="G458" s="363">
        <f t="shared" si="79"/>
        <v>111789.71999999999</v>
      </c>
      <c r="H458" s="365">
        <f t="shared" si="80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8"/>
        <v>-7946.7637999999934</v>
      </c>
      <c r="G459" s="363">
        <f t="shared" si="79"/>
        <v>119564.66379999999</v>
      </c>
      <c r="H459" s="364">
        <f t="shared" si="80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8"/>
        <v>-11864.04560000001</v>
      </c>
      <c r="G460" s="363">
        <f t="shared" si="79"/>
        <v>127187.60560000001</v>
      </c>
      <c r="H460" s="364">
        <f t="shared" si="80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8"/>
        <v>-11894.083199999997</v>
      </c>
      <c r="G461" s="363">
        <f t="shared" si="79"/>
        <v>134727.64319999999</v>
      </c>
      <c r="H461" s="364">
        <f t="shared" si="80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8"/>
        <v>-7970.5317999999861</v>
      </c>
      <c r="G462" s="363">
        <f t="shared" si="79"/>
        <v>126902.75179999998</v>
      </c>
      <c r="H462" s="364">
        <f t="shared" si="80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81">C468*(E468-D468)</f>
        <v>-5839.4414759999936</v>
      </c>
      <c r="G468" s="363">
        <f t="shared" ref="G468:G474" si="82">IF(C468=0, 0,D468*C468)</f>
        <v>126153.70147599999</v>
      </c>
      <c r="H468" s="364">
        <f t="shared" ref="H468:H474" si="83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81"/>
        <v>-7235.2097400000011</v>
      </c>
      <c r="G469" s="363">
        <f t="shared" si="82"/>
        <v>126013.86974000001</v>
      </c>
      <c r="H469" s="364">
        <f t="shared" si="83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81"/>
        <v>-6801.3106039999893</v>
      </c>
      <c r="G470" s="363">
        <f t="shared" si="82"/>
        <v>125579.970604</v>
      </c>
      <c r="H470" s="364">
        <f t="shared" si="83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81"/>
        <v>-15816.44348</v>
      </c>
      <c r="G471" s="363">
        <f t="shared" si="82"/>
        <v>134522.96348000001</v>
      </c>
      <c r="H471" s="365">
        <f t="shared" si="83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81"/>
        <v>-15980.450220000002</v>
      </c>
      <c r="G472" s="363">
        <f t="shared" si="82"/>
        <v>140422.97021999999</v>
      </c>
      <c r="H472" s="365">
        <f t="shared" si="83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81"/>
        <v>-16022.453030000013</v>
      </c>
      <c r="G473" s="363">
        <f t="shared" si="82"/>
        <v>144766.97303000002</v>
      </c>
      <c r="H473" s="365">
        <f t="shared" si="83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81"/>
        <v>-15995.457559999995</v>
      </c>
      <c r="G474" s="363">
        <f t="shared" si="82"/>
        <v>149041.97756</v>
      </c>
      <c r="H474" s="365">
        <f t="shared" si="83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4">C475*(E475-D475)</f>
        <v>-19058.277097999995</v>
      </c>
      <c r="G475" s="363">
        <f t="shared" ref="G475:G482" si="85">IF(C475=0, 0,D475*C475)</f>
        <v>151845.05709799999</v>
      </c>
      <c r="H475" s="365">
        <f t="shared" ref="H475:H482" si="86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4"/>
        <v>-16640.780505999985</v>
      </c>
      <c r="G476" s="363">
        <f t="shared" si="85"/>
        <v>151797.06050599998</v>
      </c>
      <c r="H476" s="365">
        <f t="shared" si="86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4"/>
        <v>-16830.340505999982</v>
      </c>
      <c r="G477" s="363">
        <f t="shared" si="85"/>
        <v>151797.06050599998</v>
      </c>
      <c r="H477" s="365">
        <f t="shared" si="86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4"/>
        <v>-18246.039857999996</v>
      </c>
      <c r="G478" s="363">
        <f t="shared" si="85"/>
        <v>154609.05985799999</v>
      </c>
      <c r="H478" s="364">
        <f t="shared" si="86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4"/>
        <v>-20423.199632000014</v>
      </c>
      <c r="G479" s="363">
        <f t="shared" si="85"/>
        <v>157431.05963200002</v>
      </c>
      <c r="H479" s="364">
        <f t="shared" si="86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4"/>
        <v>-20451.260000000017</v>
      </c>
      <c r="G480" s="363">
        <f t="shared" si="85"/>
        <v>159151.26</v>
      </c>
      <c r="H480" s="364">
        <f t="shared" si="86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4"/>
        <v>-12770.498441999989</v>
      </c>
      <c r="G481" s="363">
        <f t="shared" si="85"/>
        <v>154553.19844199999</v>
      </c>
      <c r="H481" s="364">
        <f t="shared" si="86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4"/>
        <v>-12774.627693999981</v>
      </c>
      <c r="G482" s="363">
        <f t="shared" si="85"/>
        <v>148697.32769399998</v>
      </c>
      <c r="H482" s="364">
        <f t="shared" si="86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7">C483*(E483-D483)</f>
        <v>-10733.467693999992</v>
      </c>
      <c r="G483" s="363">
        <f t="shared" ref="G483:G494" si="88">IF(C483=0, 0,D483*C483)</f>
        <v>148697.32769399998</v>
      </c>
      <c r="H483" s="364">
        <f t="shared" ref="H483:H494" si="89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7"/>
        <v>-14237.112315999999</v>
      </c>
      <c r="G484" s="363">
        <f t="shared" si="88"/>
        <v>151573.33231600001</v>
      </c>
      <c r="H484" s="364">
        <f t="shared" si="89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7"/>
        <v>-14933.404899999989</v>
      </c>
      <c r="G485" s="363">
        <f t="shared" si="88"/>
        <v>148629.38489999998</v>
      </c>
      <c r="H485" s="364">
        <f t="shared" si="89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7"/>
        <v>-14951.241703999996</v>
      </c>
      <c r="G486" s="363">
        <f t="shared" si="88"/>
        <v>151529.221704</v>
      </c>
      <c r="H486" s="364">
        <f t="shared" si="89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7"/>
        <v>-14945.406348000004</v>
      </c>
      <c r="G487" s="363">
        <f t="shared" si="88"/>
        <v>154405.386348</v>
      </c>
      <c r="H487" s="364">
        <f t="shared" si="89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7"/>
        <v>-18303.73</v>
      </c>
      <c r="G488" s="363">
        <f t="shared" si="88"/>
        <v>158903.73000000001</v>
      </c>
      <c r="H488" s="364">
        <f t="shared" si="89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7"/>
        <v>-7311.0640000000021</v>
      </c>
      <c r="G489" s="363">
        <f t="shared" si="88"/>
        <v>148151.10399999999</v>
      </c>
      <c r="H489" s="364">
        <f t="shared" si="89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7"/>
        <v>-7285.3417480000098</v>
      </c>
      <c r="G490" s="363">
        <f t="shared" si="88"/>
        <v>143571.38174800001</v>
      </c>
      <c r="H490" s="364">
        <f t="shared" si="89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7"/>
        <v>-1007.5158000000105</v>
      </c>
      <c r="G491" s="363">
        <f t="shared" si="88"/>
        <v>138987.71580000001</v>
      </c>
      <c r="H491" s="364">
        <f t="shared" si="89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7"/>
        <v>-1091.5898499999998</v>
      </c>
      <c r="G492" s="363">
        <f t="shared" si="88"/>
        <v>127941.78985</v>
      </c>
      <c r="H492" s="364">
        <f t="shared" si="89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7"/>
        <v>-1074.5375999999919</v>
      </c>
      <c r="G493" s="363">
        <f t="shared" si="88"/>
        <v>124522.1376</v>
      </c>
      <c r="H493" s="364">
        <f t="shared" si="89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7"/>
        <v>-975.11200799999187</v>
      </c>
      <c r="G494" s="363">
        <f t="shared" si="88"/>
        <v>131005.31200799999</v>
      </c>
      <c r="H494" s="364">
        <f t="shared" si="89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90">C496*(E496-D496)</f>
        <v>-320.8720079999913</v>
      </c>
      <c r="G496" s="363">
        <f t="shared" ref="G496:G505" si="91">IF(C496=0, 0,D496*C496)</f>
        <v>131005.31200799999</v>
      </c>
      <c r="H496" s="364">
        <f t="shared" ref="H496:H505" si="92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90"/>
        <v>-3298.169357999996</v>
      </c>
      <c r="G497" s="363">
        <f t="shared" si="91"/>
        <v>138935.309358</v>
      </c>
      <c r="H497" s="364">
        <f t="shared" si="92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90"/>
        <v>-3293.1673579999938</v>
      </c>
      <c r="G498" s="363">
        <f t="shared" si="91"/>
        <v>146745.30735799999</v>
      </c>
      <c r="H498" s="364">
        <f t="shared" si="92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90"/>
        <v>1163.524950000012</v>
      </c>
      <c r="G499" s="363">
        <f t="shared" si="91"/>
        <v>130665.83504999999</v>
      </c>
      <c r="H499" s="364">
        <f t="shared" si="92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90"/>
        <v>1293.5203380000021</v>
      </c>
      <c r="G500" s="363">
        <f t="shared" si="91"/>
        <v>122475.839662</v>
      </c>
      <c r="H500" s="364">
        <f t="shared" si="92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90"/>
        <v>1201.2174379999781</v>
      </c>
      <c r="G501" s="363">
        <f t="shared" si="91"/>
        <v>138341.022562</v>
      </c>
      <c r="H501" s="364">
        <f t="shared" si="92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90"/>
        <v>-3368.3391059999908</v>
      </c>
      <c r="G502" s="363">
        <f t="shared" si="91"/>
        <v>143066.01910599999</v>
      </c>
      <c r="H502" s="364">
        <f t="shared" si="92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90"/>
        <v>-3374.3343760000034</v>
      </c>
      <c r="G503" s="363">
        <f t="shared" si="91"/>
        <v>147740.01437600001</v>
      </c>
      <c r="H503" s="364">
        <f t="shared" si="92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90"/>
        <v>-1890.1133999999961</v>
      </c>
      <c r="G504" s="363">
        <f t="shared" si="91"/>
        <v>154028.27340000001</v>
      </c>
      <c r="H504" s="364">
        <f t="shared" si="92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90"/>
        <v>-17012.580000000009</v>
      </c>
      <c r="G505" s="363">
        <f t="shared" si="91"/>
        <v>159012.58000000002</v>
      </c>
      <c r="H505" s="364">
        <f t="shared" si="92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3">C509*(E509-D509)</f>
        <v>-19935.600000000009</v>
      </c>
      <c r="G509" s="363">
        <f t="shared" ref="G509:G516" si="94">IF(C509=0, 0,D509*C509)</f>
        <v>187335.6</v>
      </c>
      <c r="H509" s="365">
        <f t="shared" ref="H509:H516" si="95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3"/>
        <v>-19900.075000000015</v>
      </c>
      <c r="G510" s="363">
        <f t="shared" si="94"/>
        <v>194275.07500000001</v>
      </c>
      <c r="H510" s="365">
        <f t="shared" si="95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3"/>
        <v>-22705.387499999997</v>
      </c>
      <c r="G511" s="363">
        <f t="shared" si="94"/>
        <v>194205.38750000001</v>
      </c>
      <c r="H511" s="365">
        <f t="shared" si="95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3"/>
        <v>-29391.250000000004</v>
      </c>
      <c r="G512" s="363">
        <f t="shared" si="94"/>
        <v>194141.25</v>
      </c>
      <c r="H512" s="365">
        <f t="shared" si="95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3"/>
        <v>-34359.325000000004</v>
      </c>
      <c r="G513" s="363">
        <f t="shared" si="94"/>
        <v>194109.32500000001</v>
      </c>
      <c r="H513" s="364">
        <f t="shared" si="95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3"/>
        <v>-16630.000000000004</v>
      </c>
      <c r="G514" s="363">
        <f t="shared" si="94"/>
        <v>158130</v>
      </c>
      <c r="H514" s="364">
        <f t="shared" si="95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3"/>
        <v>-21229.999999999996</v>
      </c>
      <c r="G515" s="363">
        <f t="shared" si="94"/>
        <v>171820</v>
      </c>
      <c r="H515" s="364">
        <f t="shared" si="95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3"/>
        <v>6109.9988400000047</v>
      </c>
      <c r="G516" s="363">
        <f t="shared" si="94"/>
        <v>118887.84116000001</v>
      </c>
      <c r="H516" s="364">
        <f t="shared" si="95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6">C517*(E517-D517)</f>
        <v>822.70680000000016</v>
      </c>
      <c r="G517" s="363">
        <f t="shared" ref="G517:G534" si="97">IF(C517=0, 0,D517*C517)</f>
        <v>126917.6532</v>
      </c>
      <c r="H517" s="364">
        <f t="shared" ref="H517:H534" si="98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6"/>
        <v>83.308799999990825</v>
      </c>
      <c r="G518" s="363">
        <f t="shared" si="97"/>
        <v>134772.8112</v>
      </c>
      <c r="H518" s="364">
        <f t="shared" si="98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6"/>
        <v>-4985.4834000000074</v>
      </c>
      <c r="G519" s="363">
        <f t="shared" si="97"/>
        <v>139206.5834</v>
      </c>
      <c r="H519" s="364">
        <f t="shared" si="98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6"/>
        <v>18978.923399999992</v>
      </c>
      <c r="G520" s="363">
        <f t="shared" si="97"/>
        <v>74535.756600000008</v>
      </c>
      <c r="H520" s="364">
        <f t="shared" si="98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6"/>
        <v>18638.087600000006</v>
      </c>
      <c r="G521" s="363">
        <f t="shared" si="97"/>
        <v>65051.332399999999</v>
      </c>
      <c r="H521" s="364">
        <f t="shared" si="98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6"/>
        <v>18627.5</v>
      </c>
      <c r="G522" s="363">
        <f t="shared" si="97"/>
        <v>70822.5</v>
      </c>
      <c r="H522" s="364">
        <f t="shared" si="98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6"/>
        <v>20177.499999999996</v>
      </c>
      <c r="G523" s="363">
        <f t="shared" si="97"/>
        <v>70822.5</v>
      </c>
      <c r="H523" s="364">
        <f t="shared" si="98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6"/>
        <v>21382.430000000011</v>
      </c>
      <c r="G524" s="363">
        <f t="shared" si="97"/>
        <v>70717.569999999992</v>
      </c>
      <c r="H524" s="364">
        <f t="shared" si="98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6"/>
        <v>20612.23</v>
      </c>
      <c r="G525" s="363">
        <f t="shared" si="97"/>
        <v>70637.77</v>
      </c>
      <c r="H525" s="364">
        <f t="shared" si="98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6"/>
        <v>22311.999999999993</v>
      </c>
      <c r="G526" s="363">
        <f t="shared" si="97"/>
        <v>70138</v>
      </c>
      <c r="H526" s="364">
        <f t="shared" si="98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6"/>
        <v>20873</v>
      </c>
      <c r="G527" s="363">
        <f t="shared" si="97"/>
        <v>70127</v>
      </c>
      <c r="H527" s="364">
        <f t="shared" si="98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6"/>
        <v>20073</v>
      </c>
      <c r="G528" s="363">
        <f t="shared" si="97"/>
        <v>70127</v>
      </c>
      <c r="H528" s="364">
        <f t="shared" si="98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6"/>
        <v>17654.651999999998</v>
      </c>
      <c r="G529" s="363">
        <f t="shared" si="97"/>
        <v>87765.347999999998</v>
      </c>
      <c r="H529" s="365">
        <f t="shared" si="98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6"/>
        <v>16484.261999999992</v>
      </c>
      <c r="G530" s="363">
        <f t="shared" si="97"/>
        <v>87375.737999999998</v>
      </c>
      <c r="H530" s="365">
        <f t="shared" si="98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6"/>
        <v>20939.061000000002</v>
      </c>
      <c r="G531" s="363">
        <f t="shared" si="97"/>
        <v>78335.938999999998</v>
      </c>
      <c r="H531" s="365">
        <f t="shared" si="98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6"/>
        <v>20604.060000000005</v>
      </c>
      <c r="G532" s="363">
        <f t="shared" si="97"/>
        <v>87275.94</v>
      </c>
      <c r="H532" s="365">
        <f t="shared" si="98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6"/>
        <v>17593.872000000007</v>
      </c>
      <c r="G533" s="363">
        <f t="shared" si="97"/>
        <v>87166.127999999997</v>
      </c>
      <c r="H533" s="365">
        <f t="shared" si="98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6"/>
        <v>16453.871999999999</v>
      </c>
      <c r="G534" s="363">
        <f t="shared" si="97"/>
        <v>87166.127999999997</v>
      </c>
      <c r="H534" s="365">
        <f t="shared" si="98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9">C535*(E535-D535)</f>
        <v>19333.872000000003</v>
      </c>
      <c r="G535" s="363">
        <f t="shared" ref="G535:G549" si="100">IF(C535=0, 0,D535*C535)</f>
        <v>87166.127999999997</v>
      </c>
      <c r="H535" s="365">
        <f t="shared" ref="H535:H549" si="101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9"/>
        <v>19450.98</v>
      </c>
      <c r="G536" s="363">
        <f t="shared" si="100"/>
        <v>87049.02</v>
      </c>
      <c r="H536" s="365">
        <f t="shared" si="101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9"/>
        <v>17423.978999999996</v>
      </c>
      <c r="G537" s="363">
        <f t="shared" si="100"/>
        <v>88777.021000000008</v>
      </c>
      <c r="H537" s="365">
        <f t="shared" si="101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9"/>
        <v>11978.979600000011</v>
      </c>
      <c r="G538" s="363">
        <f t="shared" si="100"/>
        <v>102078.02039999999</v>
      </c>
      <c r="H538" s="365">
        <f t="shared" si="101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9"/>
        <v>13568.870699999996</v>
      </c>
      <c r="G539" s="363">
        <f t="shared" si="100"/>
        <v>102006.1293</v>
      </c>
      <c r="H539" s="365">
        <f t="shared" si="101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9"/>
        <v>12886.949999999995</v>
      </c>
      <c r="G540" s="363">
        <f t="shared" si="100"/>
        <v>86653.05</v>
      </c>
      <c r="H540" s="365">
        <f t="shared" si="101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9"/>
        <v>13051.947999999999</v>
      </c>
      <c r="G541" s="363">
        <f t="shared" si="100"/>
        <v>103078.052</v>
      </c>
      <c r="H541" s="365">
        <f t="shared" si="101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9"/>
        <v>13089.952800000001</v>
      </c>
      <c r="G542" s="363">
        <f t="shared" si="100"/>
        <v>106358.0472</v>
      </c>
      <c r="H542" s="365">
        <f t="shared" si="101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9"/>
        <v>13075.699000000004</v>
      </c>
      <c r="G543" s="363">
        <f t="shared" si="100"/>
        <v>94759.300999999992</v>
      </c>
      <c r="H543" s="365">
        <f t="shared" si="101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9"/>
        <v>13867.271999999995</v>
      </c>
      <c r="G544" s="363">
        <f>IF(C544=0, 0,D544*C544)</f>
        <v>86212.728000000003</v>
      </c>
      <c r="H544" s="365">
        <f t="shared" si="101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9"/>
        <v>17083.611900000004</v>
      </c>
      <c r="G545" s="363">
        <f t="shared" si="100"/>
        <v>74235.388099999996</v>
      </c>
      <c r="H545" s="365">
        <f t="shared" si="101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9"/>
        <v>13252.614000000001</v>
      </c>
      <c r="G546" s="363">
        <f t="shared" si="100"/>
        <v>85867.385999999999</v>
      </c>
      <c r="H546" s="365">
        <f t="shared" si="101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9"/>
        <v>10351.611600000004</v>
      </c>
      <c r="G547" s="363">
        <f t="shared" si="100"/>
        <v>95446.388400000011</v>
      </c>
      <c r="H547" s="365">
        <f t="shared" si="101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9"/>
        <v>12307.2804</v>
      </c>
      <c r="G548" s="363">
        <f t="shared" si="100"/>
        <v>80602.719600000011</v>
      </c>
      <c r="H548" s="365">
        <f t="shared" si="101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9"/>
        <v>11781.900000000011</v>
      </c>
      <c r="G549" s="363">
        <f t="shared" si="100"/>
        <v>80387.100000000006</v>
      </c>
      <c r="H549" s="365">
        <f t="shared" si="101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102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3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102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3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102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3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102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3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102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3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102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3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102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3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102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3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102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3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102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3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102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3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102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3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102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3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102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3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102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3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102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3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102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3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102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3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102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3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102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3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102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3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102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3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102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3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102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3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102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3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102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3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102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3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102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3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102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102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102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4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102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4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102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4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102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4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102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4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102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4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102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4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102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4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102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4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102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4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102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4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102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4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102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4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102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102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102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5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102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5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102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5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102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5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102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5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102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5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102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5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102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5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102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5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102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5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102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5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102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5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102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5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102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5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102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5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102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5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102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5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102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5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102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5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6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5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6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5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6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5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6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5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6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5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6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5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6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5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6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5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6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5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6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5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6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5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6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5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6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5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6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5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6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5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6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5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6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5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6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5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6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5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6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5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6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5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6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5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6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5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6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5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6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5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6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5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6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5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6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5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6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5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6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5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6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5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6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5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6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5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6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5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6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5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6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5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6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5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6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5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6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5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6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5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6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5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6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6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6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6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6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6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6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6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6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6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6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6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6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6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6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6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6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6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6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6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6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6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6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7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7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7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7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7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7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7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7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7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7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7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7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7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7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7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7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8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7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8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7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8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7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8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7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8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7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8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7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8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7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8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7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8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7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8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7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8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7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8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7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8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7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8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7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8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7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8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7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8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7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8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7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8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7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8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7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8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7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8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7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8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7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8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7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8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7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8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7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8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7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8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7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8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7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8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7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8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7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8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7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8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7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8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7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8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7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8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7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8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7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8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7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8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7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8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7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8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7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8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7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8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7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8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7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8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7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8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7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8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7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8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7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8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9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8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9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8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9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8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9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8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9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8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9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8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9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8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9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8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9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8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9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8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9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8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9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8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9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8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9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8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9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8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8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8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10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8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10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8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10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8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10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8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10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8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10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8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10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8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10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8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10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8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10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8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8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11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8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11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8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11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8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11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8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11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8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11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8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11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8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11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8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11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8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11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11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11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11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11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11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11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11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6" priority="179">
      <formula>F109&gt;0</formula>
    </cfRule>
    <cfRule type="expression" dxfId="2245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4" priority="172">
      <formula>F298&gt;0</formula>
    </cfRule>
    <cfRule type="expression" dxfId="2243" priority="173">
      <formula>F298&lt;0</formula>
    </cfRule>
  </conditionalFormatting>
  <conditionalFormatting sqref="H298:H304">
    <cfRule type="expression" dxfId="2242" priority="168">
      <formula>H298&gt;0</formula>
    </cfRule>
    <cfRule type="expression" dxfId="2241" priority="169">
      <formula>H298&lt;0</formula>
    </cfRule>
  </conditionalFormatting>
  <conditionalFormatting sqref="Q8">
    <cfRule type="expression" dxfId="2240" priority="154">
      <formula>Q8&gt;0</formula>
    </cfRule>
    <cfRule type="expression" dxfId="2239" priority="155">
      <formula>Q8&lt;0</formula>
    </cfRule>
  </conditionalFormatting>
  <conditionalFormatting sqref="Q7">
    <cfRule type="expression" dxfId="2238" priority="156">
      <formula>Q7&gt;0</formula>
    </cfRule>
    <cfRule type="expression" dxfId="2237" priority="157">
      <formula>Q7&lt;0</formula>
    </cfRule>
  </conditionalFormatting>
  <conditionalFormatting sqref="F406:F412">
    <cfRule type="expression" dxfId="2236" priority="128">
      <formula>F406&gt;0</formula>
    </cfRule>
    <cfRule type="expression" dxfId="2235" priority="129">
      <formula>F406&lt;0</formula>
    </cfRule>
  </conditionalFormatting>
  <conditionalFormatting sqref="F331:F349 H331:H349">
    <cfRule type="expression" dxfId="2234" priority="150">
      <formula>F331&gt;0</formula>
    </cfRule>
    <cfRule type="expression" dxfId="2233" priority="151">
      <formula>F331&lt;0</formula>
    </cfRule>
  </conditionalFormatting>
  <conditionalFormatting sqref="F324:F330">
    <cfRule type="expression" dxfId="2232" priority="148">
      <formula>F324&gt;0</formula>
    </cfRule>
    <cfRule type="expression" dxfId="2231" priority="149">
      <formula>F324&lt;0</formula>
    </cfRule>
  </conditionalFormatting>
  <conditionalFormatting sqref="H324:H330">
    <cfRule type="expression" dxfId="2230" priority="146">
      <formula>H324&gt;0</formula>
    </cfRule>
    <cfRule type="expression" dxfId="2229" priority="147">
      <formula>H324&lt;0</formula>
    </cfRule>
  </conditionalFormatting>
  <conditionalFormatting sqref="F357:F375 H357:H375">
    <cfRule type="expression" dxfId="2228" priority="144">
      <formula>F357&gt;0</formula>
    </cfRule>
    <cfRule type="expression" dxfId="2227" priority="145">
      <formula>F357&lt;0</formula>
    </cfRule>
  </conditionalFormatting>
  <conditionalFormatting sqref="F350:F356">
    <cfRule type="expression" dxfId="2226" priority="142">
      <formula>F350&gt;0</formula>
    </cfRule>
    <cfRule type="expression" dxfId="2225" priority="143">
      <formula>F350&lt;0</formula>
    </cfRule>
  </conditionalFormatting>
  <conditionalFormatting sqref="H350:H356">
    <cfRule type="expression" dxfId="2224" priority="140">
      <formula>H350&gt;0</formula>
    </cfRule>
    <cfRule type="expression" dxfId="2223" priority="141">
      <formula>H350&lt;0</formula>
    </cfRule>
  </conditionalFormatting>
  <conditionalFormatting sqref="F383:F400 H383:H400">
    <cfRule type="expression" dxfId="2222" priority="138">
      <formula>F383&gt;0</formula>
    </cfRule>
    <cfRule type="expression" dxfId="2221" priority="139">
      <formula>F383&lt;0</formula>
    </cfRule>
  </conditionalFormatting>
  <conditionalFormatting sqref="F376:F382">
    <cfRule type="expression" dxfId="2220" priority="136">
      <formula>F376&gt;0</formula>
    </cfRule>
    <cfRule type="expression" dxfId="2219" priority="137">
      <formula>F376&lt;0</formula>
    </cfRule>
  </conditionalFormatting>
  <conditionalFormatting sqref="H376:H382">
    <cfRule type="expression" dxfId="2218" priority="134">
      <formula>H376&gt;0</formula>
    </cfRule>
    <cfRule type="expression" dxfId="2217" priority="135">
      <formula>H376&lt;0</formula>
    </cfRule>
  </conditionalFormatting>
  <conditionalFormatting sqref="F401:F405 H401:H405">
    <cfRule type="expression" dxfId="2216" priority="132">
      <formula>F401&gt;0</formula>
    </cfRule>
    <cfRule type="expression" dxfId="2215" priority="133">
      <formula>F401&lt;0</formula>
    </cfRule>
  </conditionalFormatting>
  <conditionalFormatting sqref="F413:F428 H413:H428">
    <cfRule type="expression" dxfId="2214" priority="130">
      <formula>F413&gt;0</formula>
    </cfRule>
    <cfRule type="expression" dxfId="2213" priority="131">
      <formula>F413&lt;0</formula>
    </cfRule>
  </conditionalFormatting>
  <conditionalFormatting sqref="H406:H412">
    <cfRule type="expression" dxfId="2212" priority="126">
      <formula>H406&gt;0</formula>
    </cfRule>
    <cfRule type="expression" dxfId="2211" priority="127">
      <formula>H406&lt;0</formula>
    </cfRule>
  </conditionalFormatting>
  <conditionalFormatting sqref="F429 H429">
    <cfRule type="expression" dxfId="2210" priority="124">
      <formula>F429&gt;0</formula>
    </cfRule>
    <cfRule type="expression" dxfId="2209" priority="125">
      <formula>F429&lt;0</formula>
    </cfRule>
  </conditionalFormatting>
  <conditionalFormatting sqref="F430:F434 H430:H434">
    <cfRule type="expression" dxfId="2208" priority="122">
      <formula>F430&gt;0</formula>
    </cfRule>
    <cfRule type="expression" dxfId="2207" priority="123">
      <formula>F430&lt;0</formula>
    </cfRule>
  </conditionalFormatting>
  <conditionalFormatting sqref="F442:F457 H442:H457">
    <cfRule type="expression" dxfId="2206" priority="120">
      <formula>F442&gt;0</formula>
    </cfRule>
    <cfRule type="expression" dxfId="2205" priority="121">
      <formula>F442&lt;0</formula>
    </cfRule>
  </conditionalFormatting>
  <conditionalFormatting sqref="F435:F441">
    <cfRule type="expression" dxfId="2204" priority="118">
      <formula>F435&gt;0</formula>
    </cfRule>
    <cfRule type="expression" dxfId="2203" priority="119">
      <formula>F435&lt;0</formula>
    </cfRule>
  </conditionalFormatting>
  <conditionalFormatting sqref="H435:H441">
    <cfRule type="expression" dxfId="2202" priority="116">
      <formula>H435&gt;0</formula>
    </cfRule>
    <cfRule type="expression" dxfId="2201" priority="117">
      <formula>H435&lt;0</formula>
    </cfRule>
  </conditionalFormatting>
  <conditionalFormatting sqref="F459:F464 H459:H464">
    <cfRule type="expression" dxfId="2200" priority="114">
      <formula>F459&gt;0</formula>
    </cfRule>
    <cfRule type="expression" dxfId="2199" priority="115">
      <formula>F459&lt;0</formula>
    </cfRule>
  </conditionalFormatting>
  <conditionalFormatting sqref="F465 H465">
    <cfRule type="expression" dxfId="2198" priority="112">
      <formula>F465&gt;0</formula>
    </cfRule>
    <cfRule type="expression" dxfId="2197" priority="113">
      <formula>F465&lt;0</formula>
    </cfRule>
  </conditionalFormatting>
  <conditionalFormatting sqref="F466:F470 H466:H470">
    <cfRule type="expression" dxfId="2196" priority="110">
      <formula>F466&gt;0</formula>
    </cfRule>
    <cfRule type="expression" dxfId="2195" priority="111">
      <formula>F466&lt;0</formula>
    </cfRule>
  </conditionalFormatting>
  <conditionalFormatting sqref="F478:F493 H478:H493">
    <cfRule type="expression" dxfId="2194" priority="108">
      <formula>F478&gt;0</formula>
    </cfRule>
    <cfRule type="expression" dxfId="2193" priority="109">
      <formula>F478&lt;0</formula>
    </cfRule>
  </conditionalFormatting>
  <conditionalFormatting sqref="F471:F477">
    <cfRule type="expression" dxfId="2192" priority="106">
      <formula>F471&gt;0</formula>
    </cfRule>
    <cfRule type="expression" dxfId="2191" priority="107">
      <formula>F471&lt;0</formula>
    </cfRule>
  </conditionalFormatting>
  <conditionalFormatting sqref="H471:H477">
    <cfRule type="expression" dxfId="2190" priority="104">
      <formula>H471&gt;0</formula>
    </cfRule>
    <cfRule type="expression" dxfId="2189" priority="105">
      <formula>H471&lt;0</formula>
    </cfRule>
  </conditionalFormatting>
  <conditionalFormatting sqref="F494:F499 H494:H499">
    <cfRule type="expression" dxfId="2188" priority="102">
      <formula>F494&gt;0</formula>
    </cfRule>
    <cfRule type="expression" dxfId="2187" priority="103">
      <formula>F494&lt;0</formula>
    </cfRule>
  </conditionalFormatting>
  <conditionalFormatting sqref="F500 H500">
    <cfRule type="expression" dxfId="2186" priority="100">
      <formula>F500&gt;0</formula>
    </cfRule>
    <cfRule type="expression" dxfId="2185" priority="101">
      <formula>F500&lt;0</formula>
    </cfRule>
  </conditionalFormatting>
  <conditionalFormatting sqref="F501:F505 H501:H505">
    <cfRule type="expression" dxfId="2184" priority="98">
      <formula>F501&gt;0</formula>
    </cfRule>
    <cfRule type="expression" dxfId="2183" priority="99">
      <formula>F501&lt;0</formula>
    </cfRule>
  </conditionalFormatting>
  <conditionalFormatting sqref="F513:F528 H513:H528">
    <cfRule type="expression" dxfId="2182" priority="96">
      <formula>F513&gt;0</formula>
    </cfRule>
    <cfRule type="expression" dxfId="2181" priority="97">
      <formula>F513&lt;0</formula>
    </cfRule>
  </conditionalFormatting>
  <conditionalFormatting sqref="F506:F512">
    <cfRule type="expression" dxfId="2180" priority="94">
      <formula>F506&gt;0</formula>
    </cfRule>
    <cfRule type="expression" dxfId="2179" priority="95">
      <formula>F506&lt;0</formula>
    </cfRule>
  </conditionalFormatting>
  <conditionalFormatting sqref="H506:H512">
    <cfRule type="expression" dxfId="2178" priority="92">
      <formula>H506&gt;0</formula>
    </cfRule>
    <cfRule type="expression" dxfId="2177" priority="93">
      <formula>H506&lt;0</formula>
    </cfRule>
  </conditionalFormatting>
  <conditionalFormatting sqref="M557">
    <cfRule type="expression" dxfId="2176" priority="90">
      <formula>M557&gt;0</formula>
    </cfRule>
    <cfRule type="expression" dxfId="2175" priority="91">
      <formula>M557&lt;0</formula>
    </cfRule>
  </conditionalFormatting>
  <conditionalFormatting sqref="F115:F126">
    <cfRule type="expression" dxfId="2174" priority="86">
      <formula>F115&gt;0</formula>
    </cfRule>
    <cfRule type="expression" dxfId="2173" priority="87">
      <formula>F115&lt;0</formula>
    </cfRule>
  </conditionalFormatting>
  <conditionalFormatting sqref="H115:H126">
    <cfRule type="expression" dxfId="2172" priority="84">
      <formula>H115&gt;0</formula>
    </cfRule>
    <cfRule type="expression" dxfId="2171" priority="85">
      <formula>H115&lt;0</formula>
    </cfRule>
  </conditionalFormatting>
  <conditionalFormatting sqref="F109:F114 H109:H114">
    <cfRule type="expression" dxfId="2170" priority="82">
      <formula>F109&gt;0</formula>
    </cfRule>
    <cfRule type="expression" dxfId="2169" priority="83">
      <formula>F109&lt;0</formula>
    </cfRule>
  </conditionalFormatting>
  <conditionalFormatting sqref="J111">
    <cfRule type="expression" dxfId="2168" priority="80">
      <formula>J111&gt;0</formula>
    </cfRule>
    <cfRule type="expression" dxfId="2167" priority="81">
      <formula>J111&lt;0</formula>
    </cfRule>
  </conditionalFormatting>
  <conditionalFormatting sqref="J112:J118">
    <cfRule type="expression" dxfId="2166" priority="78">
      <formula>J112&gt;0</formula>
    </cfRule>
    <cfRule type="expression" dxfId="2165" priority="79">
      <formula>J112&lt;0</formula>
    </cfRule>
  </conditionalFormatting>
  <conditionalFormatting sqref="L111:L193 L200 L202">
    <cfRule type="expression" dxfId="2164" priority="74">
      <formula>L111&gt;0</formula>
    </cfRule>
    <cfRule type="expression" dxfId="2163" priority="75">
      <formula>L111&lt;0</formula>
    </cfRule>
  </conditionalFormatting>
  <conditionalFormatting sqref="Q10">
    <cfRule type="expression" dxfId="2162" priority="72">
      <formula>Q10&gt;0</formula>
    </cfRule>
    <cfRule type="expression" dxfId="2161" priority="73">
      <formula>Q10&lt;0</formula>
    </cfRule>
  </conditionalFormatting>
  <conditionalFormatting sqref="H222:H224 F222:F224">
    <cfRule type="expression" dxfId="2160" priority="69">
      <formula>F222&gt;0</formula>
    </cfRule>
    <cfRule type="expression" dxfId="2159" priority="70">
      <formula>F222&lt;0</formula>
    </cfRule>
  </conditionalFormatting>
  <conditionalFormatting sqref="H218:H220 F218:F220">
    <cfRule type="expression" dxfId="2158" priority="67">
      <formula>F218&gt;0</formula>
    </cfRule>
    <cfRule type="expression" dxfId="2157" priority="68">
      <formula>F218&lt;0</formula>
    </cfRule>
  </conditionalFormatting>
  <conditionalFormatting sqref="H217 F217">
    <cfRule type="expression" dxfId="2156" priority="65">
      <formula>F217&gt;0</formula>
    </cfRule>
    <cfRule type="expression" dxfId="2155" priority="66">
      <formula>F217&lt;0</formula>
    </cfRule>
  </conditionalFormatting>
  <conditionalFormatting sqref="H221 F221">
    <cfRule type="expression" dxfId="2154" priority="63">
      <formula>F221&gt;0</formula>
    </cfRule>
    <cfRule type="expression" dxfId="2153" priority="64">
      <formula>F221&lt;0</formula>
    </cfRule>
  </conditionalFormatting>
  <conditionalFormatting sqref="H227:H230 F227:F230">
    <cfRule type="expression" dxfId="2152" priority="59">
      <formula>F227&gt;0</formula>
    </cfRule>
    <cfRule type="expression" dxfId="2151" priority="60">
      <formula>F227&lt;0</formula>
    </cfRule>
  </conditionalFormatting>
  <conditionalFormatting sqref="H225:H226 F225:F226">
    <cfRule type="expression" dxfId="2150" priority="57">
      <formula>F225&gt;0</formula>
    </cfRule>
    <cfRule type="expression" dxfId="2149" priority="58">
      <formula>F225&lt;0</formula>
    </cfRule>
  </conditionalFormatting>
  <conditionalFormatting sqref="H252 F252">
    <cfRule type="expression" dxfId="2148" priority="55">
      <formula>F252&gt;0</formula>
    </cfRule>
    <cfRule type="expression" dxfId="2147" priority="56">
      <formula>F252&lt;0</formula>
    </cfRule>
  </conditionalFormatting>
  <conditionalFormatting sqref="H233:H235 F233:F235">
    <cfRule type="expression" dxfId="2146" priority="53">
      <formula>F233&gt;0</formula>
    </cfRule>
    <cfRule type="expression" dxfId="2145" priority="54">
      <formula>F233&lt;0</formula>
    </cfRule>
  </conditionalFormatting>
  <conditionalFormatting sqref="H231:H232 F231:F232">
    <cfRule type="expression" dxfId="2144" priority="51">
      <formula>F231&gt;0</formula>
    </cfRule>
    <cfRule type="expression" dxfId="2143" priority="52">
      <formula>F231&lt;0</formula>
    </cfRule>
  </conditionalFormatting>
  <conditionalFormatting sqref="H245:H247 F245:F247">
    <cfRule type="expression" dxfId="2142" priority="49">
      <formula>F245&gt;0</formula>
    </cfRule>
    <cfRule type="expression" dxfId="2141" priority="50">
      <formula>F245&lt;0</formula>
    </cfRule>
  </conditionalFormatting>
  <conditionalFormatting sqref="H244 F244">
    <cfRule type="expression" dxfId="2140" priority="47">
      <formula>F244&gt;0</formula>
    </cfRule>
    <cfRule type="expression" dxfId="2139" priority="48">
      <formula>F244&lt;0</formula>
    </cfRule>
  </conditionalFormatting>
  <conditionalFormatting sqref="H241:H243 F241:F243">
    <cfRule type="expression" dxfId="2138" priority="45">
      <formula>F241&gt;0</formula>
    </cfRule>
    <cfRule type="expression" dxfId="2137" priority="46">
      <formula>F241&lt;0</formula>
    </cfRule>
  </conditionalFormatting>
  <conditionalFormatting sqref="H240 F240">
    <cfRule type="expression" dxfId="2136" priority="43">
      <formula>F240&gt;0</formula>
    </cfRule>
    <cfRule type="expression" dxfId="2135" priority="44">
      <formula>F240&lt;0</formula>
    </cfRule>
  </conditionalFormatting>
  <conditionalFormatting sqref="H237:H239 F237:F239">
    <cfRule type="expression" dxfId="2134" priority="41">
      <formula>F237&gt;0</formula>
    </cfRule>
    <cfRule type="expression" dxfId="2133" priority="42">
      <formula>F237&lt;0</formula>
    </cfRule>
  </conditionalFormatting>
  <conditionalFormatting sqref="H236 F236">
    <cfRule type="expression" dxfId="2132" priority="39">
      <formula>F236&gt;0</formula>
    </cfRule>
    <cfRule type="expression" dxfId="2131" priority="40">
      <formula>F236&lt;0</formula>
    </cfRule>
  </conditionalFormatting>
  <conditionalFormatting sqref="H249:H251 F249:F251">
    <cfRule type="expression" dxfId="2130" priority="37">
      <formula>F249&gt;0</formula>
    </cfRule>
    <cfRule type="expression" dxfId="2129" priority="38">
      <formula>F249&lt;0</formula>
    </cfRule>
  </conditionalFormatting>
  <conditionalFormatting sqref="H248 F248">
    <cfRule type="expression" dxfId="2128" priority="35">
      <formula>F248&gt;0</formula>
    </cfRule>
    <cfRule type="expression" dxfId="2127" priority="36">
      <formula>F248&lt;0</formula>
    </cfRule>
  </conditionalFormatting>
  <conditionalFormatting sqref="H256 F256">
    <cfRule type="expression" dxfId="2126" priority="31">
      <formula>F256&gt;0</formula>
    </cfRule>
    <cfRule type="expression" dxfId="2125" priority="32">
      <formula>F256&lt;0</formula>
    </cfRule>
  </conditionalFormatting>
  <conditionalFormatting sqref="H253:H255 F253:F255">
    <cfRule type="expression" dxfId="2124" priority="29">
      <formula>F253&gt;0</formula>
    </cfRule>
    <cfRule type="expression" dxfId="2123" priority="30">
      <formula>F253&lt;0</formula>
    </cfRule>
  </conditionalFormatting>
  <conditionalFormatting sqref="H267:H268 F267:F268">
    <cfRule type="expression" dxfId="2122" priority="27">
      <formula>F267&gt;0</formula>
    </cfRule>
    <cfRule type="expression" dxfId="2121" priority="28">
      <formula>F267&lt;0</formula>
    </cfRule>
  </conditionalFormatting>
  <conditionalFormatting sqref="H263:H266 F263:F266">
    <cfRule type="expression" dxfId="2120" priority="23">
      <formula>F263&gt;0</formula>
    </cfRule>
    <cfRule type="expression" dxfId="2119" priority="24">
      <formula>F263&lt;0</formula>
    </cfRule>
  </conditionalFormatting>
  <conditionalFormatting sqref="H261:H262 F261:F262">
    <cfRule type="expression" dxfId="2118" priority="21">
      <formula>F261&gt;0</formula>
    </cfRule>
    <cfRule type="expression" dxfId="2117" priority="22">
      <formula>F261&lt;0</formula>
    </cfRule>
  </conditionalFormatting>
  <conditionalFormatting sqref="H257:H260 F257:F260">
    <cfRule type="expression" dxfId="2116" priority="17">
      <formula>F257&gt;0</formula>
    </cfRule>
    <cfRule type="expression" dxfId="2115" priority="18">
      <formula>F257&lt;0</formula>
    </cfRule>
  </conditionalFormatting>
  <conditionalFormatting sqref="F276:F279 H276:H279">
    <cfRule type="expression" dxfId="2114" priority="15">
      <formula>F276&gt;0</formula>
    </cfRule>
    <cfRule type="expression" dxfId="2113" priority="16">
      <formula>F276&lt;0</formula>
    </cfRule>
  </conditionalFormatting>
  <conditionalFormatting sqref="F274:F275 H274:H275">
    <cfRule type="expression" dxfId="2112" priority="13">
      <formula>F274&gt;0</formula>
    </cfRule>
    <cfRule type="expression" dxfId="2111" priority="14">
      <formula>F274&lt;0</formula>
    </cfRule>
  </conditionalFormatting>
  <conditionalFormatting sqref="F280:F282 H280:H282 K280:K283">
    <cfRule type="expression" dxfId="2110" priority="7">
      <formula>F280&gt;0</formula>
    </cfRule>
    <cfRule type="expression" dxfId="2109" priority="8">
      <formula>F280&lt;0</formula>
    </cfRule>
  </conditionalFormatting>
  <conditionalFormatting sqref="H287:H289 F287:F289 K287:K290">
    <cfRule type="expression" dxfId="2108" priority="3">
      <formula>F287&gt;0</formula>
    </cfRule>
    <cfRule type="expression" dxfId="2107" priority="4">
      <formula>F287&lt;0</formula>
    </cfRule>
  </conditionalFormatting>
  <conditionalFormatting sqref="H290:H292 F290:F292 K291:K292">
    <cfRule type="expression" dxfId="2106" priority="1">
      <formula>F290&gt;0</formula>
    </cfRule>
    <cfRule type="expression" dxfId="2105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7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281</v>
      </c>
      <c r="AJ2">
        <f>$Q$2*$Q$4</f>
        <v>4927.96</v>
      </c>
      <c r="AK2">
        <f ca="1">AJ2*EXP(-$X$2 * AI2/365.25)</f>
        <v>4927.96</v>
      </c>
      <c r="AM2" s="2">
        <f>Q10</f>
        <v>0</v>
      </c>
      <c r="AO2">
        <f ca="1" xml:space="preserve"> (SUM(AB:AB) - SUM(AE:AE) - SUM(AH:AH) - SUM(AK:AK))/SUM(AB:AB)</f>
        <v>3.6770431402129572E-2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13.904200000000005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12.319900000000001</v>
      </c>
      <c r="R4" s="495">
        <v>1.9E-2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4927.96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5561.6800000000021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-633.72000000000207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-633.72000000000207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-0.11394398814746656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3.8961355205805237E-2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12.968315789473685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850</v>
      </c>
      <c r="I18" s="18"/>
      <c r="J18" s="18"/>
      <c r="K18" s="18">
        <f>SUM(K2:K7)</f>
        <v>11612.819999999998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850</v>
      </c>
      <c r="D19" s="343"/>
      <c r="E19" s="343"/>
      <c r="F19" s="344">
        <f>SumByColor($A$19,F2:F17)</f>
        <v>11190</v>
      </c>
      <c r="G19" s="343"/>
      <c r="H19" s="343">
        <f>SumByColor($A$19,H2:H17)</f>
        <v>850</v>
      </c>
      <c r="I19" s="343"/>
      <c r="J19" s="343"/>
      <c r="K19" s="344">
        <f>SumByColor($A$19,K2:K17)</f>
        <v>11613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2" t="s">
        <v>78</v>
      </c>
      <c r="P20" s="872"/>
      <c r="W20" s="134"/>
    </row>
    <row r="21" spans="1:34" ht="15.75" thickTop="1" x14ac:dyDescent="0.25">
      <c r="O21" s="81">
        <v>1.1000000000000001</v>
      </c>
      <c r="P21" s="81">
        <f>O21*$Q$4</f>
        <v>13.551890000000002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13.428691000000002</v>
      </c>
      <c r="W22" s="134"/>
    </row>
    <row r="23" spans="1:34" x14ac:dyDescent="0.25">
      <c r="O23" s="81">
        <v>1.08</v>
      </c>
      <c r="P23" s="81">
        <f t="shared" si="11"/>
        <v>13.305492000000001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13.182293000000001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13.059094000000002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12.935895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12.812696000000001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12.689497000000001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12.566298000000002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12.443099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12.319900000000001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12.196701000000001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12.073502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11.950303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11.827104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11.703905000000001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11.580705999999999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11.457507000000001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11.334308000000002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11.211109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11.087910000000001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37.479999999999997</v>
      </c>
      <c r="R4" s="495">
        <v>-5.3E-3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13117.999999999998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-1858.8100000000031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-1858.8100000000031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-0.12411254466071231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18.062650602409636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41.228000000000002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40.853200000000001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40.478400000000001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40.1036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39.7288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39.353999999999999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38.979199999999999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38.604399999999998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38.229599999999998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37.854799999999997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37.479999999999997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37.105199999999996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36.730399999999996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36.355599999999995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35.980799999999995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35.605999999999995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35.231199999999994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34.856400000000001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34.4816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34.1068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33.731999999999999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29.08</v>
      </c>
      <c r="R4" s="222">
        <v>1.15E-2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8724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6017.50000000008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4269.5300000000861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0.95848215388141489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1.9257221458046772E-2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14.014457831325299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2" t="s">
        <v>78</v>
      </c>
      <c r="P22" s="87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31.988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31.697199999999999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31.406400000000001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31.115600000000001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30.8248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30.533999999999999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30.243199999999998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29.952399999999997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29.6616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29.370799999999999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29.08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28.789199999999997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28.498399999999997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28.207599999999999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27.916799999999999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27.625999999999998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27.335199999999997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27.0444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26.753599999999999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26.462799999999998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26.172000000000001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2" t="s">
        <v>78</v>
      </c>
      <c r="P40" s="87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2" t="s">
        <v>78</v>
      </c>
      <c r="P19" s="872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93.599900000000005</v>
      </c>
      <c r="R4" s="495">
        <v>-1.24E-2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9359.99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1.4776066003881202E-2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7.2649650266720369E-3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19.70524210526316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2" t="s">
        <v>78</v>
      </c>
      <c r="P18" s="87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102.95989000000002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102.02389100000001</v>
      </c>
      <c r="W20" s="134"/>
    </row>
    <row r="21" spans="1:23" x14ac:dyDescent="0.25">
      <c r="O21" s="81">
        <v>1.08</v>
      </c>
      <c r="P21" s="81">
        <f t="shared" si="0"/>
        <v>101.08789200000001</v>
      </c>
      <c r="W21" s="134"/>
    </row>
    <row r="22" spans="1:23" x14ac:dyDescent="0.25">
      <c r="O22" s="81">
        <v>1.07</v>
      </c>
      <c r="P22" s="81">
        <f t="shared" si="0"/>
        <v>100.15189300000002</v>
      </c>
      <c r="W22" s="134"/>
    </row>
    <row r="23" spans="1:23" x14ac:dyDescent="0.25">
      <c r="O23" s="81">
        <v>1.06</v>
      </c>
      <c r="P23" s="81">
        <f t="shared" si="0"/>
        <v>99.215894000000006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98.27989500000001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97.343896000000015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96.407897000000006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95.47189800000001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94.535899000000001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93.599900000000005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92.66390100000001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91.727902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90.791903000000005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89.855903999999995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88.919905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87.983906000000005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87.047907000000009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86.111908000000014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85.175909000000004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84.239910000000009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2" t="s">
        <v>78</v>
      </c>
      <c r="P17" s="87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35.700000000000003</v>
      </c>
      <c r="R4" s="495">
        <v>5.1000000000000004E-3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3570.0000000000005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890.75999999999885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890.75999999999885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0.33246741613293257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2.1288515406162462E-2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14.280000000000001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39.270000000000003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38.913000000000004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38.556000000000004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38.199000000000005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37.842000000000006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37.485000000000007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37.128000000000007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36.771000000000001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36.414000000000001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36.057000000000002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35.700000000000003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35.343000000000004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34.986000000000004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34.629000000000005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34.271999999999998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33.914999999999999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33.558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33.201000000000008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32.844000000000001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32.487000000000002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32.130000000000003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53.369900000000001</v>
      </c>
      <c r="R4" s="495">
        <v>-4.3E-3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10673.98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-102.02000000000044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-102.02000000000044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-9.4673348181143688E-3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3.2227903743495864E-2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13.392697616060225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20" ht="15.75" thickTop="1" x14ac:dyDescent="0.25">
      <c r="O17" s="81">
        <v>1.1000000000000001</v>
      </c>
      <c r="P17" s="81">
        <f>O17*$Q$4</f>
        <v>58.706890000000008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58.173191000000003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57.639492000000004</v>
      </c>
    </row>
    <row r="20" spans="1:20" x14ac:dyDescent="0.25">
      <c r="O20" s="81">
        <v>1.07</v>
      </c>
      <c r="P20" s="81">
        <f t="shared" si="0"/>
        <v>57.105793000000006</v>
      </c>
    </row>
    <row r="21" spans="1:20" x14ac:dyDescent="0.25">
      <c r="O21" s="81">
        <v>1.06</v>
      </c>
      <c r="P21" s="81">
        <f t="shared" si="0"/>
        <v>56.572094000000007</v>
      </c>
    </row>
    <row r="22" spans="1:20" x14ac:dyDescent="0.25">
      <c r="O22" s="81">
        <v>1.05</v>
      </c>
      <c r="P22" s="81">
        <f t="shared" si="0"/>
        <v>56.038395000000001</v>
      </c>
    </row>
    <row r="23" spans="1:20" x14ac:dyDescent="0.25">
      <c r="O23" s="81">
        <v>1.04</v>
      </c>
      <c r="P23" s="81">
        <f t="shared" si="0"/>
        <v>55.504696000000003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54.970997000000004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54.437298000000006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53.903599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53.369900000000001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52.836201000000003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52.302501999999997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51.768802999999998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51.235104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50.701405000000001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50.167705999999995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49.634007000000004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49.100308000000005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48.566609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48.032910000000001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61.29</v>
      </c>
      <c r="R4" s="495">
        <v>1.5900000000000001E-2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6129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1282.6800000000003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1282.6800000000003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0.26467092556826632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4.5684450970794578E-2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15.3801756587202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2" t="s">
        <v>78</v>
      </c>
      <c r="P16" s="872"/>
    </row>
    <row r="17" spans="1:21" ht="15.75" thickTop="1" x14ac:dyDescent="0.25">
      <c r="O17" s="81">
        <v>1.1000000000000001</v>
      </c>
      <c r="P17" s="81">
        <f>O17*$Q$4</f>
        <v>67.419000000000011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66.806100000000001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66.193200000000004</v>
      </c>
    </row>
    <row r="20" spans="1:21" x14ac:dyDescent="0.25">
      <c r="O20" s="81">
        <v>1.07</v>
      </c>
      <c r="P20" s="81">
        <f t="shared" si="2"/>
        <v>65.580300000000008</v>
      </c>
    </row>
    <row r="21" spans="1:21" x14ac:dyDescent="0.25">
      <c r="O21" s="81">
        <v>1.06</v>
      </c>
      <c r="P21" s="81">
        <f t="shared" si="2"/>
        <v>64.967399999999998</v>
      </c>
    </row>
    <row r="22" spans="1:21" x14ac:dyDescent="0.25">
      <c r="O22" s="81">
        <v>1.05</v>
      </c>
      <c r="P22" s="81">
        <f t="shared" si="2"/>
        <v>64.354500000000002</v>
      </c>
    </row>
    <row r="23" spans="1:21" x14ac:dyDescent="0.25">
      <c r="O23" s="81">
        <v>1.04</v>
      </c>
      <c r="P23" s="81">
        <f t="shared" si="2"/>
        <v>63.741599999999998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63.128700000000002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62.515799999999999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61.902900000000002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61.29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60.677099999999996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60.0642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59.451299999999996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58.8384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58.225499999999997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57.612599999999993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56.999700000000004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56.386800000000001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55.773899999999998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55.161000000000001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33.92</v>
      </c>
      <c r="R4" s="495">
        <v>1.2800000000000001E-2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20352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4166.3599999999933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4166.3599999999933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0.25741089014706814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5.896226415094339E-2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9.7752161383285294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2" t="s">
        <v>78</v>
      </c>
      <c r="P17" s="872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37.312000000000005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36.972800000000007</v>
      </c>
    </row>
    <row r="20" spans="1:21" x14ac:dyDescent="0.25">
      <c r="O20" s="81">
        <v>1.08</v>
      </c>
      <c r="P20" s="81">
        <f t="shared" si="2"/>
        <v>36.633600000000001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36.294400000000003</v>
      </c>
    </row>
    <row r="22" spans="1:21" x14ac:dyDescent="0.25">
      <c r="O22" s="81">
        <v>1.06</v>
      </c>
      <c r="P22" s="81">
        <f t="shared" si="2"/>
        <v>35.955200000000005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35.616000000000007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35.276800000000001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34.937600000000003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34.598400000000005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34.2592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33.92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33.580800000000004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33.241599999999998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32.9024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32.563200000000002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32.223999999999997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31.884799999999998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31.545600000000004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31.206400000000002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30.867200000000004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30.528000000000002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2" t="s">
        <v>78</v>
      </c>
      <c r="P24" s="87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2" t="s">
        <v>78</v>
      </c>
      <c r="P40" s="87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3">
      <formula>F54&gt;0</formula>
    </cfRule>
    <cfRule type="expression" dxfId="1461" priority="44">
      <formula>F54&lt;0</formula>
    </cfRule>
  </conditionalFormatting>
  <conditionalFormatting sqref="Q7">
    <cfRule type="expression" dxfId="1460" priority="41">
      <formula>Q7&gt;0</formula>
    </cfRule>
    <cfRule type="expression" dxfId="1459" priority="42">
      <formula>Q7&lt;0</formula>
    </cfRule>
  </conditionalFormatting>
  <conditionalFormatting sqref="Q8">
    <cfRule type="expression" dxfId="1458" priority="39">
      <formula>Q8&gt;0</formula>
    </cfRule>
    <cfRule type="expression" dxfId="1457" priority="40">
      <formula>Q8&lt;0</formula>
    </cfRule>
  </conditionalFormatting>
  <conditionalFormatting sqref="F31:F43 F46:F53">
    <cfRule type="expression" dxfId="1456" priority="37">
      <formula>F31&gt;0</formula>
    </cfRule>
    <cfRule type="expression" dxfId="1455" priority="38">
      <formula>F31&lt;0</formula>
    </cfRule>
  </conditionalFormatting>
  <conditionalFormatting sqref="H31:H43 H46:H53">
    <cfRule type="expression" dxfId="1454" priority="35">
      <formula>H31&gt;0</formula>
    </cfRule>
    <cfRule type="expression" dxfId="1453" priority="36">
      <formula>H31&lt;0</formula>
    </cfRule>
  </conditionalFormatting>
  <conditionalFormatting sqref="Q10">
    <cfRule type="expression" dxfId="1452" priority="33">
      <formula>Q10&gt;0</formula>
    </cfRule>
    <cfRule type="expression" dxfId="1451" priority="34">
      <formula>Q10&lt;0</formula>
    </cfRule>
  </conditionalFormatting>
  <conditionalFormatting sqref="J25:J38">
    <cfRule type="expression" dxfId="1450" priority="31">
      <formula>J25&gt;0</formula>
    </cfRule>
    <cfRule type="expression" dxfId="1449" priority="32">
      <formula>J25&lt;0</formula>
    </cfRule>
  </conditionalFormatting>
  <conditionalFormatting sqref="K25:K38">
    <cfRule type="expression" dxfId="1448" priority="29">
      <formula>K25&gt;0</formula>
    </cfRule>
    <cfRule type="expression" dxfId="1447" priority="30">
      <formula>K25&lt;0</formula>
    </cfRule>
  </conditionalFormatting>
  <conditionalFormatting sqref="L25:L38">
    <cfRule type="expression" dxfId="1446" priority="27">
      <formula>L25&gt;0</formula>
    </cfRule>
    <cfRule type="expression" dxfId="1445" priority="28">
      <formula>L25&lt;0</formula>
    </cfRule>
  </conditionalFormatting>
  <conditionalFormatting sqref="F89:F110">
    <cfRule type="expression" dxfId="1444" priority="25">
      <formula>F89&gt;0</formula>
    </cfRule>
    <cfRule type="expression" dxfId="1443" priority="26">
      <formula>F89&lt;0</formula>
    </cfRule>
  </conditionalFormatting>
  <conditionalFormatting sqref="H89:H110">
    <cfRule type="expression" dxfId="1442" priority="23">
      <formula>H89&gt;0</formula>
    </cfRule>
    <cfRule type="expression" dxfId="1441" priority="24">
      <formula>H89&lt;0</formula>
    </cfRule>
  </conditionalFormatting>
  <conditionalFormatting sqref="J89:J102">
    <cfRule type="expression" dxfId="1440" priority="21">
      <formula>J89&gt;0</formula>
    </cfRule>
    <cfRule type="expression" dxfId="1439" priority="22">
      <formula>J89&lt;0</formula>
    </cfRule>
  </conditionalFormatting>
  <conditionalFormatting sqref="K89:K102">
    <cfRule type="expression" dxfId="1438" priority="19">
      <formula>K89&gt;0</formula>
    </cfRule>
    <cfRule type="expression" dxfId="1437" priority="20">
      <formula>K89&lt;0</formula>
    </cfRule>
  </conditionalFormatting>
  <conditionalFormatting sqref="L89:L102">
    <cfRule type="expression" dxfId="1436" priority="17">
      <formula>L89&gt;0</formula>
    </cfRule>
    <cfRule type="expression" dxfId="1435" priority="18">
      <formula>L89&lt;0</formula>
    </cfRule>
  </conditionalFormatting>
  <conditionalFormatting sqref="F25:F28">
    <cfRule type="expression" dxfId="1434" priority="15">
      <formula>F25&gt;0</formula>
    </cfRule>
    <cfRule type="expression" dxfId="1433" priority="16">
      <formula>F25&lt;0</formula>
    </cfRule>
  </conditionalFormatting>
  <conditionalFormatting sqref="H25:H28">
    <cfRule type="expression" dxfId="1432" priority="13">
      <formula>H25&gt;0</formula>
    </cfRule>
    <cfRule type="expression" dxfId="1431" priority="14">
      <formula>H25&lt;0</formula>
    </cfRule>
  </conditionalFormatting>
  <conditionalFormatting sqref="F29:F30">
    <cfRule type="expression" dxfId="1430" priority="9">
      <formula>F29&gt;0</formula>
    </cfRule>
    <cfRule type="expression" dxfId="1429" priority="10">
      <formula>F29&lt;0</formula>
    </cfRule>
  </conditionalFormatting>
  <conditionalFormatting sqref="H29:H30">
    <cfRule type="expression" dxfId="1428" priority="7">
      <formula>H29&gt;0</formula>
    </cfRule>
    <cfRule type="expression" dxfId="1427" priority="8">
      <formula>H29&lt;0</formula>
    </cfRule>
  </conditionalFormatting>
  <conditionalFormatting sqref="J45">
    <cfRule type="expression" dxfId="1426" priority="5">
      <formula>J45&gt;0</formula>
    </cfRule>
    <cfRule type="expression" dxfId="1425" priority="6">
      <formula>J45&lt;0</formula>
    </cfRule>
  </conditionalFormatting>
  <conditionalFormatting sqref="F44:F45">
    <cfRule type="expression" dxfId="1424" priority="3">
      <formula>F44&gt;0</formula>
    </cfRule>
    <cfRule type="expression" dxfId="1423" priority="4">
      <formula>F44&lt;0</formula>
    </cfRule>
  </conditionalFormatting>
  <conditionalFormatting sqref="H44:H45">
    <cfRule type="expression" dxfId="1422" priority="1">
      <formula>H44&gt;0</formula>
    </cfRule>
    <cfRule type="expression" dxfId="1421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73.489900000000006</v>
      </c>
      <c r="R4" s="495">
        <v>1.4200000000000001E-2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3674.4950000000003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2023.9549999999922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2023.9549999999922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1.2262380796587677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2.1771699240303768E-2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12.299564853556488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2" t="s">
        <v>78</v>
      </c>
      <c r="P21" s="872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80.838890000000006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80.103991000000008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79.369092000000009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78.63419300000001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77.899294000000012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77.164395000000013</v>
      </c>
      <c r="V27" s="134"/>
    </row>
    <row r="28" spans="1:22" x14ac:dyDescent="0.25">
      <c r="O28" s="81">
        <v>1.04</v>
      </c>
      <c r="P28" s="81">
        <f t="shared" si="2"/>
        <v>76.429496000000015</v>
      </c>
      <c r="V28" s="134"/>
    </row>
    <row r="29" spans="1:22" x14ac:dyDescent="0.25">
      <c r="O29" s="81">
        <v>1.03</v>
      </c>
      <c r="P29" s="81">
        <f t="shared" si="2"/>
        <v>75.694597000000002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74.959698000000003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74.224799000000004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73.489900000000006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72.755001000000007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72.020102000000009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71.28520300000001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70.550303999999997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69.815404999999998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69.080506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68.345607000000015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67.610708000000002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66.875809000000004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66.140910000000005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0" priority="31">
      <formula>F7&gt;0</formula>
    </cfRule>
    <cfRule type="expression" dxfId="1419" priority="32">
      <formula>F7&lt;0</formula>
    </cfRule>
  </conditionalFormatting>
  <conditionalFormatting sqref="Q8">
    <cfRule type="expression" dxfId="1418" priority="29">
      <formula>Q8&gt;0</formula>
    </cfRule>
    <cfRule type="expression" dxfId="1417" priority="30">
      <formula>Q8&lt;0</formula>
    </cfRule>
  </conditionalFormatting>
  <conditionalFormatting sqref="F114:F135">
    <cfRule type="expression" dxfId="1416" priority="23">
      <formula>F114&gt;0</formula>
    </cfRule>
    <cfRule type="expression" dxfId="1415" priority="24">
      <formula>F114&lt;0</formula>
    </cfRule>
  </conditionalFormatting>
  <conditionalFormatting sqref="H114:H135">
    <cfRule type="expression" dxfId="1414" priority="21">
      <formula>H114&gt;0</formula>
    </cfRule>
    <cfRule type="expression" dxfId="1413" priority="22">
      <formula>H114&lt;0</formula>
    </cfRule>
  </conditionalFormatting>
  <conditionalFormatting sqref="Q10">
    <cfRule type="expression" dxfId="1412" priority="19">
      <formula>Q10&gt;0</formula>
    </cfRule>
    <cfRule type="expression" dxfId="1411" priority="20">
      <formula>Q10&lt;0</formula>
    </cfRule>
  </conditionalFormatting>
  <conditionalFormatting sqref="J31:J44">
    <cfRule type="expression" dxfId="1410" priority="17">
      <formula>J31&gt;0</formula>
    </cfRule>
    <cfRule type="expression" dxfId="1409" priority="18">
      <formula>J31&lt;0</formula>
    </cfRule>
  </conditionalFormatting>
  <conditionalFormatting sqref="K31:K44">
    <cfRule type="expression" dxfId="1408" priority="15">
      <formula>K31&gt;0</formula>
    </cfRule>
    <cfRule type="expression" dxfId="1407" priority="16">
      <formula>K31&lt;0</formula>
    </cfRule>
  </conditionalFormatting>
  <conditionalFormatting sqref="L31:L35 L37:L44">
    <cfRule type="expression" dxfId="1406" priority="13">
      <formula>L31&gt;0</formula>
    </cfRule>
    <cfRule type="expression" dxfId="1405" priority="14">
      <formula>L31&lt;0</formula>
    </cfRule>
  </conditionalFormatting>
  <conditionalFormatting sqref="M31:M44">
    <cfRule type="expression" dxfId="1404" priority="11">
      <formula>M31&gt;0</formula>
    </cfRule>
    <cfRule type="expression" dxfId="1403" priority="12">
      <formula>M31&lt;0</formula>
    </cfRule>
  </conditionalFormatting>
  <conditionalFormatting sqref="F82 H82">
    <cfRule type="expression" dxfId="1402" priority="7">
      <formula>F82&gt;0</formula>
    </cfRule>
    <cfRule type="expression" dxfId="1401" priority="8">
      <formula>F82&lt;0</formula>
    </cfRule>
  </conditionalFormatting>
  <conditionalFormatting sqref="F75:F81 H75:H81">
    <cfRule type="expression" dxfId="1400" priority="5">
      <formula>F75&gt;0</formula>
    </cfRule>
    <cfRule type="expression" dxfId="1399" priority="6">
      <formula>F75&lt;0</formula>
    </cfRule>
  </conditionalFormatting>
  <conditionalFormatting sqref="F71:F74 H71:H74">
    <cfRule type="expression" dxfId="1398" priority="3">
      <formula>F71&gt;0</formula>
    </cfRule>
    <cfRule type="expression" dxfId="1397" priority="4">
      <formula>F71&lt;0</formula>
    </cfRule>
  </conditionalFormatting>
  <conditionalFormatting sqref="F86 H84:H86">
    <cfRule type="expression" dxfId="1396" priority="1">
      <formula>F84&gt;0</formula>
    </cfRule>
    <cfRule type="expression" dxfId="1395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J14" sqref="J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2" priority="43">
      <formula>F54&gt;0</formula>
    </cfRule>
    <cfRule type="expression" dxfId="1371" priority="44">
      <formula>F54&lt;0</formula>
    </cfRule>
  </conditionalFormatting>
  <conditionalFormatting sqref="Q7">
    <cfRule type="expression" dxfId="1370" priority="41">
      <formula>Q7&gt;0</formula>
    </cfRule>
    <cfRule type="expression" dxfId="1369" priority="42">
      <formula>Q7&lt;0</formula>
    </cfRule>
  </conditionalFormatting>
  <conditionalFormatting sqref="Q8">
    <cfRule type="expression" dxfId="1368" priority="39">
      <formula>Q8&gt;0</formula>
    </cfRule>
    <cfRule type="expression" dxfId="1367" priority="40">
      <formula>Q8&lt;0</formula>
    </cfRule>
  </conditionalFormatting>
  <conditionalFormatting sqref="F33:F36 F38:F53">
    <cfRule type="expression" dxfId="1366" priority="37">
      <formula>F33&gt;0</formula>
    </cfRule>
    <cfRule type="expression" dxfId="1365" priority="38">
      <formula>F33&lt;0</formula>
    </cfRule>
  </conditionalFormatting>
  <conditionalFormatting sqref="H33:H36 H38:H53">
    <cfRule type="expression" dxfId="1364" priority="35">
      <formula>H33&gt;0</formula>
    </cfRule>
    <cfRule type="expression" dxfId="1363" priority="36">
      <formula>H33&lt;0</formula>
    </cfRule>
  </conditionalFormatting>
  <conditionalFormatting sqref="Q10">
    <cfRule type="expression" dxfId="1362" priority="33">
      <formula>Q10&gt;0</formula>
    </cfRule>
    <cfRule type="expression" dxfId="1361" priority="34">
      <formula>Q10&lt;0</formula>
    </cfRule>
  </conditionalFormatting>
  <conditionalFormatting sqref="J25:J37">
    <cfRule type="expression" dxfId="1360" priority="31">
      <formula>J25&gt;0</formula>
    </cfRule>
    <cfRule type="expression" dxfId="1359" priority="32">
      <formula>J25&lt;0</formula>
    </cfRule>
  </conditionalFormatting>
  <conditionalFormatting sqref="K25:K38">
    <cfRule type="expression" dxfId="1358" priority="29">
      <formula>K25&gt;0</formula>
    </cfRule>
    <cfRule type="expression" dxfId="1357" priority="30">
      <formula>K25&lt;0</formula>
    </cfRule>
  </conditionalFormatting>
  <conditionalFormatting sqref="L25">
    <cfRule type="expression" dxfId="1356" priority="27">
      <formula>L25&gt;0</formula>
    </cfRule>
    <cfRule type="expression" dxfId="1355" priority="28">
      <formula>L25&lt;0</formula>
    </cfRule>
  </conditionalFormatting>
  <conditionalFormatting sqref="F89:F110">
    <cfRule type="expression" dxfId="1354" priority="25">
      <formula>F89&gt;0</formula>
    </cfRule>
    <cfRule type="expression" dxfId="1353" priority="26">
      <formula>F89&lt;0</formula>
    </cfRule>
  </conditionalFormatting>
  <conditionalFormatting sqref="H89:H110">
    <cfRule type="expression" dxfId="1352" priority="23">
      <formula>H89&gt;0</formula>
    </cfRule>
    <cfRule type="expression" dxfId="1351" priority="24">
      <formula>H89&lt;0</formula>
    </cfRule>
  </conditionalFormatting>
  <conditionalFormatting sqref="J89:J102">
    <cfRule type="expression" dxfId="1350" priority="21">
      <formula>J89&gt;0</formula>
    </cfRule>
    <cfRule type="expression" dxfId="1349" priority="22">
      <formula>J89&lt;0</formula>
    </cfRule>
  </conditionalFormatting>
  <conditionalFormatting sqref="K89:K102">
    <cfRule type="expression" dxfId="1348" priority="19">
      <formula>K89&gt;0</formula>
    </cfRule>
    <cfRule type="expression" dxfId="1347" priority="20">
      <formula>K89&lt;0</formula>
    </cfRule>
  </conditionalFormatting>
  <conditionalFormatting sqref="L89:L102">
    <cfRule type="expression" dxfId="1346" priority="17">
      <formula>L89&gt;0</formula>
    </cfRule>
    <cfRule type="expression" dxfId="1345" priority="18">
      <formula>L89&lt;0</formula>
    </cfRule>
  </conditionalFormatting>
  <conditionalFormatting sqref="F29:F32">
    <cfRule type="expression" dxfId="1344" priority="15">
      <formula>F29&gt;0</formula>
    </cfRule>
    <cfRule type="expression" dxfId="1343" priority="16">
      <formula>F29&lt;0</formula>
    </cfRule>
  </conditionalFormatting>
  <conditionalFormatting sqref="H29:H32">
    <cfRule type="expression" dxfId="1342" priority="13">
      <formula>H29&gt;0</formula>
    </cfRule>
    <cfRule type="expression" dxfId="1341" priority="14">
      <formula>H29&lt;0</formula>
    </cfRule>
  </conditionalFormatting>
  <conditionalFormatting sqref="F25:F28">
    <cfRule type="expression" dxfId="1340" priority="11">
      <formula>F25&gt;0</formula>
    </cfRule>
    <cfRule type="expression" dxfId="1339" priority="12">
      <formula>F25&lt;0</formula>
    </cfRule>
  </conditionalFormatting>
  <conditionalFormatting sqref="H25:H28">
    <cfRule type="expression" dxfId="1338" priority="9">
      <formula>H25&gt;0</formula>
    </cfRule>
    <cfRule type="expression" dxfId="1337" priority="10">
      <formula>H25&lt;0</formula>
    </cfRule>
  </conditionalFormatting>
  <conditionalFormatting sqref="F37">
    <cfRule type="expression" dxfId="1336" priority="7">
      <formula>F37&gt;0</formula>
    </cfRule>
    <cfRule type="expression" dxfId="1335" priority="8">
      <formula>F37&lt;0</formula>
    </cfRule>
  </conditionalFormatting>
  <conditionalFormatting sqref="H37">
    <cfRule type="expression" dxfId="1334" priority="5">
      <formula>H37&gt;0</formula>
    </cfRule>
    <cfRule type="expression" dxfId="1333" priority="6">
      <formula>H37&lt;0</formula>
    </cfRule>
  </conditionalFormatting>
  <conditionalFormatting sqref="J49">
    <cfRule type="expression" dxfId="1332" priority="3">
      <formula>J49&gt;0</formula>
    </cfRule>
    <cfRule type="expression" dxfId="1331" priority="4">
      <formula>J49&lt;0</formula>
    </cfRule>
  </conditionalFormatting>
  <conditionalFormatting sqref="J38:J48">
    <cfRule type="expression" dxfId="1330" priority="1">
      <formula>J38&gt;0</formula>
    </cfRule>
    <cfRule type="expression" dxfId="13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184.94990000000001</v>
      </c>
      <c r="R4" s="495">
        <v>3.2000000000000002E-3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11096.994000000001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-401.89599999999882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-401.89599999999882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-3.4950851777867158E-2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1.0381189716782761E-2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21.455904872389794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203.44489000000004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201.59539100000003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199.74589200000003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197.89639300000002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196.04689400000004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194.19739500000003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192.34789600000002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190.49839700000001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188.64889800000003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186.79939900000002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184.94990000000001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183.10040100000001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181.250902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179.40140300000002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177.55190400000001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175.702405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173.85290599999999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172.00340700000001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170.15390800000003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168.30440900000002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166.45491000000001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5">
      <formula>F47&gt;0</formula>
    </cfRule>
    <cfRule type="expression" dxfId="1327" priority="36">
      <formula>F47&lt;0</formula>
    </cfRule>
  </conditionalFormatting>
  <conditionalFormatting sqref="Q7">
    <cfRule type="expression" dxfId="1326" priority="33">
      <formula>Q7&gt;0</formula>
    </cfRule>
    <cfRule type="expression" dxfId="1325" priority="34">
      <formula>Q7&lt;0</formula>
    </cfRule>
  </conditionalFormatting>
  <conditionalFormatting sqref="Q8">
    <cfRule type="expression" dxfId="1324" priority="31">
      <formula>Q8&gt;0</formula>
    </cfRule>
    <cfRule type="expression" dxfId="1323" priority="32">
      <formula>Q8&lt;0</formula>
    </cfRule>
  </conditionalFormatting>
  <conditionalFormatting sqref="F34:F46">
    <cfRule type="expression" dxfId="1322" priority="29">
      <formula>F34&gt;0</formula>
    </cfRule>
    <cfRule type="expression" dxfId="1321" priority="30">
      <formula>F34&lt;0</formula>
    </cfRule>
  </conditionalFormatting>
  <conditionalFormatting sqref="H34:H46">
    <cfRule type="expression" dxfId="1320" priority="27">
      <formula>H34&gt;0</formula>
    </cfRule>
    <cfRule type="expression" dxfId="1319" priority="28">
      <formula>H34&lt;0</formula>
    </cfRule>
  </conditionalFormatting>
  <conditionalFormatting sqref="Q10">
    <cfRule type="expression" dxfId="1318" priority="25">
      <formula>Q10&gt;0</formula>
    </cfRule>
    <cfRule type="expression" dxfId="1317" priority="26">
      <formula>Q10&lt;0</formula>
    </cfRule>
  </conditionalFormatting>
  <conditionalFormatting sqref="J25:J38">
    <cfRule type="expression" dxfId="1316" priority="23">
      <formula>J25&gt;0</formula>
    </cfRule>
    <cfRule type="expression" dxfId="1315" priority="24">
      <formula>J25&lt;0</formula>
    </cfRule>
  </conditionalFormatting>
  <conditionalFormatting sqref="K25:K29 K31:K38">
    <cfRule type="expression" dxfId="1314" priority="21">
      <formula>K25&gt;0</formula>
    </cfRule>
    <cfRule type="expression" dxfId="1313" priority="22">
      <formula>K25&lt;0</formula>
    </cfRule>
  </conditionalFormatting>
  <conditionalFormatting sqref="L25:L38">
    <cfRule type="expression" dxfId="1312" priority="19">
      <formula>L25&gt;0</formula>
    </cfRule>
    <cfRule type="expression" dxfId="1311" priority="20">
      <formula>L25&lt;0</formula>
    </cfRule>
  </conditionalFormatting>
  <conditionalFormatting sqref="F89:F110">
    <cfRule type="expression" dxfId="1310" priority="17">
      <formula>F89&gt;0</formula>
    </cfRule>
    <cfRule type="expression" dxfId="1309" priority="18">
      <formula>F89&lt;0</formula>
    </cfRule>
  </conditionalFormatting>
  <conditionalFormatting sqref="H89:H110">
    <cfRule type="expression" dxfId="1308" priority="15">
      <formula>H89&gt;0</formula>
    </cfRule>
    <cfRule type="expression" dxfId="1307" priority="16">
      <formula>H89&lt;0</formula>
    </cfRule>
  </conditionalFormatting>
  <conditionalFormatting sqref="J89:J102">
    <cfRule type="expression" dxfId="1306" priority="13">
      <formula>J89&gt;0</formula>
    </cfRule>
    <cfRule type="expression" dxfId="1305" priority="14">
      <formula>J89&lt;0</formula>
    </cfRule>
  </conditionalFormatting>
  <conditionalFormatting sqref="K89:K102">
    <cfRule type="expression" dxfId="1304" priority="11">
      <formula>K89&gt;0</formula>
    </cfRule>
    <cfRule type="expression" dxfId="1303" priority="12">
      <formula>K89&lt;0</formula>
    </cfRule>
  </conditionalFormatting>
  <conditionalFormatting sqref="L89:L102">
    <cfRule type="expression" dxfId="1302" priority="9">
      <formula>L89&gt;0</formula>
    </cfRule>
    <cfRule type="expression" dxfId="1301" priority="10">
      <formula>L89&lt;0</formula>
    </cfRule>
  </conditionalFormatting>
  <conditionalFormatting sqref="F25:F27">
    <cfRule type="expression" dxfId="1300" priority="7">
      <formula>F25&gt;0</formula>
    </cfRule>
    <cfRule type="expression" dxfId="1299" priority="8">
      <formula>F25&lt;0</formula>
    </cfRule>
  </conditionalFormatting>
  <conditionalFormatting sqref="H25:H27">
    <cfRule type="expression" dxfId="1298" priority="5">
      <formula>H25&gt;0</formula>
    </cfRule>
    <cfRule type="expression" dxfId="1297" priority="6">
      <formula>H25&lt;0</formula>
    </cfRule>
  </conditionalFormatting>
  <conditionalFormatting sqref="F28:F33">
    <cfRule type="expression" dxfId="1296" priority="3">
      <formula>F28&gt;0</formula>
    </cfRule>
    <cfRule type="expression" dxfId="1295" priority="4">
      <formula>F28&lt;0</formula>
    </cfRule>
  </conditionalFormatting>
  <conditionalFormatting sqref="H28:H33">
    <cfRule type="expression" dxfId="1294" priority="1">
      <formula>H28&gt;0</formula>
    </cfRule>
    <cfRule type="expression" dxfId="12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55.929900000000004</v>
      </c>
      <c r="R4" s="495">
        <v>7.0000000000000001E-3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22371.960000000003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-696.44999999999709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-696.44999999999709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-3.0190637326109476E-2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4.4698810475255632E-2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14.757229551451188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2" t="s">
        <v>78</v>
      </c>
      <c r="P21" s="872"/>
    </row>
    <row r="22" spans="1:16" ht="15.75" thickTop="1" x14ac:dyDescent="0.25">
      <c r="O22" s="81">
        <v>1.1000000000000001</v>
      </c>
      <c r="P22" s="81">
        <f>O22*$Q$4</f>
        <v>61.522890000000011</v>
      </c>
    </row>
    <row r="23" spans="1:16" x14ac:dyDescent="0.25">
      <c r="O23" s="81">
        <v>1.0900000000000001</v>
      </c>
      <c r="P23" s="81">
        <f t="shared" ref="P23:P42" si="1">O23*$Q$4</f>
        <v>60.963591000000008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60.404292000000005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59.844993000000009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59.285694000000007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58.726395000000004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58.167096000000008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57.607797000000005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57.048498000000002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56.489199000000006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55.929900000000004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55.370601000000001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54.811302000000005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54.252003000000002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53.692703999999999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53.133405000000003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52.574106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52.014807000000005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51.455508000000009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50.896209000000006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50.336910000000003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2" priority="35">
      <formula>F25&gt;0</formula>
    </cfRule>
    <cfRule type="expression" dxfId="1291" priority="36">
      <formula>F25&lt;0</formula>
    </cfRule>
  </conditionalFormatting>
  <conditionalFormatting sqref="Q7">
    <cfRule type="expression" dxfId="1290" priority="33">
      <formula>Q7&gt;0</formula>
    </cfRule>
    <cfRule type="expression" dxfId="1289" priority="34">
      <formula>Q7&lt;0</formula>
    </cfRule>
  </conditionalFormatting>
  <conditionalFormatting sqref="Q8">
    <cfRule type="expression" dxfId="1288" priority="31">
      <formula>Q8&gt;0</formula>
    </cfRule>
    <cfRule type="expression" dxfId="1287" priority="32">
      <formula>Q8&lt;0</formula>
    </cfRule>
  </conditionalFormatting>
  <conditionalFormatting sqref="F39:F57">
    <cfRule type="expression" dxfId="1286" priority="29">
      <formula>F39&gt;0</formula>
    </cfRule>
    <cfRule type="expression" dxfId="1285" priority="30">
      <formula>F39&lt;0</formula>
    </cfRule>
  </conditionalFormatting>
  <conditionalFormatting sqref="H39:H57">
    <cfRule type="expression" dxfId="1284" priority="27">
      <formula>H39&gt;0</formula>
    </cfRule>
    <cfRule type="expression" dxfId="1283" priority="28">
      <formula>H39&lt;0</formula>
    </cfRule>
  </conditionalFormatting>
  <conditionalFormatting sqref="Q10">
    <cfRule type="expression" dxfId="1282" priority="25">
      <formula>Q10&gt;0</formula>
    </cfRule>
    <cfRule type="expression" dxfId="1281" priority="26">
      <formula>Q10&lt;0</formula>
    </cfRule>
  </conditionalFormatting>
  <conditionalFormatting sqref="L25:L32">
    <cfRule type="expression" dxfId="1280" priority="19">
      <formula>L25&gt;0</formula>
    </cfRule>
    <cfRule type="expression" dxfId="1279" priority="20">
      <formula>L25&lt;0</formula>
    </cfRule>
  </conditionalFormatting>
  <conditionalFormatting sqref="F88:F109">
    <cfRule type="expression" dxfId="1278" priority="17">
      <formula>F88&gt;0</formula>
    </cfRule>
    <cfRule type="expression" dxfId="1277" priority="18">
      <formula>F88&lt;0</formula>
    </cfRule>
  </conditionalFormatting>
  <conditionalFormatting sqref="H88:H109">
    <cfRule type="expression" dxfId="1276" priority="15">
      <formula>H88&gt;0</formula>
    </cfRule>
    <cfRule type="expression" dxfId="1275" priority="16">
      <formula>H88&lt;0</formula>
    </cfRule>
  </conditionalFormatting>
  <conditionalFormatting sqref="J88:J101">
    <cfRule type="expression" dxfId="1274" priority="13">
      <formula>J88&gt;0</formula>
    </cfRule>
    <cfRule type="expression" dxfId="1273" priority="14">
      <formula>J88&lt;0</formula>
    </cfRule>
  </conditionalFormatting>
  <conditionalFormatting sqref="K88:K101">
    <cfRule type="expression" dxfId="1272" priority="11">
      <formula>K88&gt;0</formula>
    </cfRule>
    <cfRule type="expression" dxfId="1271" priority="12">
      <formula>K88&lt;0</formula>
    </cfRule>
  </conditionalFormatting>
  <conditionalFormatting sqref="L88:L101">
    <cfRule type="expression" dxfId="1270" priority="9">
      <formula>L88&gt;0</formula>
    </cfRule>
    <cfRule type="expression" dxfId="1269" priority="10">
      <formula>L88&lt;0</formula>
    </cfRule>
  </conditionalFormatting>
  <conditionalFormatting sqref="F25:F29">
    <cfRule type="expression" dxfId="1268" priority="7">
      <formula>F25&gt;0</formula>
    </cfRule>
    <cfRule type="expression" dxfId="1267" priority="8">
      <formula>F25&lt;0</formula>
    </cfRule>
  </conditionalFormatting>
  <conditionalFormatting sqref="H25:H29">
    <cfRule type="expression" dxfId="1266" priority="5">
      <formula>H25&gt;0</formula>
    </cfRule>
    <cfRule type="expression" dxfId="1265" priority="6">
      <formula>H25&lt;0</formula>
    </cfRule>
  </conditionalFormatting>
  <conditionalFormatting sqref="F35:F38">
    <cfRule type="expression" dxfId="1264" priority="3">
      <formula>F35&gt;0</formula>
    </cfRule>
    <cfRule type="expression" dxfId="1263" priority="4">
      <formula>F35&lt;0</formula>
    </cfRule>
  </conditionalFormatting>
  <conditionalFormatting sqref="H35:H38">
    <cfRule type="expression" dxfId="1262" priority="1">
      <formula>H35&gt;0</formula>
    </cfRule>
    <cfRule type="expression" dxfId="126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5">
      <formula>F47&gt;0</formula>
    </cfRule>
    <cfRule type="expression" dxfId="1259" priority="36">
      <formula>F47&lt;0</formula>
    </cfRule>
  </conditionalFormatting>
  <conditionalFormatting sqref="Q7">
    <cfRule type="expression" dxfId="1258" priority="33">
      <formula>Q7&gt;0</formula>
    </cfRule>
    <cfRule type="expression" dxfId="1257" priority="34">
      <formula>Q7&lt;0</formula>
    </cfRule>
  </conditionalFormatting>
  <conditionalFormatting sqref="Q8">
    <cfRule type="expression" dxfId="1256" priority="31">
      <formula>Q8&gt;0</formula>
    </cfRule>
    <cfRule type="expression" dxfId="1255" priority="32">
      <formula>Q8&lt;0</formula>
    </cfRule>
  </conditionalFormatting>
  <conditionalFormatting sqref="F32:F46">
    <cfRule type="expression" dxfId="1254" priority="29">
      <formula>F32&gt;0</formula>
    </cfRule>
    <cfRule type="expression" dxfId="1253" priority="30">
      <formula>F32&lt;0</formula>
    </cfRule>
  </conditionalFormatting>
  <conditionalFormatting sqref="H32:H46">
    <cfRule type="expression" dxfId="1252" priority="27">
      <formula>H32&gt;0</formula>
    </cfRule>
    <cfRule type="expression" dxfId="1251" priority="28">
      <formula>H32&lt;0</formula>
    </cfRule>
  </conditionalFormatting>
  <conditionalFormatting sqref="Q10">
    <cfRule type="expression" dxfId="1250" priority="25">
      <formula>Q10&gt;0</formula>
    </cfRule>
    <cfRule type="expression" dxfId="1249" priority="26">
      <formula>Q10&lt;0</formula>
    </cfRule>
  </conditionalFormatting>
  <conditionalFormatting sqref="J25:J38">
    <cfRule type="expression" dxfId="1248" priority="23">
      <formula>J25&gt;0</formula>
    </cfRule>
    <cfRule type="expression" dxfId="1247" priority="24">
      <formula>J25&lt;0</formula>
    </cfRule>
  </conditionalFormatting>
  <conditionalFormatting sqref="K25:K38">
    <cfRule type="expression" dxfId="1246" priority="21">
      <formula>K25&gt;0</formula>
    </cfRule>
    <cfRule type="expression" dxfId="1245" priority="22">
      <formula>K25&lt;0</formula>
    </cfRule>
  </conditionalFormatting>
  <conditionalFormatting sqref="L25:L38">
    <cfRule type="expression" dxfId="1244" priority="19">
      <formula>L25&gt;0</formula>
    </cfRule>
    <cfRule type="expression" dxfId="1243" priority="20">
      <formula>L25&lt;0</formula>
    </cfRule>
  </conditionalFormatting>
  <conditionalFormatting sqref="F89:F110">
    <cfRule type="expression" dxfId="1242" priority="17">
      <formula>F89&gt;0</formula>
    </cfRule>
    <cfRule type="expression" dxfId="1241" priority="18">
      <formula>F89&lt;0</formula>
    </cfRule>
  </conditionalFormatting>
  <conditionalFormatting sqref="H89:H110">
    <cfRule type="expression" dxfId="1240" priority="15">
      <formula>H89&gt;0</formula>
    </cfRule>
    <cfRule type="expression" dxfId="1239" priority="16">
      <formula>H89&lt;0</formula>
    </cfRule>
  </conditionalFormatting>
  <conditionalFormatting sqref="J89:J102">
    <cfRule type="expression" dxfId="1238" priority="13">
      <formula>J89&gt;0</formula>
    </cfRule>
    <cfRule type="expression" dxfId="1237" priority="14">
      <formula>J89&lt;0</formula>
    </cfRule>
  </conditionalFormatting>
  <conditionalFormatting sqref="K89:K102">
    <cfRule type="expression" dxfId="1236" priority="11">
      <formula>K89&gt;0</formula>
    </cfRule>
    <cfRule type="expression" dxfId="1235" priority="12">
      <formula>K89&lt;0</formula>
    </cfRule>
  </conditionalFormatting>
  <conditionalFormatting sqref="L89:L102">
    <cfRule type="expression" dxfId="1234" priority="9">
      <formula>L89&gt;0</formula>
    </cfRule>
    <cfRule type="expression" dxfId="1233" priority="10">
      <formula>L89&lt;0</formula>
    </cfRule>
  </conditionalFormatting>
  <conditionalFormatting sqref="F25:F28">
    <cfRule type="expression" dxfId="1232" priority="7">
      <formula>F25&gt;0</formula>
    </cfRule>
    <cfRule type="expression" dxfId="1231" priority="8">
      <formula>F25&lt;0</formula>
    </cfRule>
  </conditionalFormatting>
  <conditionalFormatting sqref="H25:H28">
    <cfRule type="expression" dxfId="1230" priority="5">
      <formula>H25&gt;0</formula>
    </cfRule>
    <cfRule type="expression" dxfId="1229" priority="6">
      <formula>H25&lt;0</formula>
    </cfRule>
  </conditionalFormatting>
  <conditionalFormatting sqref="F29:F31">
    <cfRule type="expression" dxfId="1228" priority="3">
      <formula>F29&gt;0</formula>
    </cfRule>
    <cfRule type="expression" dxfId="1227" priority="4">
      <formula>F29&lt;0</formula>
    </cfRule>
  </conditionalFormatting>
  <conditionalFormatting sqref="H29:H31">
    <cfRule type="expression" dxfId="1226" priority="1">
      <formula>H29&gt;0</formula>
    </cfRule>
    <cfRule type="expression" dxfId="122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155.47989999999999</v>
      </c>
      <c r="R4" s="495">
        <v>1.9E-3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3109.598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1398.7880000000023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1398.7880000000023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0.8176173859166157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3.3444837564212482E-3</v>
      </c>
      <c r="R11">
        <v>0.13</v>
      </c>
      <c r="T11" s="1">
        <v>43228</v>
      </c>
      <c r="U11" t="s">
        <v>1052</v>
      </c>
    </row>
    <row r="12" spans="1:21" x14ac:dyDescent="0.25">
      <c r="C12" s="4"/>
      <c r="D12" s="3"/>
      <c r="E12" s="3"/>
      <c r="F12" s="3"/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18.037111368909514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230</v>
      </c>
      <c r="D18" s="18"/>
      <c r="E18" s="18"/>
      <c r="F18" s="18">
        <f>SUM(F2:F12)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171.02788999999999</v>
      </c>
    </row>
    <row r="20" spans="1:21" x14ac:dyDescent="0.25">
      <c r="O20" s="81">
        <v>1.0900000000000001</v>
      </c>
      <c r="P20" s="81">
        <f t="shared" ref="P20:P39" si="2">O20*$Q$4</f>
        <v>169.47309100000001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167.91829200000001</v>
      </c>
    </row>
    <row r="22" spans="1:21" x14ac:dyDescent="0.25">
      <c r="O22" s="81">
        <v>1.07</v>
      </c>
      <c r="P22" s="81">
        <f t="shared" si="2"/>
        <v>166.36349300000001</v>
      </c>
    </row>
    <row r="23" spans="1:21" x14ac:dyDescent="0.25">
      <c r="O23" s="81">
        <v>1.06</v>
      </c>
      <c r="P23" s="81">
        <f t="shared" si="2"/>
        <v>164.808694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163.253895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161.699096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160.14429699999999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158.58949799999999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157.03469899999999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155.47989999999999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153.92510099999998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152.37030199999998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150.81550299999998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149.26070399999998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147.70590499999997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146.15110599999997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144.596307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143.04150799999999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141.48670899999999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139.93190999999999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4" priority="37">
      <formula>F62&gt;0</formula>
    </cfRule>
    <cfRule type="expression" dxfId="1223" priority="38">
      <formula>F62&lt;0</formula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1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1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L4" sqref="L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74.859899999999996</v>
      </c>
      <c r="R4" s="495">
        <v>-5.1999999999999998E-3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4491.5940000000001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605.09399999999823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605.09399999999823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0.15569123890389761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1.2823955148216869E-2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21.087295774647888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82.345889999999997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81.597290999999998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80.848692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80.100093000000001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79.351494000000002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78.602895000000004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77.854296000000005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77.105696999999992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76.357097999999993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75.608498999999995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74.859899999999996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74.111300999999997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73.362701999999999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72.614103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71.865503999999987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71.116904999999988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70.36830599999999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69.619707000000005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68.871107999999992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68.122508999999994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67.373909999999995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2" t="s">
        <v>78</v>
      </c>
      <c r="P44" s="87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33.049900000000001</v>
      </c>
      <c r="R4" s="494">
        <v>5.4999999999999997E-3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9914.9700000000012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8430.5200000000368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6978.2600000000384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2.3762169230193404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3.0257277631702364E-3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23.60707142857143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2" t="s">
        <v>78</v>
      </c>
      <c r="P18" s="872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36.354890000000005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36.024391000000001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35.693892000000005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35.363393000000002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35.032894000000006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34.702395000000003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34.371896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34.041397000000003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33.710898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33.380399000000004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33.049900000000001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32.719400999999998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32.388902000000002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32.058402999999998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31.727903999999999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31.397404999999999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31.066905999999999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30.736407000000003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30.405908000000004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30.075409000000001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29.744910000000001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29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0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2" t="s">
        <v>78</v>
      </c>
      <c r="P14" s="872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105.14</v>
      </c>
      <c r="R4" s="495">
        <v>-5.1999999999999998E-3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4205.6000000000004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1337.2600000000002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1337.2600000000002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0.46621390769574061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2.1685371885105571E-2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22.088235294117649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2" t="s">
        <v>78</v>
      </c>
      <c r="P18" s="87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115.65400000000001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114.60260000000001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113.55120000000001</v>
      </c>
      <c r="W21" s="134"/>
    </row>
    <row r="22" spans="1:23" x14ac:dyDescent="0.25">
      <c r="O22" s="81">
        <v>1.07</v>
      </c>
      <c r="P22" s="81">
        <f t="shared" si="1"/>
        <v>112.49980000000001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111.44840000000001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110.39700000000001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109.3456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108.2942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107.2428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106.1914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105.14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104.0886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103.0372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101.9858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100.9344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99.882999999999996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98.831599999999995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97.780200000000008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96.728800000000007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95.677400000000006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94.626000000000005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2" t="s">
        <v>78</v>
      </c>
      <c r="P16" s="87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278</v>
      </c>
      <c r="AJ2">
        <f>$Q$2*$Q$4</f>
        <v>7158</v>
      </c>
      <c r="AK2">
        <f ca="1">AJ2*EXP(-$X$2 * AI2/365.25)</f>
        <v>16284.975473899431</v>
      </c>
      <c r="AM2" s="2">
        <f>Q10</f>
        <v>0</v>
      </c>
      <c r="AO2">
        <f ca="1" xml:space="preserve"> (SUM(AB:AB) - SUM(AE:AE) - SUM(AH:AH) - SUM(AK:AK))/SUM(AB:AB)</f>
        <v>-0.84513964712192935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278</v>
      </c>
      <c r="AJ3">
        <f t="shared" ref="AJ3:AJ17" si="11">$Q$2*$Q$4</f>
        <v>7158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23.86</v>
      </c>
      <c r="R4" s="495">
        <v>-0.01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278</v>
      </c>
      <c r="AJ4">
        <f t="shared" si="11"/>
        <v>7158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7158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278</v>
      </c>
      <c r="AJ5">
        <f t="shared" si="11"/>
        <v>7158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278</v>
      </c>
      <c r="AJ6">
        <f t="shared" si="11"/>
        <v>7158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-2111.8599999999933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278</v>
      </c>
      <c r="AJ7">
        <f t="shared" si="11"/>
        <v>7158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-2111.8599999999933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278</v>
      </c>
      <c r="AJ8">
        <f t="shared" si="11"/>
        <v>7158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-0.22782005337728886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278</v>
      </c>
      <c r="AJ9">
        <f t="shared" si="11"/>
        <v>7158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278</v>
      </c>
      <c r="AJ10">
        <f t="shared" si="11"/>
        <v>7158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4.3587594300083826E-2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278</v>
      </c>
      <c r="AJ11">
        <f t="shared" si="11"/>
        <v>7158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278</v>
      </c>
      <c r="AJ12">
        <f t="shared" si="11"/>
        <v>7158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14.035294117647059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278</v>
      </c>
      <c r="AJ13">
        <f t="shared" si="11"/>
        <v>7158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278</v>
      </c>
      <c r="AJ14">
        <f t="shared" si="11"/>
        <v>7158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278</v>
      </c>
      <c r="AJ15">
        <f t="shared" si="11"/>
        <v>7158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278</v>
      </c>
      <c r="AJ16">
        <f t="shared" si="11"/>
        <v>7158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278</v>
      </c>
      <c r="AJ17">
        <f t="shared" si="11"/>
        <v>7158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2" t="s">
        <v>78</v>
      </c>
      <c r="P18" s="872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26.246000000000002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26.007400000000001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25.768800000000002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25.530200000000001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25.291599999999999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25.053000000000001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24.814399999999999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24.575800000000001</v>
      </c>
      <c r="W26" s="134"/>
    </row>
    <row r="27" spans="1:39" x14ac:dyDescent="0.25">
      <c r="O27" s="81">
        <v>1.02</v>
      </c>
      <c r="P27" s="81">
        <f t="shared" si="13"/>
        <v>24.337199999999999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24.098600000000001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23.86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23.621399999999998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23.3828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23.144199999999998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22.9056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22.666999999999998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22.4284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22.189800000000002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21.9512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21.712600000000002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21.474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2" t="s">
        <v>78</v>
      </c>
      <c r="P40" s="87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2" t="s">
        <v>78</v>
      </c>
      <c r="P40" s="87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2" t="s">
        <v>78</v>
      </c>
      <c r="P44" s="87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2" t="s">
        <v>78</v>
      </c>
      <c r="P46" s="87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2" t="s">
        <v>78</v>
      </c>
      <c r="Q17" s="87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52.13</v>
      </c>
      <c r="R4" s="475">
        <v>-2.3E-3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6255.6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2421.899999999996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817.31999999999425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0.15029016527284245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3.2994436984461917E-2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11.533185840707967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57.343000000000011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56.821700000000007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56.300400000000003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55.779100000000007</v>
      </c>
      <c r="W20" s="2"/>
      <c r="X20" s="134"/>
    </row>
    <row r="21" spans="1:33" x14ac:dyDescent="0.25">
      <c r="P21" s="81">
        <v>1.06</v>
      </c>
      <c r="Q21" s="81">
        <f t="shared" si="2"/>
        <v>55.257800000000003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54.736500000000007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54.215200000000003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53.693900000000006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53.172600000000003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52.651300000000006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52.13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51.608699999999999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51.087400000000002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50.566099999999999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50.044800000000002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49.523499999999999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49.002200000000002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48.480900000000005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47.959600000000002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47.438300000000005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46.917000000000002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2" t="s">
        <v>78</v>
      </c>
      <c r="P40" s="87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20.41</v>
      </c>
      <c r="R4" s="223">
        <v>-1E-3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26533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-4986.1199999999917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-5061.1399999999921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-0.16019236478663426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4.5075943165115144E-2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9.9560975609756106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22.451000000000001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22.2469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22.042800000000003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21.838700000000003</v>
      </c>
    </row>
    <row r="23" spans="1:21" x14ac:dyDescent="0.25">
      <c r="A23" s="878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21.634600000000002</v>
      </c>
      <c r="T23" s="1">
        <v>43128</v>
      </c>
      <c r="U23" t="s">
        <v>894</v>
      </c>
    </row>
    <row r="24" spans="1:21" x14ac:dyDescent="0.25">
      <c r="A24" s="878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21.430500000000002</v>
      </c>
    </row>
    <row r="25" spans="1:21" x14ac:dyDescent="0.25">
      <c r="A25" s="878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21.226400000000002</v>
      </c>
    </row>
    <row r="26" spans="1:21" x14ac:dyDescent="0.25">
      <c r="A26" s="878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21.022300000000001</v>
      </c>
    </row>
    <row r="27" spans="1:21" x14ac:dyDescent="0.25">
      <c r="A27" s="878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20.818200000000001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20.614100000000001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20.41</v>
      </c>
    </row>
    <row r="30" spans="1:21" x14ac:dyDescent="0.25">
      <c r="A30" s="879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20.2059</v>
      </c>
      <c r="T30" s="1">
        <v>43175</v>
      </c>
      <c r="U30" t="s">
        <v>1094</v>
      </c>
    </row>
    <row r="31" spans="1:21" x14ac:dyDescent="0.25">
      <c r="A31" s="879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20.001799999999999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19.797699999999999</v>
      </c>
    </row>
    <row r="33" spans="1:21" x14ac:dyDescent="0.25">
      <c r="O33" s="81">
        <v>0.96</v>
      </c>
      <c r="P33" s="81">
        <f t="shared" si="3"/>
        <v>19.593599999999999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19.389499999999998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19.185399999999998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18.981300000000001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18.777200000000001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18.5731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18.369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2" t="s">
        <v>78</v>
      </c>
      <c r="P35" s="87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2" t="s">
        <v>78</v>
      </c>
      <c r="P41" s="87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2" t="s">
        <v>78</v>
      </c>
      <c r="P40" s="87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53.98</v>
      </c>
      <c r="R4" s="492">
        <v>6.9999999999999999E-4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8096.9999999999991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1918.569999999997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861.82999999999902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0.11911675883220423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3.5272323082623194E-2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11.016326530612243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59.378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58.838200000000001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58.298400000000001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57.758600000000001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57.218800000000002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56.679000000000002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56.139199999999995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55.599399999999996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55.059599999999996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54.519799999999996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53.440199999999997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52.900399999999998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52.360599999999998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51.820799999999998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51.280999999999992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50.741199999999992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50.2014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49.6616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49.1218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48.582000000000001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2" t="s">
        <v>78</v>
      </c>
      <c r="P42" s="87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21.809899999999999</v>
      </c>
      <c r="R4" s="494">
        <v>1.6299999999999999E-2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8723.9599999999991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1425.6400000000031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1140.6699999999983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0.15041888151448754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8.9019999999999992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23.99089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23.772791000000002</v>
      </c>
      <c r="U18" t="s">
        <v>1058</v>
      </c>
    </row>
    <row r="19" spans="1:21" x14ac:dyDescent="0.25">
      <c r="O19" s="81">
        <v>1.08</v>
      </c>
      <c r="P19" s="81">
        <f t="shared" si="1"/>
        <v>23.554691999999999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23.336593000000001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23.118493999999998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22.900395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22.682296000000001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22.464196999999999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22.246098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22.027998999999998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21.809899999999999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21.591801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21.373701999999998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21.155602999999999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20.937503999999997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20.719404999999998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20.501306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20.283207000000001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20.065107999999999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19.847009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19.628910000000001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2" t="s">
        <v>78</v>
      </c>
      <c r="P40" s="87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2" t="s">
        <v>78</v>
      </c>
      <c r="P40" s="87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2" t="s">
        <v>78</v>
      </c>
      <c r="P42" s="87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2" t="s">
        <v>78</v>
      </c>
      <c r="P42" s="87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43.22</v>
      </c>
      <c r="R4" s="475">
        <v>1.29E-2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12966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-996.16000000000076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-1046.1100000000006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-7.4657564064227327E-2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4.5349375289217952E-2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14.311258278145695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2" t="s">
        <v>78</v>
      </c>
      <c r="P17" s="872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47.542000000000002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47.1098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46.677600000000005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46.245400000000004</v>
      </c>
    </row>
    <row r="22" spans="1:16" x14ac:dyDescent="0.25">
      <c r="H22" s="70"/>
      <c r="O22" s="81">
        <v>1.06</v>
      </c>
      <c r="P22" s="81">
        <f t="shared" si="3"/>
        <v>45.813200000000002</v>
      </c>
    </row>
    <row r="23" spans="1:16" x14ac:dyDescent="0.25">
      <c r="H23" s="70"/>
      <c r="O23" s="81">
        <v>1.05</v>
      </c>
      <c r="P23" s="81">
        <f t="shared" si="3"/>
        <v>45.381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44.948799999999999</v>
      </c>
    </row>
    <row r="25" spans="1:16" x14ac:dyDescent="0.25">
      <c r="H25" s="70"/>
      <c r="O25" s="81">
        <v>1.03</v>
      </c>
      <c r="P25" s="81">
        <f t="shared" si="3"/>
        <v>44.516599999999997</v>
      </c>
    </row>
    <row r="26" spans="1:16" x14ac:dyDescent="0.25">
      <c r="H26" s="70"/>
      <c r="O26" s="81">
        <v>1.02</v>
      </c>
      <c r="P26" s="81">
        <f t="shared" si="3"/>
        <v>44.084400000000002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43.652200000000001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43.22</v>
      </c>
    </row>
    <row r="29" spans="1:16" x14ac:dyDescent="0.25">
      <c r="O29" s="81">
        <v>0.99</v>
      </c>
      <c r="P29" s="81">
        <f t="shared" si="3"/>
        <v>42.787799999999997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42.355599999999995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41.923400000000001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41.491199999999999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41.058999999999997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40.626799999999996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40.194600000000001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39.7624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39.330199999999998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38.898000000000003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2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2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2" t="s">
        <v>78</v>
      </c>
      <c r="P41" s="87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2" t="s">
        <v>78</v>
      </c>
      <c r="P45" s="87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2" t="s">
        <v>78</v>
      </c>
      <c r="Q39" s="87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2" t="s">
        <v>78</v>
      </c>
      <c r="P41" s="87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2018-10-03T23:13:17Z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