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26" i="58" l="1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G325" i="38"/>
  <c r="H325" i="38"/>
  <c r="K325" i="38"/>
  <c r="L325" i="38"/>
  <c r="O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/>
  <c r="M324" i="38"/>
  <c r="T324" i="38" s="1"/>
  <c r="N324" i="38"/>
  <c r="R324" i="38"/>
  <c r="O324" i="38" l="1"/>
  <c r="T325" i="38"/>
  <c r="F55" i="40"/>
  <c r="H55" i="40"/>
  <c r="G55" i="40"/>
  <c r="F9" i="40"/>
  <c r="D323" i="38"/>
  <c r="E323" i="38"/>
  <c r="G323" i="38"/>
  <c r="H323" i="38"/>
  <c r="K323" i="38"/>
  <c r="L323" i="38"/>
  <c r="O323" i="38" s="1"/>
  <c r="M323" i="38"/>
  <c r="N323" i="38" s="1"/>
  <c r="R323" i="38"/>
  <c r="T323" i="38" l="1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C19" i="73"/>
  <c r="F19" i="73"/>
  <c r="K19" i="73"/>
  <c r="H19" i="73"/>
  <c r="N319" i="38" l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11" i="54"/>
  <c r="F121" i="61"/>
  <c r="H121" i="61"/>
  <c r="H111" i="54"/>
  <c r="K121" i="61"/>
  <c r="K111" i="54"/>
  <c r="C121" i="61"/>
  <c r="C111" i="54"/>
  <c r="M121" i="61"/>
  <c r="F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K19" i="72"/>
  <c r="C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F85" i="64"/>
  <c r="F100" i="34"/>
  <c r="H85" i="64"/>
  <c r="M72" i="70"/>
  <c r="K72" i="70"/>
  <c r="F72" i="70"/>
  <c r="H100" i="34"/>
  <c r="H72" i="70"/>
  <c r="C100" i="34"/>
  <c r="H158" i="17"/>
  <c r="H19" i="64"/>
  <c r="M85" i="64"/>
  <c r="C85" i="64"/>
  <c r="K85" i="64"/>
  <c r="M100" i="34"/>
  <c r="C72" i="70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H19" i="71"/>
  <c r="K19" i="71"/>
  <c r="M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M63" i="66"/>
  <c r="C63" i="66"/>
  <c r="H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3" i="53"/>
  <c r="C80" i="41"/>
  <c r="C19" i="53"/>
  <c r="C19" i="62"/>
  <c r="M19" i="41"/>
  <c r="H19" i="52"/>
  <c r="K158" i="17"/>
  <c r="K103" i="58"/>
  <c r="M19" i="55"/>
  <c r="M103" i="58"/>
  <c r="K19" i="52"/>
  <c r="M19" i="53"/>
  <c r="K19" i="58"/>
  <c r="M80" i="41"/>
  <c r="C19" i="55"/>
  <c r="K19" i="63"/>
  <c r="F65" i="63"/>
  <c r="K19" i="53"/>
  <c r="C19" i="45"/>
  <c r="K103" i="53"/>
  <c r="F72" i="59"/>
  <c r="F103" i="58"/>
  <c r="F19" i="59"/>
  <c r="K19" i="59"/>
  <c r="F158" i="17"/>
  <c r="C82" i="50"/>
  <c r="K32" i="31"/>
  <c r="C94" i="52"/>
  <c r="M29" i="51"/>
  <c r="M103" i="53"/>
  <c r="M19" i="63"/>
  <c r="F19" i="61"/>
  <c r="H19" i="54"/>
  <c r="C19" i="58"/>
  <c r="K248" i="25"/>
  <c r="M19" i="54"/>
  <c r="F80" i="41"/>
  <c r="F19" i="41"/>
  <c r="C108" i="7"/>
  <c r="F19" i="68"/>
  <c r="C103" i="53"/>
  <c r="F19" i="50"/>
  <c r="F82" i="50"/>
  <c r="F19" i="52"/>
  <c r="F101" i="57"/>
  <c r="F19" i="54"/>
  <c r="H125" i="45"/>
  <c r="M19" i="50"/>
  <c r="M67" i="60"/>
  <c r="M19" i="52"/>
  <c r="K101" i="57"/>
  <c r="H19" i="45"/>
  <c r="H19" i="41"/>
  <c r="C19" i="50"/>
  <c r="K30" i="49"/>
  <c r="M65" i="63"/>
  <c r="M30" i="49"/>
  <c r="K125" i="45"/>
  <c r="C19" i="41"/>
  <c r="K19" i="60"/>
  <c r="M248" i="25"/>
  <c r="H30" i="49"/>
  <c r="C19" i="34"/>
  <c r="M19" i="62"/>
  <c r="H94" i="52"/>
  <c r="C19" i="59"/>
  <c r="C19" i="52"/>
  <c r="H248" i="25"/>
  <c r="F29" i="51"/>
  <c r="H67" i="60"/>
  <c r="F19" i="55"/>
  <c r="K19" i="57"/>
  <c r="F19" i="40"/>
  <c r="K80" i="41"/>
  <c r="F19" i="62"/>
  <c r="K19" i="41"/>
  <c r="K19" i="54"/>
  <c r="K65" i="63"/>
  <c r="C19" i="69"/>
  <c r="C29" i="51"/>
  <c r="C65" i="63"/>
  <c r="K29" i="51"/>
  <c r="H19" i="50"/>
  <c r="C72" i="59"/>
  <c r="M19" i="34"/>
  <c r="C19" i="63"/>
  <c r="K19" i="55"/>
  <c r="F19" i="45"/>
  <c r="C19" i="57"/>
  <c r="C67" i="60"/>
  <c r="F32" i="31"/>
  <c r="C248" i="25"/>
  <c r="M19" i="64"/>
  <c r="M82" i="50"/>
  <c r="K19" i="62"/>
  <c r="H80" i="41"/>
  <c r="K19" i="34"/>
  <c r="C101" i="57"/>
  <c r="H19" i="68"/>
  <c r="K67" i="60"/>
  <c r="C19" i="54"/>
  <c r="H101" i="57"/>
  <c r="H19" i="61"/>
  <c r="C32" i="31"/>
  <c r="H19" i="34"/>
  <c r="F19" i="69"/>
  <c r="H19" i="60"/>
  <c r="M19" i="60"/>
  <c r="C103" i="58"/>
  <c r="H19" i="59"/>
  <c r="M19" i="68"/>
  <c r="H19" i="63"/>
  <c r="H103" i="53"/>
  <c r="C125" i="45"/>
  <c r="H32" i="31"/>
  <c r="H19" i="57"/>
  <c r="M72" i="59"/>
  <c r="K19" i="69"/>
  <c r="F94" i="52"/>
  <c r="F19" i="34"/>
  <c r="K94" i="52"/>
  <c r="F125" i="45"/>
  <c r="M19" i="59"/>
  <c r="H103" i="58"/>
  <c r="H19" i="69"/>
  <c r="F248" i="25"/>
  <c r="M19" i="66"/>
  <c r="M19" i="61"/>
  <c r="M101" i="57"/>
  <c r="F19" i="58"/>
  <c r="K19" i="61"/>
  <c r="K19" i="50"/>
  <c r="F30" i="49"/>
  <c r="H19" i="55"/>
  <c r="M19" i="57"/>
  <c r="F19" i="66"/>
  <c r="C19" i="64"/>
  <c r="M94" i="52"/>
  <c r="C19" i="68"/>
  <c r="M158" i="17"/>
  <c r="M32" i="31"/>
  <c r="F19" i="57"/>
  <c r="F19" i="53"/>
  <c r="F19" i="63"/>
  <c r="K19" i="68"/>
  <c r="H19" i="53"/>
  <c r="H65" i="63"/>
  <c r="F108" i="7"/>
  <c r="C19" i="66"/>
  <c r="F19" i="60"/>
  <c r="M125" i="45"/>
  <c r="H19" i="58"/>
  <c r="C30" i="49"/>
  <c r="K72" i="59"/>
  <c r="H19" i="62"/>
  <c r="F19" i="64"/>
  <c r="M108" i="7"/>
  <c r="M19" i="69"/>
  <c r="K19" i="66"/>
  <c r="C19" i="60"/>
  <c r="H19" i="66"/>
  <c r="H29" i="51"/>
  <c r="H82" i="50"/>
  <c r="K82" i="50"/>
  <c r="K19" i="45"/>
  <c r="C19" i="61"/>
  <c r="F67" i="60"/>
  <c r="K19" i="64"/>
  <c r="M19" i="58"/>
  <c r="H72" i="59"/>
  <c r="K108" i="7"/>
  <c r="H108" i="7"/>
  <c r="F19" i="3"/>
  <c r="M19" i="3"/>
  <c r="K19" i="3"/>
  <c r="C19" i="3"/>
  <c r="H19" i="3"/>
  <c r="U325" i="38" l="1"/>
  <c r="U324" i="38"/>
  <c r="U323" i="38"/>
  <c r="U322" i="38"/>
  <c r="U321" i="38"/>
  <c r="U320" i="38"/>
  <c r="U319" i="38"/>
  <c r="U318" i="38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24" i="38" l="1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<sst xmlns="http://schemas.openxmlformats.org/spreadsheetml/2006/main" count="5013" uniqueCount="622">
  <si>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</si>
  <si>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</si>
  <si>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</si>
  <si>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</si>
  <si>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</si>
  <si>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</si>
  <si>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</si>
  <si>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</si>
  <si>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</si>
  <si>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</si>
  <si>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</si>
  <si>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</si>
  <si>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</si>
  <si>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</si>
  <si>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</si>
  <si>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</si>
  <si>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</si>
  <si>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</si>
  <si>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</si>
  <si>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</si>
  <si>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</si>
  <si>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</si>
  <si>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</si>
  <si>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</si>
  <si>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</si>
  <si>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</si>
  <si>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</si>
  <si>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</si>
  <si>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</si>
  <si>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</si>
  <si>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</si>
  <si>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</si>
  <si>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</si>
  <si>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</si>
  <si>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</si>
  <si>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</si>
  <si>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</si>
  <si>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</si>
  <si>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</si>
  <si>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</si>
  <si>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</si>
  <si>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</si>
  <si>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</si>
  <si>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</si>
  <si>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</si>
  <si>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</si>
  <si>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</si>
  <si>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</si>
  <si>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</si>
  <si>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</si>
  <si>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</si>
  <si>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</si>
  <si>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</si>
  <si>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</si>
  <si>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</si>
  <si>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</si>
  <si>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</si>
  <si>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</si>
  <si>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</si>
  <si>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</si>
  <si>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</si>
  <si>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</si>
  <si>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</si>
  <si>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</si>
  <si>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</si>
  <si>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</si>
  <si>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</si>
  <si>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</si>
  <si>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</si>
  <si>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</si>
  <si>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</si>
  <si>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</si>
  <si>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</si>
  <si>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</si>
  <si>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</si>
  <si>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</si>
  <si>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</si>
  <si>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</si>
  <si>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</si>
  <si>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</si>
  <si>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</si>
  <si>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</si>
  <si>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</si>
  <si>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</si>
  <si>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</si>
  <si>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</si>
  <si>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</si>
  <si>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</si>
  <si>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</si>
  <si>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</si>
  <si>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</si>
  <si>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</si>
  <si>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</si>
  <si>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</si>
  <si>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</si>
  <si>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</si>
  <si>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</si>
  <si>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</si>
  <si>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</si>
  <si>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</si>
  <si>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</si>
  <si>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</si>
  <si>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</si>
  <si>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</si>
  <si>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</si>
  <si>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</si>
  <si>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</si>
  <si>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</si>
  <si>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</si>
  <si>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</si>
  <si>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</si>
  <si>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</si>
  <si>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</si>
  <si>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</si>
  <si>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</si>
  <si>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</si>
  <si>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</si>
  <si>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</si>
  <si>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</si>
  <si>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</si>
  <si>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</si>
  <si>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</si>
  <si>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</si>
  <si>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</si>
  <si>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</si>
  <si>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</si>
  <si>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</si>
  <si>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</si>
  <si>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</si>
  <si>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</si>
  <si>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</si>
  <si>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</si>
  <si>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</si>
  <si>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</si>
  <si>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</si>
  <si>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</si>
  <si>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</si>
  <si>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</si>
  <si>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</si>
  <si>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</si>
  <si>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</si>
  <si>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</si>
  <si>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</si>
  <si>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</si>
  <si>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</si>
  <si>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</si>
  <si>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</si>
  <si>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</si>
  <si>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</si>
  <si>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</si>
  <si>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</si>
  <si>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</si>
  <si>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</si>
  <si>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</si>
  <si>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</si>
  <si>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</si>
  <si>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</si>
  <si>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</si>
  <si>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</si>
  <si>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</si>
  <si>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</si>
  <si>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</si>
  <si>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</si>
  <si>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</si>
  <si>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</si>
  <si>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</si>
  <si>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</si>
  <si>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</si>
  <si>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</si>
  <si>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</si>
  <si>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</si>
  <si>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</si>
  <si>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</si>
  <si>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</si>
  <si>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</si>
  <si>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</si>
  <si>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</si>
  <si>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</si>
  <si>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</si>
  <si>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</si>
  <si>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</si>
  <si>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</si>
  <si>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</si>
  <si>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</si>
  <si>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</si>
  <si>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</si>
  <si>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</si>
  <si>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</si>
  <si>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</si>
  <si>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</si>
  <si>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</si>
  <si>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</si>
  <si>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</si>
  <si>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</si>
  <si>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</si>
  <si>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</si>
  <si>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</si>
  <si>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</si>
  <si>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</si>
  <si>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</si>
  <si>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</si>
  <si>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</si>
  <si>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</si>
  <si>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</si>
  <si>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</si>
  <si>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</si>
  <si>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</si>
  <si>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</si>
  <si>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</si>
  <si>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</si>
  <si>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</si>
  <si>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</si>
  <si>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</si>
  <si>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</si>
  <si>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</si>
  <si>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</si>
  <si>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</si>
  <si>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</si>
  <si>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</si>
  <si>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</si>
  <si>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</si>
  <si>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</si>
  <si>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</si>
  <si>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</si>
  <si>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</si>
  <si>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</si>
  <si>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</si>
  <si>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</si>
  <si>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</si>
  <si>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</si>
  <si>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</si>
  <si>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</si>
  <si>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</si>
  <si>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</si>
  <si>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</si>
  <si>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</si>
  <si>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</si>
  <si>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</si>
  <si>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</si>
  <si>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</si>
  <si>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</si>
  <si>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</si>
  <si>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</si>
  <si>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</si>
  <si>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</si>
  <si>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</si>
  <si>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</si>
  <si>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</si>
  <si>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</si>
  <si>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</si>
  <si>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</si>
  <si>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</si>
  <si>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</si>
  <si>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</si>
  <si>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</si>
  <si>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</si>
  <si>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</si>
  <si>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</si>
  <si>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</si>
  <si>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</si>
  <si>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</si>
  <si>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</si>
  <si>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</si>
  <si>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</si>
  <si>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</si>
  <si>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</si>
  <si>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</si>
  <si>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</si>
  <si>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</si>
  <si>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</si>
  <si>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</si>
  <si>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</si>
  <si>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</si>
  <si>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</si>
  <si>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</si>
  <si>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</si>
  <si>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</si>
  <si>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</si>
  <si>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</si>
  <si>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</si>
  <si>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</si>
  <si>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</si>
  <si>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</si>
  <si>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</si>
  <si>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</si>
  <si>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</si>
  <si>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</si>
  <si>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</si>
  <si>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</si>
  <si>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</si>
  <si>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</si>
  <si>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</si>
  <si>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</si>
  <si>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</si>
  <si>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</si>
  <si>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</si>
  <si>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</si>
  <si>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</si>
  <si>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</si>
  <si>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</si>
  <si>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</si>
  <si>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</si>
  <si>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</si>
  <si>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</si>
  <si>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</si>
  <si>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</si>
  <si>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</si>
  <si>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</si>
  <si>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</si>
  <si>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</si>
  <si>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</si>
  <si>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</si>
  <si>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</si>
  <si>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</si>
  <si>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</si>
  <si>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</si>
  <si>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</si>
  <si>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</si>
  <si>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</si>
  <si>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</si>
  <si>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</si>
  <si>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</si>
  <si>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</si>
  <si>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</si>
  <si>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</si>
  <si>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</si>
  <si>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</si>
  <si>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</si>
  <si>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</si>
  <si>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</si>
  <si>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</si>
  <si>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</si>
  <si>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</si>
  <si>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</si>
  <si>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</si>
  <si>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</si>
  <si>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</si>
  <si>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</si>
  <si>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</si>
  <si>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</si>
  <si>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</si>
  <si>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</si>
  <si>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</si>
  <si>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</si>
  <si>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</si>
  <si>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</si>
  <si>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</si>
  <si>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</si>
  <si>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</si>
  <si>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</si>
  <si>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</si>
  <si>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</si>
  <si>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</si>
  <si>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</si>
  <si>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</si>
  <si>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</si>
  <si>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</si>
  <si>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</si>
  <si>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</si>
  <si>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</si>
  <si>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</si>
  <si>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</si>
  <si>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</si>
  <si>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</si>
  <si>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</si>
  <si>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</si>
  <si>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</si>
  <si>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</si>
  <si>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</si>
  <si>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</si>
  <si>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</si>
  <si>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</si>
  <si>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</si>
  <si>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</si>
  <si>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</si>
  <si>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</si>
  <si>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</si>
  <si>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</si>
  <si>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</si>
  <si>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</si>
  <si>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</si>
  <si>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</si>
  <si>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</si>
  <si>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</si>
  <si>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</si>
  <si>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</si>
  <si>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</si>
  <si>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</si>
  <si>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</si>
  <si>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</si>
  <si>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</si>
  <si>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</si>
  <si>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</si>
  <si>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</si>
  <si>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</si>
  <si>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</si>
  <si>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</si>
  <si>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</si>
  <si>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</si>
  <si>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</si>
  <si>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</si>
  <si>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</si>
  <si>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</si>
  <si>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</si>
  <si>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</si>
  <si>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</si>
  <si>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</si>
  <si>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</si>
  <si>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</si>
  <si>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</si>
  <si>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</si>
  <si>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</si>
  <si>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</si>
  <si>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</si>
  <si>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</si>
  <si>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</si>
  <si>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</si>
  <si>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</si>
  <si>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</si>
  <si>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</si>
  <si>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</si>
  <si>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</si>
  <si>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</si>
  <si>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</si>
  <si>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</si>
  <si>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</si>
  <si>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</si>
  <si>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</si>
  <si>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</si>
  <si>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1.12 (1.45%)</t>
  </si>
  <si>
    <t>1.02 Dividend</t>
  </si>
  <si>
    <t>32.60 - 52.76</t>
  </si>
  <si>
    <t>83.39 - 111.69</t>
  </si>
  <si>
    <t>107.51 - 164.00</t>
  </si>
  <si>
    <t>37.41 - 76.80</t>
  </si>
  <si>
    <t>1.04 (1.10%)</t>
  </si>
  <si>
    <t>2.28 (1.95%)</t>
  </si>
  <si>
    <t>0.40 (0.79%)</t>
  </si>
  <si>
    <t>1.70 (2.13%)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</si>
  <si>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</si>
  <si>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</si>
  <si>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</si>
  <si>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</si>
  <si>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</si>
  <si>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</si>
  <si>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</si>
  <si>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</si>
  <si>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</si>
  <si>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4.33B</t>
  </si>
  <si>
    <t>22.22 - 41.15</t>
  </si>
  <si>
    <t>2.50 (1.55%)</t>
  </si>
  <si>
    <t>26-Jan-17BIIB Earnings announcement</t>
  </si>
  <si>
    <t>20.77 - 43.41</t>
  </si>
  <si>
    <t>150.00 x 100</t>
  </si>
  <si>
    <t>11.02 - 14.34</t>
  </si>
  <si>
    <t>0.226 Dividend</t>
  </si>
  <si>
    <t>9.31 - 23.49</t>
  </si>
  <si>
    <t>54.90 x 100</t>
  </si>
  <si>
    <t>78.30 x 300</t>
  </si>
  <si>
    <t>1.14 (1.67%)</t>
  </si>
  <si>
    <t>14.02 - 26.46</t>
  </si>
  <si>
    <t>4.08 (2.24%)</t>
  </si>
  <si>
    <t>70.83 - 103.55</t>
  </si>
  <si>
    <t>Mar 21 - Mar 27 (Est.)</t>
  </si>
  <si>
    <t>54.50B</t>
  </si>
  <si>
    <t>3.16B</t>
  </si>
  <si>
    <t>0.625 Dividend</t>
  </si>
  <si>
    <t>290.01 x 200</t>
  </si>
  <si>
    <t>299.00 x 300</t>
  </si>
  <si>
    <t>281.81 - 288.38</t>
  </si>
  <si>
    <t>62.56B</t>
  </si>
  <si>
    <t>36.80 x 100</t>
  </si>
  <si>
    <t>38.50 x 100</t>
  </si>
  <si>
    <t>37.20 - 37.55</t>
  </si>
  <si>
    <t>20.07B</t>
  </si>
  <si>
    <t>Mar 22 - Mar 27 (Est.)</t>
  </si>
  <si>
    <t>92.65 - 94.78</t>
  </si>
  <si>
    <t>6.49B</t>
  </si>
  <si>
    <t>116.50 x 200</t>
  </si>
  <si>
    <t>116.57 x 100</t>
  </si>
  <si>
    <t>115.59 - 116.52</t>
  </si>
  <si>
    <t>621.32B</t>
  </si>
  <si>
    <t>74.74 - 75.24</t>
  </si>
  <si>
    <t>68.62B</t>
  </si>
  <si>
    <t>1.28 (1.70%)</t>
  </si>
  <si>
    <t>73.98 - 75.21</t>
  </si>
  <si>
    <t>20.48B</t>
  </si>
  <si>
    <t>1.00 (1.29%)</t>
  </si>
  <si>
    <t>30.09 - 30.58</t>
  </si>
  <si>
    <t>25.30 x 100</t>
  </si>
  <si>
    <t>29.46 x 200</t>
  </si>
  <si>
    <t>28.24 - 28.48</t>
  </si>
  <si>
    <t>52.41B</t>
  </si>
  <si>
    <t>0.36 (1.27%)</t>
  </si>
  <si>
    <t>21.00 x 200</t>
  </si>
  <si>
    <t>22.18 x 1000</t>
  </si>
  <si>
    <t>21.52 - 22.17</t>
  </si>
  <si>
    <t>1.25B</t>
  </si>
  <si>
    <t>29.61 - 30.81</t>
  </si>
  <si>
    <t>7.16B</t>
  </si>
  <si>
    <t>1.20 (4.15%)</t>
  </si>
  <si>
    <t>50.19 - 50.72</t>
  </si>
  <si>
    <t>31.06B</t>
  </si>
  <si>
    <t>31.96 - 32.34</t>
  </si>
  <si>
    <t>15.86B</t>
  </si>
  <si>
    <t>58.77 - 59.92</t>
  </si>
  <si>
    <t>99.62B</t>
  </si>
  <si>
    <t>1.56 (2.66%)</t>
  </si>
  <si>
    <t>49.90 x 100</t>
  </si>
  <si>
    <t>67.11 - 67.75</t>
  </si>
  <si>
    <t>11.72B</t>
  </si>
  <si>
    <t>78.69 - 79.30</t>
  </si>
  <si>
    <t>84.40B</t>
  </si>
  <si>
    <t>17.94 - 18.20</t>
  </si>
  <si>
    <t>15.30B</t>
  </si>
  <si>
    <t>0.20 (1.11%)</t>
  </si>
  <si>
    <t>34.96 - 35.42</t>
  </si>
  <si>
    <t>32.91B</t>
  </si>
  <si>
    <t>0.48 (1.36%)</t>
  </si>
  <si>
    <t>12.36 - 12.46</t>
  </si>
  <si>
    <t>49.51B</t>
  </si>
  <si>
    <t>0.60 (4.75%)</t>
  </si>
  <si>
    <t>115.30 - 116.32</t>
  </si>
  <si>
    <t>315.47B</t>
  </si>
  <si>
    <t>3.20 (2.78%)</t>
  </si>
  <si>
    <t>11.47 - 11.67</t>
  </si>
  <si>
    <t>4.18B</t>
  </si>
  <si>
    <t>91.52 - 93.35</t>
  </si>
  <si>
    <t>19.88B</t>
  </si>
  <si>
    <t>51.67 - 52.35</t>
  </si>
  <si>
    <t>86.45B</t>
  </si>
  <si>
    <t>0.72 (1.38%)</t>
  </si>
  <si>
    <t>28.80 - 29.50</t>
  </si>
  <si>
    <t>10.22B</t>
  </si>
  <si>
    <t>1.10 (3.82%)</t>
  </si>
  <si>
    <t>47.41 - 47.58</t>
  </si>
  <si>
    <t>23.35 x 1900</t>
  </si>
  <si>
    <t>23.55 x 3600</t>
  </si>
  <si>
    <t>23.06 - 23.49</t>
  </si>
  <si>
    <t>25.56B</t>
  </si>
  <si>
    <t>53.65 - 54.06</t>
  </si>
  <si>
    <t>22.22B</t>
  </si>
  <si>
    <t>1.85 (3.43%)</t>
  </si>
  <si>
    <t>36.91 x 1800</t>
  </si>
  <si>
    <t>37.10 x 200</t>
  </si>
  <si>
    <t>26-Jan-17INTC Earnings announcement</t>
  </si>
  <si>
    <t>36.77 - 36.98</t>
  </si>
  <si>
    <t>175.20B</t>
  </si>
  <si>
    <t>1.04 (2.81%)</t>
  </si>
  <si>
    <t>63.09 - 64.19</t>
  </si>
  <si>
    <t>20.01B</t>
  </si>
  <si>
    <t>1.00 (1.57%)</t>
  </si>
  <si>
    <t>108.19 - 109.79</t>
  </si>
  <si>
    <t>31.90B</t>
  </si>
  <si>
    <t>2.36 (2.18%)</t>
  </si>
  <si>
    <t>43.16 - 43.70</t>
  </si>
  <si>
    <t>9.88B</t>
  </si>
  <si>
    <t>225.21 - 225.72</t>
  </si>
  <si>
    <t>77.71 x 300</t>
  </si>
  <si>
    <t>77.62 - 78.45</t>
  </si>
  <si>
    <t>14.50B</t>
  </si>
  <si>
    <t>67.40 - 67.86</t>
  </si>
  <si>
    <t>52.18B</t>
  </si>
  <si>
    <t>55.62 - 55.98</t>
  </si>
  <si>
    <t>281.05B</t>
  </si>
  <si>
    <t>1.52 (2.73%)</t>
  </si>
  <si>
    <t>29.34 - 30.13</t>
  </si>
  <si>
    <t>5.43B</t>
  </si>
  <si>
    <t>14.10 - 14.43</t>
  </si>
  <si>
    <t>1.81B</t>
  </si>
  <si>
    <t>45.20 - 45.66</t>
  </si>
  <si>
    <t>21.90B</t>
  </si>
  <si>
    <t>0.76 (1.65%)</t>
  </si>
  <si>
    <t>42.59 - 43.56</t>
  </si>
  <si>
    <t>7.04B</t>
  </si>
  <si>
    <t>74.32 - 74.77</t>
  </si>
  <si>
    <t>56.03 - 74.77</t>
  </si>
  <si>
    <t>27.46B</t>
  </si>
  <si>
    <t>181.25 x 100</t>
  </si>
  <si>
    <t>182.49 x 200</t>
  </si>
  <si>
    <t>179.66 - 181.98</t>
  </si>
  <si>
    <t>76.44B</t>
  </si>
  <si>
    <t>72.10 - 73.40</t>
  </si>
  <si>
    <t>23.33B</t>
  </si>
  <si>
    <t>1.80 (2.47%)</t>
  </si>
  <si>
    <t>49.78 - 50.14</t>
  </si>
  <si>
    <t>36.61B</t>
  </si>
  <si>
    <t>0.81 (1.59%)</t>
  </si>
  <si>
    <t>104.75 - 105.34</t>
  </si>
  <si>
    <t>167.34B</t>
  </si>
  <si>
    <t>3.28 x 26000</t>
  </si>
  <si>
    <t>3.45 x 2500</t>
  </si>
  <si>
    <t>27-Feb-17FTR Earnings announcement</t>
  </si>
  <si>
    <t>3.32 - 3.44</t>
  </si>
  <si>
    <t>4.01B</t>
  </si>
  <si>
    <t>0.42 (12.77%)</t>
  </si>
  <si>
    <t>73.50 x 800</t>
  </si>
  <si>
    <t>73.64 x 200</t>
  </si>
  <si>
    <t>73.22 - 73.89</t>
  </si>
  <si>
    <t>97.02B</t>
  </si>
  <si>
    <t>1.88 (2.54%)</t>
  </si>
  <si>
    <t>69.90 - 70.94</t>
  </si>
  <si>
    <t>4.34B</t>
  </si>
  <si>
    <t>0.44 (0.63%)</t>
  </si>
  <si>
    <t>61.87 - 62.47</t>
  </si>
  <si>
    <t>36.76B</t>
  </si>
  <si>
    <t>1.92 (3.08%)</t>
  </si>
  <si>
    <t>35.54 - 35.87</t>
  </si>
  <si>
    <t>1.52 (4.17%)</t>
  </si>
  <si>
    <t>139.88 - 141.99</t>
  </si>
  <si>
    <t>56.03B</t>
  </si>
  <si>
    <t>0.60 (0.43%)</t>
  </si>
  <si>
    <t>40.35 - 40.80</t>
  </si>
  <si>
    <t>1.04 (2.55%)</t>
  </si>
  <si>
    <t>110.04 - 110.83</t>
  </si>
  <si>
    <t>91.11B</t>
  </si>
  <si>
    <t>2.64 (2.39%)</t>
  </si>
  <si>
    <t>17-Jan-17UNH Earnings announcement</t>
  </si>
  <si>
    <t>160.55 - 163.04</t>
  </si>
  <si>
    <t>155.17B</t>
  </si>
  <si>
    <t>74.13 - 74.83</t>
  </si>
  <si>
    <t>23.73B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</si>
</sst>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7"/>
      <tableStyleElement type="headerRow" dxfId="10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2648"/>
        <c:axId val="489091864"/>
      </c:scatterChart>
      <c:valAx>
        <c:axId val="489092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1864"/>
        <c:crosses val="autoZero"/>
        <c:crossBetween val="midCat"/>
      </c:valAx>
      <c:valAx>
        <c:axId val="4890918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3432"/>
        <c:axId val="489093824"/>
      </c:scatterChart>
      <c:valAx>
        <c:axId val="489093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3824"/>
        <c:crosses val="autoZero"/>
        <c:crossBetween val="midCat"/>
      </c:valAx>
      <c:valAx>
        <c:axId val="489093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3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5000"/>
        <c:axId val="489095392"/>
      </c:scatterChart>
      <c:valAx>
        <c:axId val="489095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5392"/>
        <c:crosses val="autoZero"/>
        <c:crossBetween val="midCat"/>
      </c:valAx>
      <c:valAx>
        <c:axId val="4890953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6176"/>
        <c:axId val="603607480"/>
      </c:scatterChart>
      <c:valAx>
        <c:axId val="4890961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07480"/>
        <c:crosses val="autoZero"/>
        <c:crossBetween val="midCat"/>
      </c:valAx>
      <c:valAx>
        <c:axId val="6036074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08264"/>
        <c:axId val="603608656"/>
      </c:scatterChart>
      <c:valAx>
        <c:axId val="603608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08656"/>
        <c:crosses val="autoZero"/>
        <c:crossBetween val="midCat"/>
      </c:valAx>
      <c:valAx>
        <c:axId val="6036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0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09440"/>
        <c:axId val="603609832"/>
      </c:scatterChart>
      <c:valAx>
        <c:axId val="603609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09832"/>
        <c:crosses val="autoZero"/>
        <c:crossBetween val="midCat"/>
      </c:valAx>
      <c:valAx>
        <c:axId val="60360983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0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96652.180000000022</c:v>
                </c:pt>
                <c:pt idx="323" formatCode="0.00">
                  <c:v>97699.879999999976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610616"/>
        <c:axId val="603611008"/>
      </c:scatterChart>
      <c:valAx>
        <c:axId val="603610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1008"/>
        <c:crosses val="autoZero"/>
        <c:crossBetween val="midCat"/>
      </c:valAx>
      <c:valAx>
        <c:axId val="603611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06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12968"/>
        <c:axId val="603613360"/>
      </c:lineChart>
      <c:dateAx>
        <c:axId val="60361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3360"/>
        <c:crosses val="autoZero"/>
        <c:auto val="1"/>
        <c:lblOffset val="100"/>
        <c:baseTimeUnit val="days"/>
      </c:dateAx>
      <c:valAx>
        <c:axId val="6036133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15320"/>
        <c:axId val="603615712"/>
      </c:lineChart>
      <c:dateAx>
        <c:axId val="60361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5712"/>
        <c:crosses val="autoZero"/>
        <c:auto val="1"/>
        <c:lblOffset val="100"/>
        <c:baseTimeUnit val="days"/>
      </c:dateAx>
      <c:valAx>
        <c:axId val="6036157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17672"/>
        <c:axId val="603618064"/>
      </c:lineChart>
      <c:dateAx>
        <c:axId val="60361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8064"/>
        <c:crosses val="autoZero"/>
        <c:auto val="1"/>
        <c:lblOffset val="100"/>
        <c:baseTimeUnit val="days"/>
      </c:dateAx>
      <c:valAx>
        <c:axId val="603618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20024"/>
        <c:axId val="603620416"/>
      </c:lineChart>
      <c:dateAx>
        <c:axId val="60362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20416"/>
        <c:crosses val="autoZero"/>
        <c:auto val="1"/>
        <c:lblOffset val="100"/>
        <c:baseTimeUnit val="days"/>
      </c:dateAx>
      <c:valAx>
        <c:axId val="603620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22376"/>
        <c:axId val="603622768"/>
      </c:lineChart>
      <c:dateAx>
        <c:axId val="60362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22768"/>
        <c:crosses val="autoZero"/>
        <c:auto val="1"/>
        <c:lblOffset val="100"/>
        <c:baseTimeUnit val="days"/>
      </c:dateAx>
      <c:valAx>
        <c:axId val="6036227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62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80320"/>
        <c:axId val="604880712"/>
      </c:lineChart>
      <c:dateAx>
        <c:axId val="60488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0712"/>
        <c:crosses val="autoZero"/>
        <c:auto val="1"/>
        <c:lblOffset val="100"/>
        <c:baseTimeUnit val="days"/>
      </c:dateAx>
      <c:valAx>
        <c:axId val="604880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82672"/>
        <c:axId val="604883064"/>
      </c:lineChart>
      <c:dateAx>
        <c:axId val="60488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3064"/>
        <c:crosses val="autoZero"/>
        <c:auto val="1"/>
        <c:lblOffset val="100"/>
        <c:baseTimeUnit val="days"/>
      </c:dateAx>
      <c:valAx>
        <c:axId val="60488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85024"/>
        <c:axId val="604885416"/>
      </c:lineChart>
      <c:dateAx>
        <c:axId val="60488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5416"/>
        <c:crosses val="autoZero"/>
        <c:auto val="1"/>
        <c:lblOffset val="100"/>
        <c:baseTimeUnit val="days"/>
      </c:dateAx>
      <c:valAx>
        <c:axId val="604885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87376"/>
        <c:axId val="604887768"/>
      </c:lineChart>
      <c:dateAx>
        <c:axId val="60488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7768"/>
        <c:crosses val="autoZero"/>
        <c:auto val="1"/>
        <c:lblOffset val="100"/>
        <c:baseTimeUnit val="days"/>
      </c:dateAx>
      <c:valAx>
        <c:axId val="604887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89728"/>
        <c:axId val="604890120"/>
      </c:lineChart>
      <c:dateAx>
        <c:axId val="60488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90120"/>
        <c:crosses val="autoZero"/>
        <c:auto val="1"/>
        <c:lblOffset val="100"/>
        <c:baseTimeUnit val="days"/>
      </c:dateAx>
      <c:valAx>
        <c:axId val="6048901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8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92080"/>
        <c:axId val="604892472"/>
      </c:lineChart>
      <c:dateAx>
        <c:axId val="60489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92472"/>
        <c:crosses val="autoZero"/>
        <c:auto val="1"/>
        <c:lblOffset val="100"/>
        <c:baseTimeUnit val="days"/>
      </c:dateAx>
      <c:valAx>
        <c:axId val="6048924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9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94432"/>
        <c:axId val="604894824"/>
      </c:lineChart>
      <c:dateAx>
        <c:axId val="604894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94824"/>
        <c:crosses val="autoZero"/>
        <c:auto val="1"/>
        <c:lblOffset val="100"/>
        <c:baseTimeUnit val="days"/>
      </c:dateAx>
      <c:valAx>
        <c:axId val="6048948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9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4768"/>
        <c:axId val="607725160"/>
      </c:lineChart>
      <c:dateAx>
        <c:axId val="60772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5160"/>
        <c:crosses val="autoZero"/>
        <c:auto val="1"/>
        <c:lblOffset val="100"/>
        <c:baseTimeUnit val="days"/>
      </c:dateAx>
      <c:valAx>
        <c:axId val="6077251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7512"/>
        <c:axId val="607727904"/>
      </c:lineChart>
      <c:dateAx>
        <c:axId val="60772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7904"/>
        <c:crosses val="autoZero"/>
        <c:auto val="1"/>
        <c:lblOffset val="100"/>
        <c:baseTimeUnit val="days"/>
      </c:dateAx>
      <c:valAx>
        <c:axId val="607727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29864"/>
        <c:axId val="607730256"/>
      </c:lineChart>
      <c:dateAx>
        <c:axId val="60772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0256"/>
        <c:crosses val="autoZero"/>
        <c:auto val="1"/>
        <c:lblOffset val="100"/>
        <c:baseTimeUnit val="days"/>
      </c:dateAx>
      <c:valAx>
        <c:axId val="607730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2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2216"/>
        <c:axId val="607732608"/>
      </c:lineChart>
      <c:dateAx>
        <c:axId val="6077322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2608"/>
        <c:crosses val="autoZero"/>
        <c:auto val="1"/>
        <c:lblOffset val="100"/>
        <c:baseTimeUnit val="days"/>
      </c:dateAx>
      <c:valAx>
        <c:axId val="6077326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4176"/>
        <c:axId val="607734568"/>
      </c:lineChart>
      <c:dateAx>
        <c:axId val="60773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4568"/>
        <c:crosses val="autoZero"/>
        <c:auto val="1"/>
        <c:lblOffset val="100"/>
        <c:baseTimeUnit val="days"/>
      </c:dateAx>
      <c:valAx>
        <c:axId val="6077345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6528"/>
        <c:axId val="607736920"/>
      </c:lineChart>
      <c:dateAx>
        <c:axId val="60773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6920"/>
        <c:crosses val="autoZero"/>
        <c:auto val="1"/>
        <c:lblOffset val="100"/>
        <c:baseTimeUnit val="days"/>
      </c:dateAx>
      <c:valAx>
        <c:axId val="6077369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38880"/>
        <c:axId val="607776448"/>
      </c:lineChart>
      <c:dateAx>
        <c:axId val="60773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76448"/>
        <c:crosses val="autoZero"/>
        <c:auto val="1"/>
        <c:lblOffset val="100"/>
        <c:baseTimeUnit val="days"/>
      </c:dateAx>
      <c:valAx>
        <c:axId val="6077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3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78408"/>
        <c:axId val="607778800"/>
      </c:lineChart>
      <c:dateAx>
        <c:axId val="607778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78800"/>
        <c:crosses val="autoZero"/>
        <c:auto val="1"/>
        <c:lblOffset val="100"/>
        <c:baseTimeUnit val="days"/>
      </c:dateAx>
      <c:valAx>
        <c:axId val="6077788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7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80760"/>
        <c:axId val="607781152"/>
      </c:lineChart>
      <c:dateAx>
        <c:axId val="60778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1152"/>
        <c:crosses val="autoZero"/>
        <c:auto val="1"/>
        <c:lblOffset val="100"/>
        <c:baseTimeUnit val="days"/>
      </c:dateAx>
      <c:valAx>
        <c:axId val="607781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83112"/>
        <c:axId val="607783504"/>
      </c:lineChart>
      <c:dateAx>
        <c:axId val="60778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3504"/>
        <c:crosses val="autoZero"/>
        <c:auto val="1"/>
        <c:lblOffset val="100"/>
        <c:baseTimeUnit val="days"/>
      </c:dateAx>
      <c:valAx>
        <c:axId val="607783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85464"/>
        <c:axId val="607785856"/>
      </c:lineChart>
      <c:dateAx>
        <c:axId val="60778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5856"/>
        <c:crosses val="autoZero"/>
        <c:auto val="1"/>
        <c:lblOffset val="100"/>
        <c:baseTimeUnit val="days"/>
      </c:dateAx>
      <c:valAx>
        <c:axId val="607785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87816"/>
        <c:axId val="607788208"/>
      </c:lineChart>
      <c:catAx>
        <c:axId val="60778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8208"/>
        <c:crosses val="autoZero"/>
        <c:auto val="1"/>
        <c:lblAlgn val="ctr"/>
        <c:lblOffset val="100"/>
        <c:noMultiLvlLbl val="0"/>
      </c:catAx>
      <c:valAx>
        <c:axId val="607788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8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790168"/>
        <c:axId val="607790560"/>
      </c:lineChart>
      <c:dateAx>
        <c:axId val="60779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90560"/>
        <c:crosses val="autoZero"/>
        <c:auto val="1"/>
        <c:lblOffset val="100"/>
        <c:baseTimeUnit val="days"/>
      </c:dateAx>
      <c:valAx>
        <c:axId val="6077905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79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34304"/>
        <c:axId val="637534696"/>
      </c:lineChart>
      <c:dateAx>
        <c:axId val="63753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4696"/>
        <c:crosses val="autoZero"/>
        <c:auto val="1"/>
        <c:lblOffset val="100"/>
        <c:baseTimeUnit val="days"/>
      </c:dateAx>
      <c:valAx>
        <c:axId val="637534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36656"/>
        <c:axId val="637537048"/>
      </c:lineChart>
      <c:catAx>
        <c:axId val="63753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7048"/>
        <c:crosses val="autoZero"/>
        <c:auto val="1"/>
        <c:lblAlgn val="ctr"/>
        <c:lblOffset val="100"/>
        <c:noMultiLvlLbl val="0"/>
      </c:catAx>
      <c:valAx>
        <c:axId val="637537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39008"/>
        <c:axId val="637539400"/>
      </c:lineChart>
      <c:dateAx>
        <c:axId val="63753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9400"/>
        <c:crosses val="autoZero"/>
        <c:auto val="1"/>
        <c:lblOffset val="100"/>
        <c:baseTimeUnit val="days"/>
      </c:dateAx>
      <c:valAx>
        <c:axId val="637539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3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41360"/>
        <c:axId val="637541752"/>
      </c:lineChart>
      <c:catAx>
        <c:axId val="637541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1752"/>
        <c:crosses val="autoZero"/>
        <c:auto val="1"/>
        <c:lblAlgn val="ctr"/>
        <c:lblOffset val="100"/>
        <c:noMultiLvlLbl val="0"/>
      </c:catAx>
      <c:valAx>
        <c:axId val="637541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43712"/>
        <c:axId val="637544104"/>
      </c:lineChart>
      <c:dateAx>
        <c:axId val="63754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4104"/>
        <c:crosses val="autoZero"/>
        <c:auto val="1"/>
        <c:lblOffset val="100"/>
        <c:baseTimeUnit val="days"/>
      </c:dateAx>
      <c:valAx>
        <c:axId val="6375441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46064"/>
        <c:axId val="637546456"/>
      </c:lineChart>
      <c:dateAx>
        <c:axId val="63754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6456"/>
        <c:crosses val="autoZero"/>
        <c:auto val="1"/>
        <c:lblOffset val="100"/>
        <c:baseTimeUnit val="days"/>
      </c:dateAx>
      <c:valAx>
        <c:axId val="6375464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548416"/>
        <c:axId val="637548808"/>
      </c:lineChart>
      <c:dateAx>
        <c:axId val="63754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8808"/>
        <c:crosses val="autoZero"/>
        <c:auto val="1"/>
        <c:lblOffset val="100"/>
        <c:baseTimeUnit val="days"/>
      </c:dateAx>
      <c:valAx>
        <c:axId val="637548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4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94376"/>
        <c:axId val="656294768"/>
      </c:lineChart>
      <c:dateAx>
        <c:axId val="65629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4768"/>
        <c:crosses val="autoZero"/>
        <c:auto val="1"/>
        <c:lblOffset val="100"/>
        <c:baseTimeUnit val="days"/>
      </c:dateAx>
      <c:valAx>
        <c:axId val="656294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96728"/>
        <c:axId val="656297120"/>
      </c:lineChart>
      <c:dateAx>
        <c:axId val="65629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7120"/>
        <c:crosses val="autoZero"/>
        <c:auto val="1"/>
        <c:lblOffset val="100"/>
        <c:baseTimeUnit val="days"/>
      </c:dateAx>
      <c:valAx>
        <c:axId val="6562971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99080"/>
        <c:axId val="656299472"/>
      </c:lineChart>
      <c:dateAx>
        <c:axId val="65629908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9472"/>
        <c:crosses val="autoZero"/>
        <c:auto val="0"/>
        <c:lblOffset val="100"/>
        <c:baseTimeUnit val="days"/>
      </c:dateAx>
      <c:valAx>
        <c:axId val="656299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99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01432"/>
        <c:axId val="653639576"/>
      </c:lineChart>
      <c:dateAx>
        <c:axId val="65630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39576"/>
        <c:crosses val="autoZero"/>
        <c:auto val="1"/>
        <c:lblOffset val="100"/>
        <c:baseTimeUnit val="days"/>
      </c:dateAx>
      <c:valAx>
        <c:axId val="6536395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1536"/>
        <c:axId val="653641928"/>
      </c:lineChart>
      <c:dateAx>
        <c:axId val="653641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1928"/>
        <c:crosses val="autoZero"/>
        <c:auto val="1"/>
        <c:lblOffset val="100"/>
        <c:baseTimeUnit val="days"/>
      </c:dateAx>
      <c:valAx>
        <c:axId val="653641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3888"/>
        <c:axId val="653644280"/>
      </c:lineChart>
      <c:dateAx>
        <c:axId val="653643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4280"/>
        <c:crosses val="autoZero"/>
        <c:auto val="1"/>
        <c:lblOffset val="100"/>
        <c:baseTimeUnit val="days"/>
      </c:dateAx>
      <c:valAx>
        <c:axId val="653644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6240"/>
        <c:axId val="653646632"/>
      </c:lineChart>
      <c:catAx>
        <c:axId val="65364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6632"/>
        <c:crosses val="autoZero"/>
        <c:auto val="1"/>
        <c:lblAlgn val="ctr"/>
        <c:lblOffset val="100"/>
        <c:noMultiLvlLbl val="0"/>
      </c:catAx>
      <c:valAx>
        <c:axId val="6536466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8592"/>
        <c:axId val="653648984"/>
      </c:lineChart>
      <c:catAx>
        <c:axId val="653648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8984"/>
        <c:crosses val="autoZero"/>
        <c:auto val="1"/>
        <c:lblAlgn val="ctr"/>
        <c:lblOffset val="100"/>
        <c:noMultiLvlLbl val="0"/>
      </c:catAx>
      <c:valAx>
        <c:axId val="6536489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4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50944"/>
        <c:axId val="653651336"/>
      </c:lineChart>
      <c:catAx>
        <c:axId val="65365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51336"/>
        <c:crosses val="autoZero"/>
        <c:auto val="1"/>
        <c:lblAlgn val="ctr"/>
        <c:lblOffset val="100"/>
        <c:noMultiLvlLbl val="0"/>
      </c:catAx>
      <c:valAx>
        <c:axId val="653651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5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53296"/>
        <c:axId val="653653688"/>
      </c:lineChart>
      <c:dateAx>
        <c:axId val="65365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53688"/>
        <c:crosses val="autoZero"/>
        <c:auto val="1"/>
        <c:lblOffset val="100"/>
        <c:baseTimeUnit val="days"/>
      </c:dateAx>
      <c:valAx>
        <c:axId val="653653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9000"/>
        <c:axId val="685629392"/>
      </c:lineChart>
      <c:dateAx>
        <c:axId val="68562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9392"/>
        <c:crosses val="autoZero"/>
        <c:auto val="1"/>
        <c:lblOffset val="100"/>
        <c:baseTimeUnit val="days"/>
      </c:dateAx>
      <c:valAx>
        <c:axId val="6856293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31352"/>
        <c:axId val="685631744"/>
      </c:lineChart>
      <c:dateAx>
        <c:axId val="68563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1744"/>
        <c:crosses val="autoZero"/>
        <c:auto val="1"/>
        <c:lblOffset val="100"/>
        <c:baseTimeUnit val="days"/>
      </c:dateAx>
      <c:valAx>
        <c:axId val="6856317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33704"/>
        <c:axId val="685634096"/>
      </c:lineChart>
      <c:dateAx>
        <c:axId val="68563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4096"/>
        <c:crosses val="autoZero"/>
        <c:auto val="1"/>
        <c:lblOffset val="100"/>
        <c:baseTimeUnit val="days"/>
      </c:dateAx>
      <c:valAx>
        <c:axId val="685634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36056"/>
        <c:axId val="685636448"/>
      </c:lineChart>
      <c:dateAx>
        <c:axId val="685636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6448"/>
        <c:crosses val="autoZero"/>
        <c:auto val="1"/>
        <c:lblOffset val="100"/>
        <c:baseTimeUnit val="days"/>
      </c:dateAx>
      <c:valAx>
        <c:axId val="68563644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38408"/>
        <c:axId val="685638800"/>
      </c:lineChart>
      <c:catAx>
        <c:axId val="685638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8800"/>
        <c:crosses val="autoZero"/>
        <c:auto val="1"/>
        <c:lblAlgn val="ctr"/>
        <c:lblOffset val="100"/>
        <c:noMultiLvlLbl val="0"/>
      </c:catAx>
      <c:valAx>
        <c:axId val="6856388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40760"/>
        <c:axId val="685641152"/>
      </c:lineChart>
      <c:dateAx>
        <c:axId val="68564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41152"/>
        <c:crosses val="autoZero"/>
        <c:auto val="1"/>
        <c:lblOffset val="100"/>
        <c:baseTimeUnit val="days"/>
      </c:dateAx>
      <c:valAx>
        <c:axId val="6856411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43112"/>
        <c:axId val="685643504"/>
      </c:lineChart>
      <c:dateAx>
        <c:axId val="68564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43504"/>
        <c:crosses val="autoZero"/>
        <c:auto val="1"/>
        <c:lblOffset val="100"/>
        <c:baseTimeUnit val="days"/>
      </c:dateAx>
      <c:valAx>
        <c:axId val="685643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4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18904"/>
        <c:axId val="687019296"/>
      </c:lineChart>
      <c:catAx>
        <c:axId val="68701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19296"/>
        <c:crosses val="autoZero"/>
        <c:auto val="1"/>
        <c:lblAlgn val="ctr"/>
        <c:lblOffset val="100"/>
        <c:noMultiLvlLbl val="0"/>
      </c:catAx>
      <c:valAx>
        <c:axId val="6870192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1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21256"/>
        <c:axId val="687021648"/>
      </c:lineChart>
      <c:catAx>
        <c:axId val="68702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1648"/>
        <c:crosses val="autoZero"/>
        <c:auto val="1"/>
        <c:lblAlgn val="ctr"/>
        <c:lblOffset val="100"/>
        <c:noMultiLvlLbl val="0"/>
      </c:catAx>
      <c:valAx>
        <c:axId val="687021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23608"/>
        <c:axId val="687024000"/>
      </c:lineChart>
      <c:catAx>
        <c:axId val="687023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4000"/>
        <c:crosses val="autoZero"/>
        <c:auto val="1"/>
        <c:lblAlgn val="ctr"/>
        <c:lblOffset val="100"/>
        <c:noMultiLvlLbl val="0"/>
      </c:catAx>
      <c:valAx>
        <c:axId val="6870240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25960"/>
        <c:axId val="687026352"/>
      </c:lineChart>
      <c:dateAx>
        <c:axId val="687025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6352"/>
        <c:crosses val="autoZero"/>
        <c:auto val="1"/>
        <c:lblOffset val="100"/>
        <c:baseTimeUnit val="days"/>
      </c:dateAx>
      <c:valAx>
        <c:axId val="687026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9">
                  <c:v>157.59</c:v>
                </c:pt>
                <c:pt idx="20">
                  <c:v>152.11000000000001</c:v>
                </c:pt>
                <c:pt idx="21">
                  <c:v>152.81</c:v>
                </c:pt>
                <c:pt idx="22">
                  <c:v>153.54</c:v>
                </c:pt>
                <c:pt idx="23">
                  <c:v>152.26</c:v>
                </c:pt>
                <c:pt idx="24">
                  <c:v>150.41</c:v>
                </c:pt>
                <c:pt idx="25">
                  <c:v>149.44999999999999</c:v>
                </c:pt>
                <c:pt idx="26">
                  <c:v>150.77000000000001</c:v>
                </c:pt>
                <c:pt idx="27">
                  <c:v>151.5</c:v>
                </c:pt>
                <c:pt idx="28">
                  <c:v>152.22999999999999</c:v>
                </c:pt>
                <c:pt idx="29">
                  <c:v>152.28</c:v>
                </c:pt>
                <c:pt idx="30">
                  <c:v>146.41999999999999</c:v>
                </c:pt>
                <c:pt idx="31">
                  <c:v>146.13</c:v>
                </c:pt>
                <c:pt idx="32">
                  <c:v>141.9</c:v>
                </c:pt>
                <c:pt idx="33">
                  <c:v>142.9</c:v>
                </c:pt>
                <c:pt idx="34">
                  <c:v>141.93</c:v>
                </c:pt>
                <c:pt idx="35">
                  <c:v>137.71</c:v>
                </c:pt>
                <c:pt idx="36">
                  <c:v>137.83000000000001</c:v>
                </c:pt>
                <c:pt idx="37">
                  <c:v>138.97999999999999</c:v>
                </c:pt>
                <c:pt idx="38">
                  <c:v>139.43</c:v>
                </c:pt>
                <c:pt idx="39">
                  <c:v>141.33000000000001</c:v>
                </c:pt>
                <c:pt idx="40">
                  <c:v>140.35</c:v>
                </c:pt>
                <c:pt idx="41">
                  <c:v>141.94</c:v>
                </c:pt>
                <c:pt idx="42">
                  <c:v>142.22999999999999</c:v>
                </c:pt>
                <c:pt idx="43">
                  <c:v>143.78</c:v>
                </c:pt>
                <c:pt idx="44">
                  <c:v>144.69</c:v>
                </c:pt>
                <c:pt idx="45">
                  <c:v>145.37</c:v>
                </c:pt>
                <c:pt idx="46">
                  <c:v>145.07</c:v>
                </c:pt>
                <c:pt idx="47">
                  <c:v>144.37</c:v>
                </c:pt>
                <c:pt idx="48">
                  <c:v>143.38999999999999</c:v>
                </c:pt>
                <c:pt idx="49">
                  <c:v>134.13</c:v>
                </c:pt>
                <c:pt idx="50">
                  <c:v>133.91999999999999</c:v>
                </c:pt>
                <c:pt idx="51">
                  <c:v>134.19</c:v>
                </c:pt>
                <c:pt idx="52">
                  <c:v>135.1</c:v>
                </c:pt>
                <c:pt idx="53">
                  <c:v>134.75</c:v>
                </c:pt>
                <c:pt idx="54">
                  <c:v>138.08000000000001</c:v>
                </c:pt>
                <c:pt idx="55">
                  <c:v>136.66</c:v>
                </c:pt>
                <c:pt idx="56">
                  <c:v>136.47</c:v>
                </c:pt>
                <c:pt idx="57">
                  <c:v>137.6</c:v>
                </c:pt>
                <c:pt idx="58">
                  <c:v>138.16</c:v>
                </c:pt>
                <c:pt idx="59">
                  <c:v>138.49</c:v>
                </c:pt>
                <c:pt idx="60">
                  <c:v>140</c:v>
                </c:pt>
                <c:pt idx="61">
                  <c:v>138.32</c:v>
                </c:pt>
                <c:pt idx="62">
                  <c:v>140.41</c:v>
                </c:pt>
                <c:pt idx="63">
                  <c:v>140.79</c:v>
                </c:pt>
                <c:pt idx="64">
                  <c:v>139.72</c:v>
                </c:pt>
                <c:pt idx="65">
                  <c:v>140.51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028312"/>
        <c:axId val="687028704"/>
      </c:lineChart>
      <c:dateAx>
        <c:axId val="687028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8704"/>
        <c:crosses val="autoZero"/>
        <c:auto val="1"/>
        <c:lblOffset val="100"/>
        <c:baseTimeUnit val="days"/>
      </c:dateAx>
      <c:valAx>
        <c:axId val="687028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02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13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61"/>
      <c r="B2" s="62"/>
      <c r="C2" s="61"/>
      <c r="E2" s="23" t="s">
        <v>10</v>
      </c>
      <c r="F2" s="248">
        <v>29.71</v>
      </c>
      <c r="G2" s="248">
        <v>29.71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-1.2999999999999999E-3</v>
      </c>
      <c r="Q2" s="152"/>
      <c r="R2" s="49"/>
      <c r="S2" s="49"/>
      <c r="T2" s="49"/>
    </row>
    <row r="3" spans="1:20" ht="21.95" customHeight="1" x14ac:dyDescent="0.25">
      <c r="A3" s="51"/>
      <c r="B3" s="51"/>
      <c r="C3" s="52"/>
      <c r="E3" s="23" t="s">
        <v>209</v>
      </c>
      <c r="F3" s="248">
        <v>116.52</v>
      </c>
      <c r="G3" s="50">
        <v>116.52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1.95E-2</v>
      </c>
      <c r="P3" s="372">
        <v>0</v>
      </c>
      <c r="R3" s="49"/>
    </row>
    <row r="4" spans="1:20" ht="21.95" customHeight="1" x14ac:dyDescent="0.25">
      <c r="A4" s="159"/>
      <c r="B4" s="51"/>
      <c r="C4" s="52"/>
      <c r="E4" s="23" t="s">
        <v>266</v>
      </c>
      <c r="F4" s="248">
        <v>67.63</v>
      </c>
      <c r="G4" s="248">
        <v>67.63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0</v>
      </c>
      <c r="R4" s="49"/>
      <c r="S4" s="49"/>
    </row>
    <row r="5" spans="1:20" ht="21.95" customHeight="1" x14ac:dyDescent="0.25">
      <c r="A5" s="52"/>
      <c r="B5" s="52"/>
      <c r="C5" s="52"/>
      <c r="E5" s="23" t="s">
        <v>45</v>
      </c>
      <c r="F5" s="248">
        <v>74.58</v>
      </c>
      <c r="G5" s="248">
        <v>74.58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1.2999999999999999E-3</v>
      </c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181.94</v>
      </c>
      <c r="G6" s="248">
        <v>181.94</v>
      </c>
      <c r="H6" s="50">
        <v>0</v>
      </c>
      <c r="I6" s="49">
        <v>0</v>
      </c>
      <c r="J6" s="376">
        <v>0</v>
      </c>
      <c r="K6" s="362">
        <v>0</v>
      </c>
      <c r="L6" s="49">
        <v>780.73999999999796</v>
      </c>
      <c r="M6">
        <v>0</v>
      </c>
      <c r="N6" s="373" t="str">
        <f>HYPERLINK("http://finance.yahoo.com/q?s=" &amp; E6, "Link")</f>
        <v>Link</v>
      </c>
      <c r="O6" s="362">
        <v>2.24E-2</v>
      </c>
      <c r="P6" s="362">
        <v>0</v>
      </c>
      <c r="Q6" s="152"/>
    </row>
    <row r="7" spans="1:20" ht="21.95" customHeight="1" x14ac:dyDescent="0.25">
      <c r="A7" s="51"/>
      <c r="B7" s="51"/>
      <c r="C7" s="52"/>
      <c r="E7" s="23" t="s">
        <v>235</v>
      </c>
      <c r="F7" s="248">
        <v>74.97</v>
      </c>
      <c r="G7" s="248">
        <v>74.97</v>
      </c>
      <c r="H7" s="50">
        <v>0</v>
      </c>
      <c r="I7" s="49">
        <v>0</v>
      </c>
      <c r="J7" s="376">
        <v>0</v>
      </c>
      <c r="K7" s="362">
        <v>0</v>
      </c>
      <c r="L7" s="49">
        <v>231.53999999999996</v>
      </c>
      <c r="M7">
        <v>0</v>
      </c>
      <c r="N7" s="373" t="str">
        <f>HYPERLINK("http://finance.yahoo.com/q?s=" &amp; E7, "Link")</f>
        <v>Link</v>
      </c>
      <c r="O7" s="362">
        <v>1.7000000000000001E-2</v>
      </c>
      <c r="P7" s="362">
        <v>5.1999999999999998E-3</v>
      </c>
      <c r="R7" s="49"/>
    </row>
    <row r="8" spans="1:20" ht="21.95" customHeight="1" x14ac:dyDescent="0.25">
      <c r="A8" s="159"/>
      <c r="B8" s="51"/>
      <c r="C8" s="52"/>
      <c r="E8" s="23" t="s">
        <v>62</v>
      </c>
      <c r="F8" s="248">
        <v>287.52999999999997</v>
      </c>
      <c r="G8" s="248">
        <v>287.52999999999997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0</v>
      </c>
      <c r="Q8" s="49"/>
      <c r="R8" s="49"/>
      <c r="S8" s="49"/>
      <c r="T8" s="49"/>
    </row>
    <row r="9" spans="1:20" ht="21.95" customHeight="1" x14ac:dyDescent="0.25">
      <c r="A9" s="51"/>
      <c r="B9" s="51"/>
      <c r="C9" s="52"/>
      <c r="E9" s="23" t="s">
        <v>338</v>
      </c>
      <c r="F9" s="248">
        <v>59.61</v>
      </c>
      <c r="G9" s="248">
        <v>37.712999999999965</v>
      </c>
      <c r="H9" s="336">
        <v>20</v>
      </c>
      <c r="I9" s="49">
        <v>754.25999999999931</v>
      </c>
      <c r="J9" s="376">
        <v>437.94000000000074</v>
      </c>
      <c r="K9" s="362">
        <v>0.58062206666136484</v>
      </c>
      <c r="L9" s="376">
        <v>437.94000000000074</v>
      </c>
      <c r="M9" s="30">
        <v>42744</v>
      </c>
      <c r="N9" s="373" t="str">
        <f>HYPERLINK("http://finance.yahoo.com/q?s=" &amp; E9, "Link")</f>
        <v>Link</v>
      </c>
      <c r="O9" s="372">
        <v>2.6599999999999999E-2</v>
      </c>
      <c r="P9" s="372">
        <v>1.4500000000000001E-2</v>
      </c>
    </row>
    <row r="10" spans="1:20" ht="21.95" customHeight="1" x14ac:dyDescent="0.25">
      <c r="A10" s="51"/>
      <c r="B10" s="52"/>
      <c r="C10" s="52"/>
      <c r="E10" s="23" t="s">
        <v>52</v>
      </c>
      <c r="F10" s="248">
        <v>72.88</v>
      </c>
      <c r="G10" s="248">
        <v>72.740000000000023</v>
      </c>
      <c r="H10" s="336">
        <v>50</v>
      </c>
      <c r="I10" s="49">
        <v>3637.0000000000014</v>
      </c>
      <c r="J10" s="376">
        <v>7</v>
      </c>
      <c r="K10" s="362">
        <v>1.9246631839424265E-3</v>
      </c>
      <c r="L10" s="376">
        <v>497.94999999999891</v>
      </c>
      <c r="M10" s="30">
        <v>42744</v>
      </c>
      <c r="N10" s="373" t="str">
        <f>HYPERLINK("http://finance.yahoo.com/q?s=" &amp; E10, "Link")</f>
        <v>Link</v>
      </c>
      <c r="O10" s="372">
        <v>2.47E-2</v>
      </c>
      <c r="P10" s="372">
        <v>1.0699999999999999E-2</v>
      </c>
      <c r="Q10" s="152"/>
    </row>
    <row r="11" spans="1:20" ht="21.95" customHeight="1" x14ac:dyDescent="0.25">
      <c r="A11" s="52"/>
      <c r="B11" s="159"/>
      <c r="C11" s="337"/>
      <c r="E11" s="23" t="s">
        <v>413</v>
      </c>
      <c r="F11" s="248">
        <v>32.19</v>
      </c>
      <c r="G11" s="248">
        <v>31.18</v>
      </c>
      <c r="H11" s="336">
        <v>100</v>
      </c>
      <c r="I11" s="49">
        <v>3118</v>
      </c>
      <c r="J11" s="376">
        <v>101</v>
      </c>
      <c r="K11" s="362">
        <v>3.2392559332905642E-2</v>
      </c>
      <c r="L11" s="376">
        <v>101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-3.0999999999999999E-3</v>
      </c>
      <c r="R11" s="49"/>
    </row>
    <row r="12" spans="1:20" ht="21.95" customHeight="1" x14ac:dyDescent="0.25">
      <c r="A12" s="51"/>
      <c r="B12" s="51"/>
      <c r="C12" s="52"/>
      <c r="E12" s="23" t="s">
        <v>233</v>
      </c>
      <c r="F12" s="248">
        <v>30.71</v>
      </c>
      <c r="G12" s="248">
        <v>28.511199999999999</v>
      </c>
      <c r="H12" s="336">
        <v>100</v>
      </c>
      <c r="I12" s="49">
        <v>2851.12</v>
      </c>
      <c r="J12" s="376">
        <v>219.88000000000011</v>
      </c>
      <c r="K12" s="362">
        <v>7.7120570161901367E-2</v>
      </c>
      <c r="L12" s="376">
        <v>2953.5399999999963</v>
      </c>
      <c r="M12" s="30">
        <v>42754</v>
      </c>
      <c r="N12" s="373" t="str">
        <f>HYPERLINK("http://finance.yahoo.com/q?s=" &amp; E12, "Link")</f>
        <v>Link</v>
      </c>
      <c r="O12" s="372">
        <v>4.1500000000000002E-2</v>
      </c>
      <c r="P12" s="372">
        <v>1.9900000000000001E-2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8</v>
      </c>
      <c r="F13" s="248">
        <v>67.61</v>
      </c>
      <c r="G13" s="248">
        <v>67.61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1.67E-2</v>
      </c>
      <c r="P13" s="372">
        <v>-2.5000000000000001E-3</v>
      </c>
      <c r="Q13" s="152"/>
      <c r="R13" s="49"/>
      <c r="S13" s="49"/>
      <c r="T13" s="49"/>
    </row>
    <row r="14" spans="1:20" ht="21.95" customHeight="1" x14ac:dyDescent="0.25">
      <c r="A14" s="51"/>
      <c r="B14" s="51"/>
      <c r="C14" s="52"/>
      <c r="E14" s="23" t="s">
        <v>17</v>
      </c>
      <c r="F14" s="248">
        <v>11.64</v>
      </c>
      <c r="G14" s="248">
        <v>20.402266666666723</v>
      </c>
      <c r="H14" s="336">
        <v>3000</v>
      </c>
      <c r="I14" s="49">
        <v>61206.80000000017</v>
      </c>
      <c r="J14" s="376">
        <v>-26286.800000000163</v>
      </c>
      <c r="K14" s="362">
        <v>-0.42947515635517775</v>
      </c>
      <c r="L14" s="376">
        <v>-26286.800000000163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8.6999999999999994E-3</v>
      </c>
      <c r="R14" s="49"/>
      <c r="T14" s="49"/>
    </row>
    <row r="15" spans="1:20" ht="21.95" customHeight="1" x14ac:dyDescent="0.25">
      <c r="A15" s="51"/>
      <c r="B15" s="51"/>
      <c r="C15" s="52"/>
      <c r="E15" s="23" t="s">
        <v>304</v>
      </c>
      <c r="F15" s="248">
        <v>79.14</v>
      </c>
      <c r="G15" s="248">
        <v>85.38</v>
      </c>
      <c r="H15" s="336">
        <v>80</v>
      </c>
      <c r="I15" s="49">
        <v>6830.4</v>
      </c>
      <c r="J15" s="376">
        <v>-499.19999999999982</v>
      </c>
      <c r="K15" s="362">
        <v>-7.3085031623330937E-2</v>
      </c>
      <c r="L15" s="376">
        <v>-499.19999999999982</v>
      </c>
      <c r="M15">
        <v>80</v>
      </c>
      <c r="N15" s="373" t="str">
        <f>HYPERLINK("http://finance.yahoo.com/q?s=" &amp; E15, "Link")</f>
        <v>Link</v>
      </c>
      <c r="O15" s="372">
        <v>2.1299999999999999E-2</v>
      </c>
      <c r="P15" s="372">
        <v>4.4000000000000003E-3</v>
      </c>
      <c r="Q15" s="152"/>
    </row>
    <row r="16" spans="1:20" ht="21.95" customHeight="1" x14ac:dyDescent="0.25">
      <c r="A16" s="51"/>
      <c r="B16" s="51"/>
      <c r="C16" s="52"/>
      <c r="E16" s="23" t="s">
        <v>32</v>
      </c>
      <c r="F16" s="248">
        <v>49.89</v>
      </c>
      <c r="G16" s="248">
        <v>49.89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1.5900000000000001E-2</v>
      </c>
      <c r="P16" s="372">
        <v>1.8E-3</v>
      </c>
      <c r="Q16" s="152"/>
      <c r="T16" s="49"/>
    </row>
    <row r="17" spans="1:20" ht="21.95" customHeight="1" x14ac:dyDescent="0.25">
      <c r="A17" s="51"/>
      <c r="B17" s="51"/>
      <c r="C17" s="52"/>
      <c r="E17" s="23" t="s">
        <v>294</v>
      </c>
      <c r="F17" s="248">
        <v>74.14</v>
      </c>
      <c r="G17" s="248">
        <v>74.14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1.29E-2</v>
      </c>
      <c r="P17" s="372">
        <v>-3.0000000000000001E-3</v>
      </c>
      <c r="Q17" s="49"/>
      <c r="R17" s="49"/>
      <c r="S17" s="49"/>
      <c r="T17" s="49"/>
    </row>
    <row r="18" spans="1:20" ht="21.95" customHeight="1" x14ac:dyDescent="0.25">
      <c r="A18" s="61"/>
      <c r="B18" s="62"/>
      <c r="C18" s="61"/>
      <c r="E18" s="23" t="s">
        <v>63</v>
      </c>
      <c r="F18" s="248">
        <v>105.15</v>
      </c>
      <c r="G18" s="248">
        <v>105.15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1.4800000000000001E-2</v>
      </c>
      <c r="P18" s="372">
        <v>-2.5999999999999999E-3</v>
      </c>
      <c r="R18" s="49"/>
    </row>
    <row r="19" spans="1:20" ht="21.95" customHeight="1" x14ac:dyDescent="0.25">
      <c r="A19" s="51"/>
      <c r="B19" s="51"/>
      <c r="C19" s="52"/>
      <c r="E19" s="23" t="s">
        <v>378</v>
      </c>
      <c r="F19" s="248">
        <v>93</v>
      </c>
      <c r="G19" s="248">
        <v>83.05</v>
      </c>
      <c r="H19" s="50">
        <v>40</v>
      </c>
      <c r="I19" s="49">
        <v>3322</v>
      </c>
      <c r="J19" s="376">
        <v>398</v>
      </c>
      <c r="K19" s="362">
        <v>0.11980734497290793</v>
      </c>
      <c r="L19" s="49">
        <v>398</v>
      </c>
      <c r="M19" s="30">
        <v>42737</v>
      </c>
      <c r="N19" s="373" t="str">
        <f>HYPERLINK("http://finance.yahoo.com/q?s=" &amp; E19, "Link")</f>
        <v>Link</v>
      </c>
      <c r="O19" s="362">
        <v>0</v>
      </c>
      <c r="P19" s="362">
        <v>1.3100000000000001E-2</v>
      </c>
      <c r="Q19" s="450"/>
      <c r="T19" s="49"/>
    </row>
    <row r="20" spans="1:20" ht="21.95" customHeight="1" x14ac:dyDescent="0.25">
      <c r="A20" s="52"/>
      <c r="B20" s="51"/>
      <c r="C20" s="52"/>
      <c r="E20" s="23" t="s">
        <v>202</v>
      </c>
      <c r="F20" s="248">
        <v>12.46</v>
      </c>
      <c r="G20" s="248">
        <v>12.46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4.7500000000000001E-2</v>
      </c>
      <c r="P20" s="372">
        <v>4.7999999999999996E-3</v>
      </c>
      <c r="Q20" s="450"/>
      <c r="R20" s="49"/>
      <c r="S20" s="49"/>
    </row>
    <row r="21" spans="1:20" ht="21.95" customHeight="1" x14ac:dyDescent="0.25">
      <c r="A21" s="52"/>
      <c r="B21" s="52"/>
      <c r="C21" s="52"/>
      <c r="E21" s="23" t="s">
        <v>295</v>
      </c>
      <c r="F21" s="248">
        <v>28.38</v>
      </c>
      <c r="G21" s="248">
        <v>28.38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1.2699999999999999E-2</v>
      </c>
      <c r="P21" s="372">
        <v>0</v>
      </c>
      <c r="Q21" s="49"/>
      <c r="S21" s="49"/>
    </row>
    <row r="22" spans="1:20" ht="21.95" customHeight="1" x14ac:dyDescent="0.25">
      <c r="A22" s="51"/>
      <c r="B22" s="51"/>
      <c r="C22" s="52"/>
      <c r="E22" s="23" t="s">
        <v>9</v>
      </c>
      <c r="F22" s="248">
        <v>3.42</v>
      </c>
      <c r="G22" s="248">
        <v>3.5200777777777774</v>
      </c>
      <c r="H22" s="50">
        <v>1800</v>
      </c>
      <c r="I22" s="49">
        <v>6336.1399999999994</v>
      </c>
      <c r="J22" s="376">
        <v>-180.13999999999942</v>
      </c>
      <c r="K22" s="362">
        <v>-2.8430558668211165E-2</v>
      </c>
      <c r="L22" s="49">
        <v>254.79000000000087</v>
      </c>
      <c r="M22">
        <v>700</v>
      </c>
      <c r="N22" s="373" t="str">
        <f>HYPERLINK("http://finance.yahoo.com/q?s=" &amp; E22, "Link")</f>
        <v>Link</v>
      </c>
      <c r="O22" s="362">
        <v>0.12770000000000001</v>
      </c>
      <c r="P22" s="362">
        <v>0</v>
      </c>
      <c r="Q22" s="152"/>
      <c r="S22" s="49"/>
      <c r="T22" s="49"/>
    </row>
    <row r="23" spans="1:20" ht="21.95" customHeight="1" x14ac:dyDescent="0.25">
      <c r="A23" s="51"/>
      <c r="B23" s="51"/>
      <c r="C23" s="52"/>
      <c r="E23" s="23" t="s">
        <v>55</v>
      </c>
      <c r="F23" s="248">
        <v>73.64</v>
      </c>
      <c r="G23" s="248">
        <v>81.988350000000011</v>
      </c>
      <c r="H23" s="336">
        <v>200</v>
      </c>
      <c r="I23" s="49">
        <v>16397.670000000002</v>
      </c>
      <c r="J23" s="376">
        <v>-1669.6699999999983</v>
      </c>
      <c r="K23" s="362">
        <v>-0.10182361274498157</v>
      </c>
      <c r="L23" s="376">
        <v>-1669.6699999999983</v>
      </c>
      <c r="M23">
        <v>100</v>
      </c>
      <c r="N23" s="373" t="str">
        <f>HYPERLINK("http://finance.yahoo.com/q?s=" &amp; E23, "Link")</f>
        <v>Link</v>
      </c>
      <c r="O23" s="372">
        <v>2.5399999999999999E-2</v>
      </c>
      <c r="P23" s="372">
        <v>0</v>
      </c>
    </row>
    <row r="24" spans="1:20" ht="21.95" customHeight="1" x14ac:dyDescent="0.25">
      <c r="A24" s="51"/>
      <c r="B24" s="51"/>
      <c r="C24" s="52"/>
      <c r="E24" s="23" t="s">
        <v>174</v>
      </c>
      <c r="F24" s="248">
        <v>62.16</v>
      </c>
      <c r="G24" s="248">
        <v>63.73</v>
      </c>
      <c r="H24" s="336">
        <v>50</v>
      </c>
      <c r="I24" s="49">
        <v>3186.5</v>
      </c>
      <c r="J24" s="376">
        <v>-78.5</v>
      </c>
      <c r="K24" s="362">
        <v>-2.4635179664208386E-2</v>
      </c>
      <c r="L24" s="376">
        <v>-28.550000000000182</v>
      </c>
      <c r="M24">
        <v>50</v>
      </c>
      <c r="N24" s="373" t="str">
        <f>HYPERLINK("http://finance.yahoo.com/q?s=" &amp; E24, "Link")</f>
        <v>Link</v>
      </c>
      <c r="O24" s="372">
        <v>3.0800000000000001E-2</v>
      </c>
      <c r="P24" s="372">
        <v>-4.7999999999999996E-3</v>
      </c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35.69</v>
      </c>
      <c r="G25" s="248">
        <v>35.69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4.1700000000000001E-2</v>
      </c>
      <c r="P25" s="372">
        <v>0</v>
      </c>
    </row>
    <row r="26" spans="1:20" ht="21.95" customHeight="1" x14ac:dyDescent="0.25">
      <c r="A26" s="51"/>
      <c r="B26" s="51"/>
      <c r="C26" s="52"/>
      <c r="E26" s="23" t="s">
        <v>22</v>
      </c>
      <c r="F26" s="248">
        <v>63.78</v>
      </c>
      <c r="G26" s="248">
        <v>63.78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1.1000000000000001E-3</v>
      </c>
      <c r="Q26" s="450"/>
      <c r="T26" s="49"/>
    </row>
    <row r="27" spans="1:20" ht="21.95" customHeight="1" x14ac:dyDescent="0.25">
      <c r="A27" s="51"/>
      <c r="B27" s="51"/>
      <c r="C27" s="52"/>
      <c r="E27" s="23" t="s">
        <v>27</v>
      </c>
      <c r="F27" s="248">
        <v>36.97</v>
      </c>
      <c r="G27" s="248">
        <v>36.97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2.81E-2</v>
      </c>
      <c r="P27" s="372">
        <v>0</v>
      </c>
    </row>
    <row r="28" spans="1:20" ht="21.95" customHeight="1" x14ac:dyDescent="0.25">
      <c r="A28" s="51"/>
      <c r="B28" s="51"/>
      <c r="C28" s="51"/>
      <c r="E28" s="23" t="s">
        <v>175</v>
      </c>
      <c r="F28" s="248">
        <v>54.03</v>
      </c>
      <c r="G28" s="248">
        <v>54.03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4.4999999999999997E-3</v>
      </c>
    </row>
    <row r="29" spans="1:20" ht="21.95" customHeight="1" x14ac:dyDescent="0.25">
      <c r="A29" s="52"/>
      <c r="B29" s="52"/>
      <c r="C29" s="52"/>
      <c r="E29" s="23" t="s">
        <v>298</v>
      </c>
      <c r="F29" s="248">
        <v>115.96</v>
      </c>
      <c r="G29" s="248">
        <v>115.62666666666668</v>
      </c>
      <c r="H29" s="336">
        <v>30</v>
      </c>
      <c r="I29" s="49">
        <v>3468.8</v>
      </c>
      <c r="J29" s="376">
        <v>9.9999999999995453</v>
      </c>
      <c r="K29" s="362">
        <v>2.8828413284131198E-3</v>
      </c>
      <c r="L29" s="376">
        <v>9.9999999999995453</v>
      </c>
      <c r="M29">
        <v>20</v>
      </c>
      <c r="N29" s="373" t="str">
        <f>HYPERLINK("http://finance.yahoo.com/q?s=" &amp; E29, "Link")</f>
        <v>Link</v>
      </c>
      <c r="O29" s="372">
        <v>2.7799999999999998E-2</v>
      </c>
      <c r="P29" s="372">
        <v>4.4999999999999997E-3</v>
      </c>
      <c r="Q29" s="152"/>
      <c r="R29" s="49"/>
      <c r="S29" s="49"/>
    </row>
    <row r="30" spans="1:20" ht="21.95" customHeight="1" x14ac:dyDescent="0.25">
      <c r="A30" s="51"/>
      <c r="B30" s="51"/>
      <c r="C30" s="52"/>
      <c r="E30" s="23" t="s">
        <v>15</v>
      </c>
      <c r="F30" s="248">
        <v>14.15</v>
      </c>
      <c r="G30" s="248">
        <v>14.15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9.2999999999999992E-3</v>
      </c>
    </row>
    <row r="31" spans="1:20" ht="21.95" customHeight="1" x14ac:dyDescent="0.25">
      <c r="A31" s="51"/>
      <c r="B31" s="52"/>
      <c r="C31" s="52"/>
      <c r="E31" s="23" t="s">
        <v>24</v>
      </c>
      <c r="F31" s="248">
        <v>42.84</v>
      </c>
      <c r="G31" s="248">
        <v>42.84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2.0999999999999999E-3</v>
      </c>
      <c r="Q31" s="152"/>
      <c r="R31" s="49"/>
    </row>
    <row r="32" spans="1:20" ht="21.95" customHeight="1" x14ac:dyDescent="0.25">
      <c r="A32" s="51"/>
      <c r="B32" s="51"/>
      <c r="C32" s="52"/>
      <c r="E32" s="23" t="s">
        <v>201</v>
      </c>
      <c r="F32" s="248">
        <v>35.08</v>
      </c>
      <c r="G32" s="248">
        <v>28.91316666666668</v>
      </c>
      <c r="H32" s="336">
        <v>300</v>
      </c>
      <c r="I32" s="49">
        <v>8673.9500000000044</v>
      </c>
      <c r="J32" s="376">
        <v>1850.0499999999956</v>
      </c>
      <c r="K32" s="362">
        <v>0.2132880636849411</v>
      </c>
      <c r="L32" s="376">
        <v>1850.0499999999956</v>
      </c>
      <c r="M32" s="30">
        <v>42747</v>
      </c>
      <c r="N32" s="373" t="str">
        <f>HYPERLINK("http://finance.yahoo.com/q?s=" &amp; E32, "Link")</f>
        <v>Link</v>
      </c>
      <c r="O32" s="372">
        <v>1.3599999999999999E-2</v>
      </c>
      <c r="P32" s="372">
        <v>2.8999999999999998E-3</v>
      </c>
    </row>
    <row r="33" spans="1:21" ht="21.95" customHeight="1" x14ac:dyDescent="0.25">
      <c r="A33" s="51"/>
      <c r="B33" s="51"/>
      <c r="C33" s="52"/>
      <c r="E33" s="23" t="s">
        <v>36</v>
      </c>
      <c r="F33" s="248">
        <v>50.45</v>
      </c>
      <c r="G33" s="248">
        <v>50.45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4.0000000000000001E-3</v>
      </c>
      <c r="Q33" s="450"/>
      <c r="R33" s="49"/>
    </row>
    <row r="34" spans="1:21" ht="21.95" customHeight="1" x14ac:dyDescent="0.25">
      <c r="A34" s="51"/>
      <c r="B34" s="51"/>
      <c r="C34" s="51"/>
      <c r="E34" s="23" t="s">
        <v>236</v>
      </c>
      <c r="F34" s="248">
        <v>29.18</v>
      </c>
      <c r="G34" s="248">
        <v>27.6206</v>
      </c>
      <c r="H34" s="50">
        <v>100</v>
      </c>
      <c r="I34" s="49">
        <v>2762.06</v>
      </c>
      <c r="J34" s="376">
        <v>155.94000000000005</v>
      </c>
      <c r="K34" s="362">
        <v>5.6457861161596783E-2</v>
      </c>
      <c r="L34" s="49">
        <v>1212.3299999999995</v>
      </c>
      <c r="M34" s="30">
        <v>42755</v>
      </c>
      <c r="N34" s="373" t="str">
        <f>HYPERLINK("http://finance.yahoo.com/q?s=" &amp; E34, "Link")</f>
        <v>Link</v>
      </c>
      <c r="O34" s="362">
        <v>3.8199999999999998E-2</v>
      </c>
      <c r="P34" s="362">
        <v>-5.7999999999999996E-3</v>
      </c>
    </row>
    <row r="35" spans="1:21" ht="21.95" customHeight="1" x14ac:dyDescent="0.25">
      <c r="A35" s="51"/>
      <c r="B35" s="51"/>
      <c r="C35" s="52"/>
      <c r="E35" s="23" t="s">
        <v>50</v>
      </c>
      <c r="F35" s="248">
        <v>18.059999999999999</v>
      </c>
      <c r="G35" s="248">
        <v>14.025369799999652</v>
      </c>
      <c r="H35" s="50">
        <v>5000</v>
      </c>
      <c r="I35" s="49">
        <v>70126.848999998256</v>
      </c>
      <c r="J35" s="376">
        <v>20173.151000001701</v>
      </c>
      <c r="K35" s="362">
        <v>0.28766658259523731</v>
      </c>
      <c r="L35" s="49">
        <v>20173.151000001701</v>
      </c>
      <c r="M35">
        <v>2150</v>
      </c>
      <c r="N35" s="373" t="str">
        <f>HYPERLINK("http://finance.yahoo.com/q?s=" &amp; E35, "Link")</f>
        <v>Link</v>
      </c>
      <c r="O35" s="362">
        <v>1.11E-2</v>
      </c>
      <c r="P35" s="362">
        <v>1.1000000000000001E-3</v>
      </c>
    </row>
    <row r="36" spans="1:21" ht="21.95" customHeight="1" x14ac:dyDescent="0.25">
      <c r="A36" s="52"/>
      <c r="B36" s="52"/>
      <c r="C36" s="52"/>
      <c r="E36" s="23" t="s">
        <v>34</v>
      </c>
      <c r="F36" s="248">
        <v>23.26</v>
      </c>
      <c r="G36" s="248">
        <v>15.600214838709592</v>
      </c>
      <c r="H36" s="50">
        <v>1550</v>
      </c>
      <c r="I36" s="49">
        <v>24180.332999999868</v>
      </c>
      <c r="J36" s="376">
        <v>11872.667000000132</v>
      </c>
      <c r="K36" s="362">
        <v>0.49100510733248381</v>
      </c>
      <c r="L36" s="49">
        <v>11872.667000000132</v>
      </c>
      <c r="M36" s="30">
        <v>42737</v>
      </c>
      <c r="N36" s="373" t="str">
        <f>HYPERLINK("http://finance.yahoo.com/q?s=" &amp; E36, "Link")</f>
        <v>Link</v>
      </c>
      <c r="O36" s="362">
        <v>0</v>
      </c>
      <c r="P36" s="362">
        <v>0</v>
      </c>
      <c r="Q36" s="49"/>
      <c r="T36" s="49"/>
    </row>
    <row r="37" spans="1:21" ht="21.95" customHeight="1" x14ac:dyDescent="0.25">
      <c r="A37" s="51"/>
      <c r="B37" s="51"/>
      <c r="C37" s="52"/>
      <c r="E37" s="23" t="s">
        <v>210</v>
      </c>
      <c r="F37" s="248">
        <v>37.5</v>
      </c>
      <c r="G37" s="248">
        <v>37.5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0</v>
      </c>
      <c r="Q37" s="450"/>
      <c r="R37" s="49"/>
      <c r="S37" s="49"/>
    </row>
    <row r="38" spans="1:21" ht="21.95" customHeight="1" x14ac:dyDescent="0.25">
      <c r="A38" s="51"/>
      <c r="B38" s="51"/>
      <c r="C38" s="52"/>
      <c r="E38" s="23" t="s">
        <v>296</v>
      </c>
      <c r="F38" s="248">
        <v>43.51</v>
      </c>
      <c r="G38" s="248">
        <v>43.51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0</v>
      </c>
      <c r="Q38" s="152"/>
      <c r="S38" s="49"/>
    </row>
    <row r="39" spans="1:21" ht="21.95" customHeight="1" x14ac:dyDescent="0.25">
      <c r="A39" s="51"/>
      <c r="B39" s="51"/>
      <c r="C39" s="52"/>
      <c r="E39" s="23" t="s">
        <v>200</v>
      </c>
      <c r="F39" s="248">
        <v>51.91</v>
      </c>
      <c r="G39" s="248">
        <v>51.680499999999995</v>
      </c>
      <c r="H39" s="336">
        <v>40</v>
      </c>
      <c r="I39" s="49">
        <v>2067.2199999999998</v>
      </c>
      <c r="J39" s="376">
        <v>9.1799999999998363</v>
      </c>
      <c r="K39" s="362">
        <v>4.4407465098054702E-3</v>
      </c>
      <c r="L39" s="376">
        <v>291.14000000000078</v>
      </c>
      <c r="M39">
        <v>20</v>
      </c>
      <c r="N39" s="373" t="str">
        <f>HYPERLINK("http://finance.yahoo.com/q?s=" &amp; E39, "Link")</f>
        <v>Link</v>
      </c>
      <c r="O39" s="372">
        <v>1.38E-2</v>
      </c>
      <c r="P39" s="372">
        <v>-4.4000000000000003E-3</v>
      </c>
      <c r="Q39" s="152"/>
      <c r="S39" s="49"/>
    </row>
    <row r="40" spans="1:21" ht="21.95" customHeight="1" x14ac:dyDescent="0.25">
      <c r="A40" s="51"/>
      <c r="B40" s="51"/>
      <c r="C40" s="52"/>
      <c r="E40" s="23" t="s">
        <v>47</v>
      </c>
      <c r="F40" s="248">
        <v>109.28</v>
      </c>
      <c r="G40" s="248">
        <v>109.28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2.18E-2</v>
      </c>
      <c r="P40" s="372">
        <v>4.5999999999999999E-3</v>
      </c>
      <c r="Q40" s="152"/>
    </row>
    <row r="41" spans="1:21" ht="21.95" customHeight="1" x14ac:dyDescent="0.25">
      <c r="A41" s="51"/>
      <c r="B41" s="51"/>
      <c r="C41" s="52"/>
      <c r="E41" s="23" t="s">
        <v>177</v>
      </c>
      <c r="F41" s="248">
        <v>45.39</v>
      </c>
      <c r="G41" s="248">
        <v>45.39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1.6500000000000001E-2</v>
      </c>
      <c r="P41" s="372">
        <v>-3.3E-3</v>
      </c>
      <c r="Q41" s="49"/>
      <c r="R41" s="49"/>
      <c r="S41" s="49"/>
      <c r="T41" s="360"/>
      <c r="U41" s="360"/>
    </row>
    <row r="42" spans="1:21" ht="21.95" customHeight="1" x14ac:dyDescent="0.25">
      <c r="A42" s="51"/>
      <c r="B42" s="51"/>
      <c r="C42" s="52"/>
      <c r="E42" s="23" t="s">
        <v>23</v>
      </c>
      <c r="F42" s="248">
        <v>30.3</v>
      </c>
      <c r="G42" s="248">
        <v>31.18</v>
      </c>
      <c r="H42" s="336">
        <v>50</v>
      </c>
      <c r="I42" s="49">
        <v>1559</v>
      </c>
      <c r="J42" s="376">
        <v>-44</v>
      </c>
      <c r="K42" s="362">
        <v>-2.8223220012828704E-2</v>
      </c>
      <c r="L42" s="376">
        <v>-44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0</v>
      </c>
      <c r="S42" s="49"/>
      <c r="T42" s="49"/>
    </row>
    <row r="43" spans="1:21" ht="21.95" customHeight="1" x14ac:dyDescent="0.25">
      <c r="A43" s="51"/>
      <c r="B43" s="51"/>
      <c r="C43" s="52"/>
      <c r="E43" s="23" t="s">
        <v>222</v>
      </c>
      <c r="F43" s="248">
        <v>93.21</v>
      </c>
      <c r="G43" s="248">
        <v>93.21</v>
      </c>
      <c r="H43" s="50">
        <v>0</v>
      </c>
      <c r="I43" s="49">
        <v>0</v>
      </c>
      <c r="J43" s="376">
        <v>0</v>
      </c>
      <c r="K43" s="362">
        <v>0</v>
      </c>
      <c r="L43" s="49">
        <v>675.95000000000073</v>
      </c>
      <c r="M43">
        <v>0</v>
      </c>
      <c r="N43" s="373" t="str">
        <f>HYPERLINK("http://finance.yahoo.com/q?s=" &amp; E43, "Link")</f>
        <v>Link</v>
      </c>
      <c r="O43" s="362">
        <v>1.0999999999999999E-2</v>
      </c>
      <c r="P43" s="362">
        <v>-2E-3</v>
      </c>
      <c r="Q43" s="49"/>
    </row>
    <row r="44" spans="1:21" ht="21.95" customHeight="1" x14ac:dyDescent="0.25">
      <c r="A44" s="51"/>
      <c r="B44" s="52"/>
      <c r="C44" s="52"/>
      <c r="E44" s="23" t="s">
        <v>178</v>
      </c>
      <c r="F44" s="248">
        <v>225.71</v>
      </c>
      <c r="G44" s="248">
        <v>225.71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1.5E-3</v>
      </c>
      <c r="R44" s="49"/>
    </row>
    <row r="45" spans="1:21" ht="21.95" customHeight="1" x14ac:dyDescent="0.25">
      <c r="A45" s="51"/>
      <c r="B45" s="52"/>
      <c r="C45" s="52"/>
      <c r="E45" s="23" t="s">
        <v>313</v>
      </c>
      <c r="F45" s="248">
        <v>22.11</v>
      </c>
      <c r="G45" s="248">
        <v>21.487750000000002</v>
      </c>
      <c r="H45" s="336">
        <v>200</v>
      </c>
      <c r="I45" s="49">
        <v>4297.55</v>
      </c>
      <c r="J45" s="376">
        <v>124.44999999999982</v>
      </c>
      <c r="K45" s="362">
        <v>2.895835999581145E-2</v>
      </c>
      <c r="L45" s="376">
        <v>469.43000000000029</v>
      </c>
      <c r="M45">
        <v>100</v>
      </c>
      <c r="N45" s="373" t="str">
        <f>HYPERLINK("http://finance.yahoo.com/q?s=" &amp; E45, "Link")</f>
        <v>Link</v>
      </c>
      <c r="O45" s="372">
        <v>0</v>
      </c>
      <c r="P45" s="372">
        <v>0</v>
      </c>
      <c r="S45" s="49"/>
    </row>
    <row r="46" spans="1:21" ht="21.95" customHeight="1" x14ac:dyDescent="0.25">
      <c r="A46" s="52"/>
      <c r="B46" s="52"/>
      <c r="C46" s="52"/>
      <c r="E46" s="23" t="s">
        <v>173</v>
      </c>
      <c r="F46" s="248">
        <v>78.03</v>
      </c>
      <c r="G46" s="248">
        <v>78.03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1.4500000000000001E-2</v>
      </c>
      <c r="P46" s="362">
        <v>0</v>
      </c>
    </row>
    <row r="47" spans="1:21" ht="21.95" customHeight="1" x14ac:dyDescent="0.25">
      <c r="A47" s="51"/>
      <c r="B47" s="51"/>
      <c r="C47" s="52"/>
      <c r="E47" s="23" t="s">
        <v>39</v>
      </c>
      <c r="F47" s="248">
        <v>40.65</v>
      </c>
      <c r="G47" s="248">
        <v>40.65</v>
      </c>
      <c r="H47" s="336">
        <v>0</v>
      </c>
      <c r="I47" s="43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2.5499999999999998E-2</v>
      </c>
      <c r="P47" s="372">
        <v>2.5000000000000001E-3</v>
      </c>
      <c r="Q47" s="49"/>
      <c r="R47" s="49"/>
      <c r="S47" s="49"/>
      <c r="T47" s="49"/>
    </row>
    <row r="48" spans="1:21" ht="21.95" customHeight="1" x14ac:dyDescent="0.25">
      <c r="A48" s="52"/>
      <c r="B48" s="52"/>
      <c r="C48" s="52"/>
      <c r="E48" s="23" t="s">
        <v>0</v>
      </c>
      <c r="F48" s="248">
        <v>141.84</v>
      </c>
      <c r="G48" s="248">
        <v>139.88</v>
      </c>
      <c r="H48" s="336">
        <v>20</v>
      </c>
      <c r="I48" s="49">
        <v>2797.6</v>
      </c>
      <c r="J48" s="376">
        <v>39.200000000000273</v>
      </c>
      <c r="K48" s="362">
        <v>1.4012010294538232E-2</v>
      </c>
      <c r="L48" s="376">
        <v>210.6700000000003</v>
      </c>
      <c r="M48" s="30">
        <v>42733</v>
      </c>
      <c r="N48" s="373" t="str">
        <f>HYPERLINK("http://finance.yahoo.com/q?s=" &amp; E48, "Link")</f>
        <v>Link</v>
      </c>
      <c r="O48" s="372">
        <v>4.3E-3</v>
      </c>
      <c r="P48" s="372">
        <v>9.4000000000000004E-3</v>
      </c>
      <c r="R48" s="49"/>
    </row>
    <row r="49" spans="1:22" ht="21.95" customHeight="1" x14ac:dyDescent="0.25">
      <c r="A49" s="51"/>
      <c r="B49" s="51"/>
      <c r="C49" s="52"/>
      <c r="E49" s="23" t="s">
        <v>13</v>
      </c>
      <c r="F49" s="248">
        <v>74.790000000000006</v>
      </c>
      <c r="G49" s="248">
        <v>74.790000000000006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8.0999999999999996E-3</v>
      </c>
      <c r="R49" s="49"/>
    </row>
    <row r="50" spans="1:22" ht="21.95" customHeight="1" x14ac:dyDescent="0.25">
      <c r="A50" s="51"/>
      <c r="B50" s="51"/>
      <c r="C50" s="52"/>
      <c r="E50" s="23" t="s">
        <v>51</v>
      </c>
      <c r="F50" s="248">
        <v>163.03</v>
      </c>
      <c r="G50" s="248">
        <v>163.03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1.55E-2</v>
      </c>
      <c r="P50" s="372">
        <v>8.9999999999999993E-3</v>
      </c>
      <c r="Q50" s="152"/>
      <c r="R50" s="49"/>
      <c r="S50" s="49"/>
    </row>
    <row r="51" spans="1:22" ht="21.95" customHeight="1" x14ac:dyDescent="0.25">
      <c r="A51" s="52"/>
      <c r="B51" s="52"/>
      <c r="C51" s="52"/>
      <c r="E51" s="23" t="s">
        <v>42</v>
      </c>
      <c r="F51" s="248">
        <v>105.18</v>
      </c>
      <c r="G51" s="248">
        <v>105.18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-1E-4</v>
      </c>
      <c r="S51" s="49"/>
    </row>
    <row r="52" spans="1:22" ht="21.95" customHeight="1" x14ac:dyDescent="0.25">
      <c r="A52" s="51"/>
      <c r="B52" s="51"/>
      <c r="C52" s="52"/>
      <c r="E52" s="23" t="s">
        <v>54</v>
      </c>
      <c r="F52" s="248">
        <v>110.65</v>
      </c>
      <c r="G52" s="248">
        <v>110.65</v>
      </c>
      <c r="H52" s="50">
        <v>0</v>
      </c>
      <c r="I52" s="49">
        <v>0</v>
      </c>
      <c r="J52" s="376">
        <v>0</v>
      </c>
      <c r="K52" s="362">
        <v>0</v>
      </c>
      <c r="L52" s="49">
        <v>114.84999999999991</v>
      </c>
      <c r="M52">
        <v>0</v>
      </c>
      <c r="N52" s="373" t="str">
        <f>HYPERLINK("http://finance.yahoo.com/q?s=" &amp; E52, "Link")</f>
        <v>Link</v>
      </c>
      <c r="O52" s="362">
        <v>2.3900000000000001E-2</v>
      </c>
      <c r="P52" s="362">
        <v>1.6999999999999999E-3</v>
      </c>
      <c r="Q52" s="450"/>
      <c r="R52" s="49"/>
      <c r="V52" s="49"/>
    </row>
    <row r="53" spans="1:22" ht="21.95" customHeight="1" x14ac:dyDescent="0.25">
      <c r="A53" s="51"/>
      <c r="B53" s="51"/>
      <c r="C53" s="52"/>
      <c r="E53" s="23" t="s">
        <v>234</v>
      </c>
      <c r="F53" s="248">
        <v>47.58</v>
      </c>
      <c r="G53" s="248">
        <v>47.58</v>
      </c>
      <c r="H53" s="50">
        <v>0</v>
      </c>
      <c r="I53" s="49">
        <v>0</v>
      </c>
      <c r="J53" s="376">
        <v>0</v>
      </c>
      <c r="K53" s="362">
        <v>0</v>
      </c>
      <c r="L53" s="49">
        <v>257.64999999999964</v>
      </c>
      <c r="M53">
        <v>0</v>
      </c>
      <c r="N53" s="373" t="str">
        <f>HYPERLINK("http://finance.yahoo.com/q?s=" &amp; E53, "Link")</f>
        <v>Link</v>
      </c>
      <c r="O53" s="362">
        <v>0</v>
      </c>
      <c r="P53" s="362">
        <v>4.0000000000000001E-3</v>
      </c>
      <c r="Q53" s="152"/>
    </row>
    <row r="54" spans="1:22" ht="21.95" customHeight="1" x14ac:dyDescent="0.25">
      <c r="A54" s="51"/>
      <c r="B54" s="51"/>
      <c r="C54" s="52"/>
      <c r="E54" s="23" t="s">
        <v>176</v>
      </c>
      <c r="F54" s="248">
        <v>55.96</v>
      </c>
      <c r="G54" s="248">
        <v>54.279999999999994</v>
      </c>
      <c r="H54" s="50">
        <v>40</v>
      </c>
      <c r="I54" s="49">
        <v>2171.1999999999998</v>
      </c>
      <c r="J54" s="376">
        <v>67.200000000000273</v>
      </c>
      <c r="K54" s="362">
        <v>3.0950626381724522E-2</v>
      </c>
      <c r="L54" s="49">
        <v>895.48000000000638</v>
      </c>
      <c r="M54" s="30">
        <v>42751</v>
      </c>
      <c r="N54" s="373" t="str">
        <f>HYPERLINK("http://finance.yahoo.com/q?s=" &amp; E54, "Link")</f>
        <v>Link</v>
      </c>
      <c r="O54" s="362">
        <v>2.7300000000000001E-2</v>
      </c>
      <c r="P54" s="362">
        <v>3.8E-3</v>
      </c>
      <c r="R54" s="49"/>
      <c r="S54" s="49"/>
    </row>
    <row r="55" spans="1:22" ht="21.95" customHeight="1" x14ac:dyDescent="0.25">
      <c r="A55" s="52"/>
      <c r="B55" s="52"/>
      <c r="C55" s="52"/>
      <c r="E55" s="23" t="s">
        <v>53</v>
      </c>
      <c r="F55" s="248">
        <v>70.39</v>
      </c>
      <c r="G55" s="248">
        <v>70.39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0</v>
      </c>
      <c r="R55" s="49"/>
      <c r="T55" s="49"/>
    </row>
    <row r="56" spans="1:22" ht="21.95" customHeight="1" x14ac:dyDescent="0.25">
      <c r="A56" s="52"/>
      <c r="B56" s="159"/>
      <c r="C56" s="337"/>
      <c r="E56" s="23"/>
      <c r="H56" s="336"/>
      <c r="J56" s="376"/>
      <c r="K56" s="362"/>
      <c r="L56" s="376"/>
      <c r="N56" s="373"/>
      <c r="O56" s="372"/>
      <c r="P56" s="372"/>
      <c r="Q56" s="152"/>
      <c r="R56" s="49"/>
      <c r="S56" s="49"/>
    </row>
    <row r="57" spans="1:22" ht="21.95" customHeight="1" x14ac:dyDescent="0.25">
      <c r="A57" s="52"/>
      <c r="B57" s="52"/>
      <c r="C57" s="52"/>
      <c r="E57" s="23"/>
      <c r="H57" s="336"/>
      <c r="J57" s="376"/>
      <c r="K57" s="362"/>
      <c r="L57" s="376"/>
      <c r="N57" s="373"/>
      <c r="O57" s="372"/>
      <c r="P57" s="372"/>
      <c r="Q57" s="49"/>
      <c r="R57" s="49"/>
      <c r="T57" s="49"/>
      <c r="V57" s="49"/>
    </row>
    <row r="58" spans="1:22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4" priority="13">
      <formula>$H2=0</formula>
    </cfRule>
  </conditionalFormatting>
  <conditionalFormatting sqref="J2:K200">
    <cfRule type="expression" dxfId="1013" priority="14">
      <formula>$J2=0</formula>
    </cfRule>
  </conditionalFormatting>
  <conditionalFormatting sqref="L1:L1048576">
    <cfRule type="expression" dxfId="1012" priority="12">
      <formula>$L2=0</formula>
    </cfRule>
  </conditionalFormatting>
  <conditionalFormatting sqref="M1">
    <cfRule type="expression" dxfId="1011" priority="8">
      <formula>$L2=0</formula>
    </cfRule>
  </conditionalFormatting>
  <conditionalFormatting sqref="J2:K58">
    <cfRule type="expression" dxfId="1010" priority="56">
      <formula>$J2&gt;0</formula>
    </cfRule>
  </conditionalFormatting>
  <conditionalFormatting sqref="L2:L58">
    <cfRule type="expression" dxfId="1009" priority="10">
      <formula>$L2&lt;0</formula>
    </cfRule>
    <cfRule type="expression" dxfId="1008" priority="11">
      <formula>$L2&gt;0</formula>
    </cfRule>
  </conditionalFormatting>
  <conditionalFormatting sqref="J2:K458">
    <cfRule type="expression" dxfId="1007" priority="55">
      <formula>$J2&lt;0</formula>
    </cfRule>
  </conditionalFormatting>
  <conditionalFormatting sqref="P1:P1048576">
    <cfRule type="expression" dxfId="10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D256" sqref="D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31409.65800000172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29298.508000001788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29298.479999999981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-1.9999981923319865E-3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5" priority="5">
      <formula>#REF!&gt;0</formula>
    </cfRule>
    <cfRule type="expression" dxfId="10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5"/>
  <sheetViews>
    <sheetView zoomScaleNormal="100" workbookViewId="0">
      <pane ySplit="1" topLeftCell="A322" activePane="bottomLeft" state="frozen"/>
      <selection pane="bottomLeft" activeCell="J328" sqref="J32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29298.479999999981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 t="shared" ref="R323" si="1136">I323-Q323</f>
        <v>92846.680000000022</v>
      </c>
      <c r="S323" s="255">
        <v>-28725</v>
      </c>
      <c r="T323" s="255">
        <f t="shared" ref="T323" si="1137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8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9">(C324-C323)/C323</f>
        <v>-1.8629866059208541E-3</v>
      </c>
      <c r="E324" s="251">
        <f t="shared" ref="E324" si="1140">(C324-$C$2)/$C$2</f>
        <v>7.5398108863986596E-2</v>
      </c>
      <c r="F324" s="252">
        <v>5447.42</v>
      </c>
      <c r="G324" s="175">
        <f t="shared" ref="G324" si="1141">(F324-F323)/F323</f>
        <v>-4.3882495069845024E-3</v>
      </c>
      <c r="H324" s="253">
        <f t="shared" ref="H324" si="1142">(F324-F$2)/F$2</f>
        <v>6.9862717756348613E-2</v>
      </c>
      <c r="I324" s="586">
        <v>328249.78000000003</v>
      </c>
      <c r="J324" s="255">
        <v>300000</v>
      </c>
      <c r="K324" s="255">
        <f t="shared" ref="K324" si="1143">I324-I323-J324+J323</f>
        <v>3806.5</v>
      </c>
      <c r="L324" s="175">
        <f t="shared" ref="L324" si="1144">K324/I323</f>
        <v>1.1732405121782764E-2</v>
      </c>
      <c r="M324" s="256">
        <f t="shared" ref="M324" si="1145">I324-J324</f>
        <v>28249.780000000028</v>
      </c>
      <c r="N324" s="257">
        <f t="shared" ref="N324" si="1146">M324/J324</f>
        <v>9.4165933333333424E-2</v>
      </c>
      <c r="O324" s="256" t="b">
        <f t="shared" ref="O324" si="1147">L324&gt;D324</f>
        <v>1</v>
      </c>
      <c r="P324" s="257">
        <f>COUNTIF(O$2:O324, TRUE)/(COUNTIF(O$2:O324,FALSE) + COUNTIF(O$2:O324, TRUE))</f>
        <v>0.49845201238390091</v>
      </c>
      <c r="Q324" s="255">
        <v>231597.6</v>
      </c>
      <c r="R324" s="255">
        <f t="shared" ref="R324" si="1148">I324-Q324</f>
        <v>96652.180000000022</v>
      </c>
      <c r="S324" s="255">
        <v>-28852</v>
      </c>
      <c r="T324" s="255">
        <f t="shared" ref="T324" si="1149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50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" si="1151">(C325-C324)/C324</f>
        <v>1.251680702002657E-3</v>
      </c>
      <c r="E325" s="251">
        <f t="shared" ref="E325" si="1152">(C325-$C$2)/$C$2</f>
        <v>7.6744163923821801E-2</v>
      </c>
      <c r="F325" s="252">
        <v>5462.68</v>
      </c>
      <c r="G325" s="175">
        <f t="shared" ref="G325" si="1153">(F325-F324)/F324</f>
        <v>2.8013261323709604E-3</v>
      </c>
      <c r="H325" s="253">
        <f t="shared" ref="H325" si="1154">(F325-F$2)/F$2</f>
        <v>7.2859752145648896E-2</v>
      </c>
      <c r="I325" s="586">
        <v>329298.48</v>
      </c>
      <c r="J325" s="255">
        <v>300000</v>
      </c>
      <c r="K325" s="255">
        <f t="shared" ref="K325" si="1155">I325-I324-J325+J324</f>
        <v>1048.6999999999534</v>
      </c>
      <c r="L325" s="175">
        <f t="shared" ref="L325" si="1156">K325/I324</f>
        <v>3.1948231618006062E-3</v>
      </c>
      <c r="M325" s="256">
        <f t="shared" ref="M325" si="1157">I325-J325</f>
        <v>29298.479999999981</v>
      </c>
      <c r="N325" s="257">
        <f t="shared" ref="N325" si="1158">M325/J325</f>
        <v>9.7661599999999932E-2</v>
      </c>
      <c r="O325" s="256" t="b">
        <f t="shared" ref="O325" si="1159">L325&gt;D325</f>
        <v>1</v>
      </c>
      <c r="P325" s="257">
        <f>COUNTIF(O$2:O325, TRUE)/(COUNTIF(O$2:O325,FALSE) + COUNTIF(O$2:O325, TRUE))</f>
        <v>0.5</v>
      </c>
      <c r="Q325" s="255">
        <v>231598.6</v>
      </c>
      <c r="R325" s="255">
        <f t="shared" ref="R325" si="1160">I325-Q325</f>
        <v>97699.879999999976</v>
      </c>
      <c r="S325" s="255">
        <v>-28456</v>
      </c>
      <c r="T325" s="255">
        <f t="shared" ref="T325" si="1161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62">N325/V325</f>
        <v>0.27050384479523898</v>
      </c>
    </row>
  </sheetData>
  <conditionalFormatting sqref="D3:D325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5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5">
    <cfRule type="colorScale" priority="2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5">
    <cfRule type="colorScale" priority="2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6:L1048576">
    <cfRule type="colorScale" priority="5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287.52999999999997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287.52999999999997</v>
      </c>
      <c r="R4" s="528">
        <v>0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316.28300000000002</v>
      </c>
      <c r="Q43" s="2"/>
      <c r="T43" s="431" t="s">
        <v>98</v>
      </c>
      <c r="U43" s="499">
        <v>283.07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313.40769999999998</v>
      </c>
      <c r="Q44" s="2"/>
      <c r="T44" s="431" t="s">
        <v>99</v>
      </c>
      <c r="U44" s="499">
        <v>283.05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310.5324</v>
      </c>
      <c r="Q45" s="2"/>
      <c r="T45" s="431" t="s">
        <v>100</v>
      </c>
      <c r="U45" s="499" t="s">
        <v>467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307.65710000000001</v>
      </c>
      <c r="Q46" s="2"/>
      <c r="T46" s="431" t="s">
        <v>101</v>
      </c>
      <c r="U46" s="499" t="s">
        <v>468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304.78179999999998</v>
      </c>
      <c r="Q47" s="2"/>
      <c r="T47" s="431" t="s">
        <v>102</v>
      </c>
      <c r="U47" s="499">
        <v>339.07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301.90649999999999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299.03119999999996</v>
      </c>
      <c r="Q49" s="2"/>
      <c r="T49" s="431" t="s">
        <v>104</v>
      </c>
      <c r="U49" s="499" t="s">
        <v>451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296.15589999999997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293.28059999999999</v>
      </c>
      <c r="Q51" s="2"/>
      <c r="T51" s="431" t="s">
        <v>105</v>
      </c>
      <c r="U51" s="499" t="s">
        <v>469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290.40529999999995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287.52999999999997</v>
      </c>
      <c r="Q53" s="2"/>
      <c r="T53" s="431" t="s">
        <v>107</v>
      </c>
      <c r="U53" s="500">
        <v>1118144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284.65469999999999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281.77939999999995</v>
      </c>
      <c r="Q55" s="2"/>
      <c r="T55" s="431" t="s">
        <v>108</v>
      </c>
      <c r="U55" s="499" t="s">
        <v>470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278.90409999999997</v>
      </c>
      <c r="T56" s="431" t="s">
        <v>111</v>
      </c>
      <c r="U56" s="499">
        <v>16.260000000000002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276.02879999999999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273.15349999999995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270.27819999999997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267.40289999999999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264.52760000000001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261.65229999999997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258.77699999999999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3" priority="58">
      <formula>F19&gt;0</formula>
    </cfRule>
    <cfRule type="expression" dxfId="10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1" priority="47">
      <formula>H25&gt;0</formula>
    </cfRule>
    <cfRule type="expression" dxfId="1000" priority="48">
      <formula>H25&lt;0</formula>
    </cfRule>
  </conditionalFormatting>
  <conditionalFormatting sqref="M39">
    <cfRule type="expression" dxfId="999" priority="45">
      <formula>M39&gt;0</formula>
    </cfRule>
    <cfRule type="expression" dxfId="998" priority="46">
      <formula>M39&lt;0</formula>
    </cfRule>
  </conditionalFormatting>
  <conditionalFormatting sqref="F61:F67">
    <cfRule type="expression" dxfId="997" priority="43">
      <formula>F61&gt;0</formula>
    </cfRule>
    <cfRule type="expression" dxfId="996" priority="44">
      <formula>F61&lt;0</formula>
    </cfRule>
  </conditionalFormatting>
  <conditionalFormatting sqref="H61:H67">
    <cfRule type="expression" dxfId="995" priority="41">
      <formula>H61&gt;0</formula>
    </cfRule>
    <cfRule type="expression" dxfId="994" priority="42">
      <formula>H61&lt;0</formula>
    </cfRule>
  </conditionalFormatting>
  <conditionalFormatting sqref="F21:F24">
    <cfRule type="expression" dxfId="993" priority="39">
      <formula>F21&gt;0</formula>
    </cfRule>
    <cfRule type="expression" dxfId="992" priority="40">
      <formula>F21&lt;0</formula>
    </cfRule>
  </conditionalFormatting>
  <conditionalFormatting sqref="H21:H24">
    <cfRule type="expression" dxfId="991" priority="37">
      <formula>H21&gt;0</formula>
    </cfRule>
    <cfRule type="expression" dxfId="990" priority="38">
      <formula>H21&lt;0</formula>
    </cfRule>
  </conditionalFormatting>
  <conditionalFormatting sqref="I25:I28">
    <cfRule type="expression" dxfId="989" priority="31">
      <formula>I25&gt;0</formula>
    </cfRule>
    <cfRule type="expression" dxfId="988" priority="32">
      <formula>I25&lt;0</formula>
    </cfRule>
  </conditionalFormatting>
  <conditionalFormatting sqref="I21:I24">
    <cfRule type="expression" dxfId="987" priority="29">
      <formula>I21&gt;0</formula>
    </cfRule>
    <cfRule type="expression" dxfId="986" priority="30">
      <formula>I21&lt;0</formula>
    </cfRule>
  </conditionalFormatting>
  <conditionalFormatting sqref="H29">
    <cfRule type="expression" dxfId="985" priority="27">
      <formula>H29&gt;0</formula>
    </cfRule>
    <cfRule type="expression" dxfId="984" priority="28">
      <formula>H29&lt;0</formula>
    </cfRule>
  </conditionalFormatting>
  <conditionalFormatting sqref="H30">
    <cfRule type="expression" dxfId="983" priority="25">
      <formula>H30&gt;0</formula>
    </cfRule>
    <cfRule type="expression" dxfId="982" priority="26">
      <formula>H30&lt;0</formula>
    </cfRule>
  </conditionalFormatting>
  <conditionalFormatting sqref="H31">
    <cfRule type="expression" dxfId="981" priority="23">
      <formula>H31&gt;0</formula>
    </cfRule>
    <cfRule type="expression" dxfId="980" priority="24">
      <formula>H31&lt;0</formula>
    </cfRule>
  </conditionalFormatting>
  <conditionalFormatting sqref="Q7">
    <cfRule type="expression" dxfId="979" priority="21">
      <formula>Q7&gt;0</formula>
    </cfRule>
    <cfRule type="expression" dxfId="978" priority="22">
      <formula>Q7&lt;0</formula>
    </cfRule>
  </conditionalFormatting>
  <conditionalFormatting sqref="Q8">
    <cfRule type="expression" dxfId="977" priority="19">
      <formula>Q8&gt;0</formula>
    </cfRule>
    <cfRule type="expression" dxfId="976" priority="20">
      <formula>Q8&lt;0</formula>
    </cfRule>
  </conditionalFormatting>
  <conditionalFormatting sqref="F73:F82">
    <cfRule type="expression" dxfId="975" priority="17">
      <formula>F73&gt;0</formula>
    </cfRule>
    <cfRule type="expression" dxfId="974" priority="18">
      <formula>F73&lt;0</formula>
    </cfRule>
  </conditionalFormatting>
  <conditionalFormatting sqref="H73:H76">
    <cfRule type="expression" dxfId="973" priority="15">
      <formula>H73&gt;0</formula>
    </cfRule>
    <cfRule type="expression" dxfId="972" priority="16">
      <formula>H73&lt;0</formula>
    </cfRule>
  </conditionalFormatting>
  <conditionalFormatting sqref="F69:F72">
    <cfRule type="expression" dxfId="971" priority="13">
      <formula>F69&gt;0</formula>
    </cfRule>
    <cfRule type="expression" dxfId="970" priority="14">
      <formula>F69&lt;0</formula>
    </cfRule>
  </conditionalFormatting>
  <conditionalFormatting sqref="H69:H72">
    <cfRule type="expression" dxfId="969" priority="11">
      <formula>H69&gt;0</formula>
    </cfRule>
    <cfRule type="expression" dxfId="968" priority="12">
      <formula>H69&lt;0</formula>
    </cfRule>
  </conditionalFormatting>
  <conditionalFormatting sqref="I73:I76">
    <cfRule type="expression" dxfId="967" priority="9">
      <formula>I73&gt;0</formula>
    </cfRule>
    <cfRule type="expression" dxfId="966" priority="10">
      <formula>I73&lt;0</formula>
    </cfRule>
  </conditionalFormatting>
  <conditionalFormatting sqref="I69:I72">
    <cfRule type="expression" dxfId="965" priority="7">
      <formula>I69&gt;0</formula>
    </cfRule>
    <cfRule type="expression" dxfId="964" priority="8">
      <formula>I69&lt;0</formula>
    </cfRule>
  </conditionalFormatting>
  <conditionalFormatting sqref="H77">
    <cfRule type="expression" dxfId="963" priority="5">
      <formula>H77&gt;0</formula>
    </cfRule>
    <cfRule type="expression" dxfId="962" priority="6">
      <formula>H77&lt;0</formula>
    </cfRule>
  </conditionalFormatting>
  <conditionalFormatting sqref="H78">
    <cfRule type="expression" dxfId="961" priority="3">
      <formula>H78&gt;0</formula>
    </cfRule>
    <cfRule type="expression" dxfId="960" priority="4">
      <formula>H78&lt;0</formula>
    </cfRule>
  </conditionalFormatting>
  <conditionalFormatting sqref="H79">
    <cfRule type="expression" dxfId="959" priority="1">
      <formula>H79&gt;0</formula>
    </cfRule>
    <cfRule type="expression" dxfId="9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37.5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37.5</v>
      </c>
      <c r="R4" s="528">
        <v>0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41.25</v>
      </c>
      <c r="Q43" s="2"/>
      <c r="T43" s="139" t="s">
        <v>98</v>
      </c>
      <c r="U43" s="367">
        <v>37.31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40.875</v>
      </c>
      <c r="Q44" s="2"/>
      <c r="T44" s="108" t="s">
        <v>99</v>
      </c>
      <c r="U44" s="368">
        <v>37.26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40.5</v>
      </c>
      <c r="Q45" s="2"/>
      <c r="T45" s="108" t="s">
        <v>100</v>
      </c>
      <c r="U45" s="368" t="s">
        <v>471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40.125</v>
      </c>
      <c r="Q46" s="2"/>
      <c r="T46" s="108" t="s">
        <v>101</v>
      </c>
      <c r="U46" s="368" t="s">
        <v>472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39.75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39.375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38.625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38.25</v>
      </c>
      <c r="Q51" s="2"/>
      <c r="T51" s="108" t="s">
        <v>105</v>
      </c>
      <c r="U51" s="368" t="s">
        <v>473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37.875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37.5</v>
      </c>
      <c r="Q53" s="2"/>
      <c r="T53" s="108" t="s">
        <v>107</v>
      </c>
      <c r="U53" s="369">
        <v>2077667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37.125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36.75</v>
      </c>
      <c r="Q55" s="2"/>
      <c r="T55" s="108" t="s">
        <v>108</v>
      </c>
      <c r="U55" s="368" t="s">
        <v>474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36.375</v>
      </c>
      <c r="T56" s="108" t="s">
        <v>111</v>
      </c>
      <c r="U56" s="368">
        <v>75.150000000000006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35.625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35.25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34.875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34.5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34.125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33.75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7" priority="25">
      <formula>N19&gt;0</formula>
    </cfRule>
    <cfRule type="expression" dxfId="9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5" priority="19">
      <formula>F21&gt;0</formula>
    </cfRule>
    <cfRule type="expression" dxfId="954" priority="20">
      <formula>F21&lt;0</formula>
    </cfRule>
  </conditionalFormatting>
  <conditionalFormatting sqref="H21:H31">
    <cfRule type="expression" dxfId="953" priority="17">
      <formula>H21&gt;0</formula>
    </cfRule>
    <cfRule type="expression" dxfId="952" priority="18">
      <formula>H21&lt;0</formula>
    </cfRule>
  </conditionalFormatting>
  <conditionalFormatting sqref="I21:I31">
    <cfRule type="expression" dxfId="951" priority="15">
      <formula>I21&gt;0</formula>
    </cfRule>
    <cfRule type="expression" dxfId="950" priority="16">
      <formula>I21&lt;0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Q7">
    <cfRule type="expression" dxfId="947" priority="9">
      <formula>Q7&gt;0</formula>
    </cfRule>
    <cfRule type="expression" dxfId="946" priority="10">
      <formula>Q7&lt;0</formula>
    </cfRule>
  </conditionalFormatting>
  <conditionalFormatting sqref="F56:F66">
    <cfRule type="expression" dxfId="945" priority="5">
      <formula>F56&gt;0</formula>
    </cfRule>
    <cfRule type="expression" dxfId="944" priority="6">
      <formula>F56&lt;0</formula>
    </cfRule>
  </conditionalFormatting>
  <conditionalFormatting sqref="H56:H66">
    <cfRule type="expression" dxfId="943" priority="3">
      <formula>H56&gt;0</formula>
    </cfRule>
    <cfRule type="expression" dxfId="942" priority="4">
      <formula>H56&lt;0</formula>
    </cfRule>
  </conditionalFormatting>
  <conditionalFormatting sqref="I56:I66">
    <cfRule type="expression" dxfId="941" priority="1">
      <formula>I56&gt;0</formula>
    </cfRule>
    <cfRule type="expression" dxfId="9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93.21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93.21</v>
      </c>
      <c r="R4" s="528">
        <v>-2E-3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93.4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93.71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102.53100000000001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101.5989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100.66679999999999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99.734700000000004</v>
      </c>
      <c r="Q46" s="2"/>
      <c r="T46" s="108" t="s">
        <v>122</v>
      </c>
      <c r="U46" s="368" t="s">
        <v>475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98.802599999999998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97.870499999999993</v>
      </c>
      <c r="Q48" s="2"/>
      <c r="T48" s="108" t="s">
        <v>105</v>
      </c>
      <c r="U48" s="368" t="s">
        <v>476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96.938400000000001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96.006299999999996</v>
      </c>
      <c r="Q50" s="2"/>
      <c r="T50" s="108" t="s">
        <v>107</v>
      </c>
      <c r="U50" s="369">
        <v>948107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95.07419999999999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94.142099999999999</v>
      </c>
      <c r="Q52" s="2"/>
      <c r="T52" s="108" t="s">
        <v>108</v>
      </c>
      <c r="U52" s="368" t="s">
        <v>477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93.21</v>
      </c>
      <c r="Q53" s="2"/>
      <c r="T53" s="108" t="s">
        <v>111</v>
      </c>
      <c r="U53" s="368">
        <v>13.95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92.277899999999988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91.345799999999997</v>
      </c>
      <c r="Q55" s="2"/>
      <c r="T55" s="108" t="s">
        <v>109</v>
      </c>
      <c r="U55" s="368" t="s">
        <v>435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90.413699999999992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89.481599999999986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88.549499999999995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87.617399999999989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86.685299999999998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85.753199999999993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84.821100000000001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83.888999999999996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39" priority="27">
      <formula>N19&gt;0</formula>
    </cfRule>
    <cfRule type="expression" dxfId="93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7" priority="21">
      <formula>F29&gt;0</formula>
    </cfRule>
    <cfRule type="expression" dxfId="936" priority="22">
      <formula>F29&lt;0</formula>
    </cfRule>
  </conditionalFormatting>
  <conditionalFormatting sqref="H29:H47 H51:H76">
    <cfRule type="expression" dxfId="935" priority="19">
      <formula>H29&gt;0</formula>
    </cfRule>
    <cfRule type="expression" dxfId="934" priority="20">
      <formula>H29&lt;0</formula>
    </cfRule>
  </conditionalFormatting>
  <conditionalFormatting sqref="I25:I47 I50:I76">
    <cfRule type="expression" dxfId="933" priority="17">
      <formula>I25&gt;0</formula>
    </cfRule>
    <cfRule type="expression" dxfId="932" priority="18">
      <formula>I25&lt;0</formula>
    </cfRule>
  </conditionalFormatting>
  <conditionalFormatting sqref="Q7">
    <cfRule type="expression" dxfId="931" priority="15">
      <formula>Q7&gt;0</formula>
    </cfRule>
    <cfRule type="expression" dxfId="930" priority="16">
      <formula>Q7&lt;0</formula>
    </cfRule>
  </conditionalFormatting>
  <conditionalFormatting sqref="Q8">
    <cfRule type="expression" dxfId="929" priority="13">
      <formula>Q8&gt;0</formula>
    </cfRule>
    <cfRule type="expression" dxfId="928" priority="14">
      <formula>Q8&lt;0</formula>
    </cfRule>
  </conditionalFormatting>
  <conditionalFormatting sqref="F25:F28">
    <cfRule type="expression" dxfId="927" priority="11">
      <formula>F25&gt;0</formula>
    </cfRule>
    <cfRule type="expression" dxfId="926" priority="12">
      <formula>F25&lt;0</formula>
    </cfRule>
  </conditionalFormatting>
  <conditionalFormatting sqref="H25:H28">
    <cfRule type="expression" dxfId="925" priority="9">
      <formula>H25&gt;0</formula>
    </cfRule>
    <cfRule type="expression" dxfId="924" priority="10">
      <formula>H25&lt;0</formula>
    </cfRule>
  </conditionalFormatting>
  <conditionalFormatting sqref="F50:F64">
    <cfRule type="expression" dxfId="923" priority="3">
      <formula>F50&gt;0</formula>
    </cfRule>
    <cfRule type="expression" dxfId="922" priority="4">
      <formula>F50&lt;0</formula>
    </cfRule>
  </conditionalFormatting>
  <conditionalFormatting sqref="H50:H64">
    <cfRule type="expression" dxfId="921" priority="1">
      <formula>H50&gt;0</formula>
    </cfRule>
    <cfRule type="expression" dxfId="92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116.52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116.52</v>
      </c>
      <c r="R4" s="528">
        <v>0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116.29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115.59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478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128.172</v>
      </c>
      <c r="Q43" s="2"/>
      <c r="T43" s="108" t="s">
        <v>101</v>
      </c>
      <c r="U43" s="368" t="s">
        <v>479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127.0068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125.8416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124.6764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123.5112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122.346</v>
      </c>
      <c r="Q48" s="2"/>
      <c r="T48" s="108" t="s">
        <v>105</v>
      </c>
      <c r="U48" s="368" t="s">
        <v>480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121.1808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120.01559999999999</v>
      </c>
      <c r="Q50" s="2"/>
      <c r="T50" s="108" t="s">
        <v>107</v>
      </c>
      <c r="U50" s="369">
        <v>14249484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118.85039999999999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117.68519999999999</v>
      </c>
      <c r="Q52" s="2"/>
      <c r="T52" s="108" t="s">
        <v>108</v>
      </c>
      <c r="U52" s="368" t="s">
        <v>481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116.52</v>
      </c>
      <c r="Q53" s="2"/>
      <c r="T53" s="108" t="s">
        <v>111</v>
      </c>
      <c r="U53" s="368">
        <v>14.02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115.3548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114.1896</v>
      </c>
      <c r="Q55" s="2"/>
      <c r="T55" s="108" t="s">
        <v>109</v>
      </c>
      <c r="U55" s="368" t="s">
        <v>436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113.0244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111.85919999999999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110.69399999999999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109.52879999999999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108.36360000000001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107.19840000000001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106.03319999999999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104.86799999999999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19" priority="35">
      <formula>N19&gt;0</formula>
    </cfRule>
    <cfRule type="expression" dxfId="9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7" priority="21">
      <formula>F25&gt;0</formula>
    </cfRule>
    <cfRule type="expression" dxfId="916" priority="22">
      <formula>F25&lt;0</formula>
    </cfRule>
  </conditionalFormatting>
  <conditionalFormatting sqref="H25:H47">
    <cfRule type="expression" dxfId="915" priority="19">
      <formula>H25&gt;0</formula>
    </cfRule>
    <cfRule type="expression" dxfId="914" priority="20">
      <formula>H25&lt;0</formula>
    </cfRule>
  </conditionalFormatting>
  <conditionalFormatting sqref="I25:I27">
    <cfRule type="expression" dxfId="913" priority="15">
      <formula>I25&gt;0</formula>
    </cfRule>
    <cfRule type="expression" dxfId="912" priority="16">
      <formula>I25&lt;0</formula>
    </cfRule>
  </conditionalFormatting>
  <conditionalFormatting sqref="Q7">
    <cfRule type="expression" dxfId="911" priority="5">
      <formula>Q7&gt;0</formula>
    </cfRule>
    <cfRule type="expression" dxfId="910" priority="6">
      <formula>Q7&lt;0</formula>
    </cfRule>
  </conditionalFormatting>
  <conditionalFormatting sqref="Q8">
    <cfRule type="expression" dxfId="909" priority="3">
      <formula>Q8&gt;0</formula>
    </cfRule>
    <cfRule type="expression" dxfId="9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74.97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74.97</v>
      </c>
      <c r="R4" s="506">
        <v>5.1999999999999998E-3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82.466999999999999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81.717300000000009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80.967600000000004</v>
      </c>
      <c r="Q43" s="2"/>
      <c r="T43" s="128" t="s">
        <v>98</v>
      </c>
      <c r="U43" s="129">
        <v>74.58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80.2179</v>
      </c>
      <c r="Q44" s="2"/>
      <c r="T44" s="93" t="s">
        <v>99</v>
      </c>
      <c r="U44" s="130">
        <v>74.739999999999995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79.468199999999996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78.718500000000006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77.968800000000002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77.219099999999997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76.469399999999993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75.719700000000003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74.97</v>
      </c>
      <c r="Q51" s="2"/>
      <c r="T51" s="93" t="s">
        <v>105</v>
      </c>
      <c r="U51" s="130" t="s">
        <v>482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74.220299999999995</v>
      </c>
      <c r="Q52" s="2"/>
      <c r="T52" s="93" t="s">
        <v>106</v>
      </c>
      <c r="U52" s="130" t="s">
        <v>416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73.470600000000005</v>
      </c>
      <c r="Q53" s="2"/>
      <c r="T53" s="93" t="s">
        <v>107</v>
      </c>
      <c r="U53" s="131">
        <v>1957502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72.7209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71.971199999999996</v>
      </c>
      <c r="T55" s="93" t="s">
        <v>108</v>
      </c>
      <c r="U55" s="130" t="s">
        <v>483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71.221499999999992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70.471800000000002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69.722099999999998</v>
      </c>
      <c r="T58" s="93" t="s">
        <v>109</v>
      </c>
      <c r="U58" s="130" t="s">
        <v>484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68.972400000000007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68.222700000000003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67.472999999999999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7" priority="9">
      <formula>F36&gt;0</formula>
    </cfRule>
    <cfRule type="expression" dxfId="906" priority="10">
      <formula>F36&lt;0</formula>
    </cfRule>
  </conditionalFormatting>
  <conditionalFormatting sqref="F25:F35">
    <cfRule type="expression" dxfId="905" priority="7">
      <formula>F25&gt;0</formula>
    </cfRule>
    <cfRule type="expression" dxfId="904" priority="8">
      <formula>F25&lt;0</formula>
    </cfRule>
  </conditionalFormatting>
  <conditionalFormatting sqref="H25:H35">
    <cfRule type="expression" dxfId="903" priority="5">
      <formula>H25&gt;0</formula>
    </cfRule>
    <cfRule type="expression" dxfId="902" priority="6">
      <formula>H25&lt;0</formula>
    </cfRule>
  </conditionalFormatting>
  <conditionalFormatting sqref="Q7">
    <cfRule type="expression" dxfId="901" priority="3">
      <formula>Q7&gt;0</formula>
    </cfRule>
    <cfRule type="expression" dxfId="900" priority="4">
      <formula>Q7&lt;0</formula>
    </cfRule>
  </conditionalFormatting>
  <conditionalFormatting sqref="Q8">
    <cfRule type="expression" dxfId="899" priority="1">
      <formula>Q8&gt;0</formula>
    </cfRule>
    <cfRule type="expression" dxfId="8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74.14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74.14</v>
      </c>
      <c r="R4" s="533">
        <v>-3.0000000000000001E-3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1.29E-2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81.554000000000002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80.812600000000003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80.071200000000005</v>
      </c>
      <c r="Q43" s="2"/>
      <c r="T43" s="128" t="s">
        <v>98</v>
      </c>
      <c r="U43" s="129">
        <v>74.36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79.329800000000006</v>
      </c>
      <c r="Q44" s="2"/>
      <c r="T44" s="93" t="s">
        <v>99</v>
      </c>
      <c r="U44" s="130">
        <v>74.52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78.588400000000007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77.847000000000008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77.10560000000001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76.364199999999997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75.622799999999998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74.881399999999999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74.14</v>
      </c>
      <c r="Q51" s="2"/>
      <c r="T51" s="93" t="s">
        <v>105</v>
      </c>
      <c r="U51" s="130" t="s">
        <v>485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73.398600000000002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72.657200000000003</v>
      </c>
      <c r="Q53" s="2"/>
      <c r="T53" s="93" t="s">
        <v>107</v>
      </c>
      <c r="U53" s="131">
        <v>1261133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71.915800000000004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71.174399999999991</v>
      </c>
      <c r="T55" s="93" t="s">
        <v>108</v>
      </c>
      <c r="U55" s="130" t="s">
        <v>486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70.432999999999993</v>
      </c>
      <c r="T56" s="93" t="s">
        <v>111</v>
      </c>
      <c r="U56" s="130">
        <v>17.39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69.691599999999994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68.950200000000009</v>
      </c>
      <c r="T58" s="93" t="s">
        <v>109</v>
      </c>
      <c r="U58" s="130" t="s">
        <v>487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68.208799999999997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67.467399999999998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66.725999999999999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9">
      <formula>F47&gt;0</formula>
    </cfRule>
    <cfRule type="expression" dxfId="896" priority="10">
      <formula>F47&lt;0</formula>
    </cfRule>
  </conditionalFormatting>
  <conditionalFormatting sqref="Q7">
    <cfRule type="expression" dxfId="895" priority="7">
      <formula>Q7&gt;0</formula>
    </cfRule>
    <cfRule type="expression" dxfId="894" priority="8">
      <formula>Q7&lt;0</formula>
    </cfRule>
  </conditionalFormatting>
  <conditionalFormatting sqref="Q8">
    <cfRule type="expression" dxfId="893" priority="5">
      <formula>Q8&gt;0</formula>
    </cfRule>
    <cfRule type="expression" dxfId="892" priority="6">
      <formula>Q8&lt;0</formula>
    </cfRule>
  </conditionalFormatting>
  <conditionalFormatting sqref="F25:F46">
    <cfRule type="expression" dxfId="891" priority="3">
      <formula>F25&gt;0</formula>
    </cfRule>
    <cfRule type="expression" dxfId="890" priority="4">
      <formula>F25&lt;0</formula>
    </cfRule>
  </conditionalFormatting>
  <conditionalFormatting sqref="H25:H46">
    <cfRule type="expression" dxfId="889" priority="1">
      <formula>H25&gt;0</formula>
    </cfRule>
    <cfRule type="expression" dxfId="88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30.3</v>
      </c>
      <c r="R4" s="506">
        <v>0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1515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-44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-44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-2.8223220012828735E-2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33.330000000000005</v>
      </c>
      <c r="R40" s="34"/>
      <c r="T40" s="97" t="s">
        <v>98</v>
      </c>
      <c r="U40" s="129">
        <v>30.44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33.027000000000001</v>
      </c>
      <c r="R41" s="34"/>
      <c r="T41" s="87" t="s">
        <v>99</v>
      </c>
      <c r="U41" s="130">
        <v>30.55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32.724000000000004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32.420999999999999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32.118000000000002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31.815000000000001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31.512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31.209000000000003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30.906000000000002</v>
      </c>
      <c r="R48" s="83"/>
      <c r="T48" s="87" t="s">
        <v>105</v>
      </c>
      <c r="U48" s="130" t="s">
        <v>488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30.603000000000002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30.3</v>
      </c>
      <c r="R50" s="83"/>
      <c r="T50" s="87" t="s">
        <v>107</v>
      </c>
      <c r="U50" s="131">
        <v>352253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29.997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29.693999999999999</v>
      </c>
      <c r="R52" s="83"/>
      <c r="T52" s="87" t="s">
        <v>108</v>
      </c>
      <c r="U52" s="130" t="s">
        <v>448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29.390999999999998</v>
      </c>
      <c r="R53" s="83"/>
      <c r="T53" s="87" t="s">
        <v>111</v>
      </c>
      <c r="U53" s="130">
        <v>22.46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29.088000000000001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28.785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28.481999999999999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28.179000000000002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27.876000000000001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27.573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27.27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7" priority="11">
      <formula>F29&gt;0</formula>
    </cfRule>
    <cfRule type="expression" dxfId="886" priority="12">
      <formula>F29&lt;0</formula>
    </cfRule>
  </conditionalFormatting>
  <conditionalFormatting sqref="F29:F35">
    <cfRule type="expression" dxfId="885" priority="13">
      <formula>F29&gt;0</formula>
    </cfRule>
    <cfRule type="expression" dxfId="884" priority="14">
      <formula>F29&lt;0</formula>
    </cfRule>
  </conditionalFormatting>
  <conditionalFormatting sqref="H29:H35">
    <cfRule type="expression" dxfId="883" priority="9">
      <formula>H29&gt;0</formula>
    </cfRule>
    <cfRule type="expression" dxfId="882" priority="10">
      <formula>H29&lt;0</formula>
    </cfRule>
  </conditionalFormatting>
  <conditionalFormatting sqref="F21:F28">
    <cfRule type="expression" dxfId="881" priority="7">
      <formula>F21&gt;0</formula>
    </cfRule>
    <cfRule type="expression" dxfId="880" priority="8">
      <formula>F21&lt;0</formula>
    </cfRule>
  </conditionalFormatting>
  <conditionalFormatting sqref="H21:H28">
    <cfRule type="expression" dxfId="879" priority="5">
      <formula>H21&gt;0</formula>
    </cfRule>
    <cfRule type="expression" dxfId="878" priority="6">
      <formula>H21&lt;0</formula>
    </cfRule>
  </conditionalFormatting>
  <conditionalFormatting sqref="Q8">
    <cfRule type="expression" dxfId="877" priority="1">
      <formula>Q8&gt;0</formula>
    </cfRule>
    <cfRule type="expression" dxfId="876" priority="2">
      <formula>Q8&lt;0</formula>
    </cfRule>
  </conditionalFormatting>
  <conditionalFormatting sqref="Q7">
    <cfRule type="expression" dxfId="875" priority="3">
      <formula>Q7&gt;0</formula>
    </cfRule>
    <cfRule type="expression" dxfId="87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28.38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28.38</v>
      </c>
      <c r="R4" s="506">
        <v>0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13122300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15945300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13792400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31.218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30.934200000000001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30.650400000000001</v>
      </c>
      <c r="Q43" s="2"/>
      <c r="T43" s="128" t="s">
        <v>98</v>
      </c>
      <c r="U43" s="129">
        <v>28.43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30.366600000000002</v>
      </c>
      <c r="Q44" s="2"/>
      <c r="T44" s="93" t="s">
        <v>99</v>
      </c>
      <c r="U44" s="130">
        <v>28.35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30.082799999999999</v>
      </c>
      <c r="Q45" s="2"/>
      <c r="T45" s="93" t="s">
        <v>100</v>
      </c>
      <c r="U45" s="130" t="s">
        <v>489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29.798999999999999</v>
      </c>
      <c r="Q46" s="2"/>
      <c r="T46" s="93" t="s">
        <v>101</v>
      </c>
      <c r="U46" s="130" t="s">
        <v>490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29.5152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29.231400000000001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28.947599999999998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28.663799999999998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28.38</v>
      </c>
      <c r="Q51" s="2"/>
      <c r="T51" s="93" t="s">
        <v>105</v>
      </c>
      <c r="U51" s="130" t="s">
        <v>491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28.0962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27.8124</v>
      </c>
      <c r="Q53" s="2"/>
      <c r="T53" s="93" t="s">
        <v>107</v>
      </c>
      <c r="U53" s="131">
        <v>4032009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27.528599999999997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27.244799999999998</v>
      </c>
      <c r="T55" s="93" t="s">
        <v>108</v>
      </c>
      <c r="U55" s="130" t="s">
        <v>492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26.960999999999999</v>
      </c>
      <c r="T56" s="93" t="s">
        <v>111</v>
      </c>
      <c r="U56" s="130">
        <v>18.760000000000002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26.677199999999999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26.3934</v>
      </c>
      <c r="T58" s="93" t="s">
        <v>109</v>
      </c>
      <c r="U58" s="130" t="s">
        <v>493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26.1096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25.825800000000001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25.541999999999998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3" priority="11">
      <formula>F33&gt;0</formula>
    </cfRule>
    <cfRule type="expression" dxfId="872" priority="12">
      <formula>F33&lt;0</formula>
    </cfRule>
  </conditionalFormatting>
  <conditionalFormatting sqref="Q7">
    <cfRule type="expression" dxfId="871" priority="9">
      <formula>Q7&gt;0</formula>
    </cfRule>
    <cfRule type="expression" dxfId="870" priority="10">
      <formula>Q7&lt;0</formula>
    </cfRule>
  </conditionalFormatting>
  <conditionalFormatting sqref="Q8">
    <cfRule type="expression" dxfId="869" priority="7">
      <formula>Q8&gt;0</formula>
    </cfRule>
    <cfRule type="expression" dxfId="868" priority="8">
      <formula>Q8&lt;0</formula>
    </cfRule>
  </conditionalFormatting>
  <conditionalFormatting sqref="F25:F32">
    <cfRule type="expression" dxfId="867" priority="5">
      <formula>F25&gt;0</formula>
    </cfRule>
    <cfRule type="expression" dxfId="866" priority="6">
      <formula>F25&lt;0</formula>
    </cfRule>
  </conditionalFormatting>
  <conditionalFormatting sqref="H25:H32">
    <cfRule type="expression" dxfId="865" priority="3">
      <formula>H25&gt;0</formula>
    </cfRule>
    <cfRule type="expression" dxfId="864" priority="4">
      <formula>H25&lt;0</formula>
    </cfRule>
  </conditionalFormatting>
  <conditionalFormatting sqref="Q10">
    <cfRule type="expression" dxfId="863" priority="1">
      <formula>Q10&gt;0</formula>
    </cfRule>
    <cfRule type="expression" dxfId="8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200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21.487750000000002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22.11</v>
      </c>
      <c r="R4" s="506">
        <v>0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4422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4297.55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469.43000000000029</v>
      </c>
      <c r="R7">
        <v>100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124.44999999999982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2.8958359995811523E-2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24.321000000000002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24.099900000000002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23.878800000000002</v>
      </c>
      <c r="Q43" s="2"/>
      <c r="T43" s="128" t="s">
        <v>98</v>
      </c>
      <c r="U43" s="129">
        <v>21.6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23.657700000000002</v>
      </c>
      <c r="Q44" s="2"/>
      <c r="T44" s="93" t="s">
        <v>99</v>
      </c>
      <c r="U44" s="130">
        <v>21.6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23.436600000000002</v>
      </c>
      <c r="Q45" s="2"/>
      <c r="T45" s="93" t="s">
        <v>100</v>
      </c>
      <c r="U45" s="130" t="s">
        <v>494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23.215499999999999</v>
      </c>
      <c r="Q46" s="2"/>
      <c r="T46" s="93" t="s">
        <v>101</v>
      </c>
      <c r="U46" s="130" t="s">
        <v>495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22.994399999999999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3"/>
        <v>22.773299999999999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3"/>
        <v>22.552199999999999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3"/>
        <v>22.331099999999999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3"/>
        <v>22.11</v>
      </c>
      <c r="Q51" s="2"/>
      <c r="T51" s="93" t="s">
        <v>105</v>
      </c>
      <c r="U51" s="130" t="s">
        <v>496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3"/>
        <v>21.8889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3"/>
        <v>21.6678</v>
      </c>
      <c r="Q53" s="2"/>
      <c r="T53" s="93" t="s">
        <v>107</v>
      </c>
      <c r="U53" s="131">
        <v>1162742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3"/>
        <v>21.4467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3"/>
        <v>21.2256</v>
      </c>
      <c r="T55" s="93" t="s">
        <v>108</v>
      </c>
      <c r="U55" s="130" t="s">
        <v>497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3"/>
        <v>21.0045</v>
      </c>
      <c r="T56" s="93" t="s">
        <v>111</v>
      </c>
      <c r="U56" s="130">
        <v>9.31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3"/>
        <v>20.783399999999997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3"/>
        <v>20.5623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3"/>
        <v>20.341200000000001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3"/>
        <v>20.120100000000001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3"/>
        <v>19.899000000000001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4">Y67-Z67</f>
        <v>0.62999999999999901</v>
      </c>
      <c r="AE67" s="138" t="e">
        <f t="shared" ref="AE67" si="35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4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4"/>
        <v>0</v>
      </c>
      <c r="AE69" s="138" t="e">
        <f t="shared" ref="AE69" si="36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7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7 H40:H47">
    <cfRule type="expression" dxfId="861" priority="19">
      <formula>F40&gt;0</formula>
    </cfRule>
    <cfRule type="expression" dxfId="860" priority="20">
      <formula>F40&lt;0</formula>
    </cfRule>
  </conditionalFormatting>
  <conditionalFormatting sqref="Q7">
    <cfRule type="expression" dxfId="859" priority="17">
      <formula>Q7&gt;0</formula>
    </cfRule>
    <cfRule type="expression" dxfId="858" priority="18">
      <formula>Q7&lt;0</formula>
    </cfRule>
  </conditionalFormatting>
  <conditionalFormatting sqref="Q8">
    <cfRule type="expression" dxfId="857" priority="15">
      <formula>Q8&gt;0</formula>
    </cfRule>
    <cfRule type="expression" dxfId="856" priority="16">
      <formula>Q8&lt;0</formula>
    </cfRule>
  </conditionalFormatting>
  <conditionalFormatting sqref="F25:F36">
    <cfRule type="expression" dxfId="855" priority="13">
      <formula>F25&gt;0</formula>
    </cfRule>
    <cfRule type="expression" dxfId="854" priority="14">
      <formula>F25&lt;0</formula>
    </cfRule>
  </conditionalFormatting>
  <conditionalFormatting sqref="H25:H36">
    <cfRule type="expression" dxfId="853" priority="11">
      <formula>H25&gt;0</formula>
    </cfRule>
    <cfRule type="expression" dxfId="852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1" priority="7">
      <formula>M53&gt;0</formula>
    </cfRule>
    <cfRule type="expression" dxfId="850" priority="8">
      <formula>M53&lt;0</formula>
    </cfRule>
  </conditionalFormatting>
  <conditionalFormatting sqref="Q10">
    <cfRule type="expression" dxfId="849" priority="5">
      <formula>Q10&gt;0</formula>
    </cfRule>
    <cfRule type="expression" dxfId="848" priority="6">
      <formula>Q10&lt;0</formula>
    </cfRule>
  </conditionalFormatting>
  <conditionalFormatting sqref="F37:F39">
    <cfRule type="expression" dxfId="847" priority="3">
      <formula>F37&gt;0</formula>
    </cfRule>
    <cfRule type="expression" dxfId="846" priority="4">
      <formula>F37&lt;0</formula>
    </cfRule>
  </conditionalFormatting>
  <conditionalFormatting sqref="H37:H39">
    <cfRule type="expression" dxfId="845" priority="1">
      <formula>H37&gt;0</formula>
    </cfRule>
    <cfRule type="expression" dxfId="844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30.71</v>
      </c>
      <c r="R4" s="531">
        <v>1.9900000000000001E-2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3071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2953.5399999999963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219.88000000000011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7.7120570161901325E-2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4.1500000000000002E-2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7">C33*(E33-D33)</f>
        <v>17.999999999999972</v>
      </c>
      <c r="G33" s="542">
        <f t="shared" ref="G33" si="18">D33*C33</f>
        <v>2525</v>
      </c>
      <c r="H33" s="587">
        <f t="shared" ref="H33" si="19">(E33-D33)/D33</f>
        <v>7.1287128712871177E-3</v>
      </c>
      <c r="I33" s="542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0">C34*(E34-D34)</f>
        <v>-176.99999999999994</v>
      </c>
      <c r="G34" s="542">
        <f t="shared" ref="G34" si="21">D34*C34</f>
        <v>2525</v>
      </c>
      <c r="H34" s="587">
        <f t="shared" ref="H34" si="22">(E34-D34)/D34</f>
        <v>-7.0099009900990078E-2</v>
      </c>
      <c r="I34" s="542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3">C35*(E35-D35)</f>
        <v>-119.00000000000013</v>
      </c>
      <c r="G35" s="542">
        <f t="shared" ref="G35" si="24">D35*C35</f>
        <v>2525</v>
      </c>
      <c r="H35" s="587">
        <f t="shared" ref="H35" si="25">(E35-D35)/D35</f>
        <v>-4.7128712871287178E-2</v>
      </c>
      <c r="I35" s="542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6">C36*(E36-D36)</f>
        <v>-171.00000000000009</v>
      </c>
      <c r="G36" s="542">
        <f t="shared" ref="G36" si="27">D36*C36</f>
        <v>2525</v>
      </c>
      <c r="H36" s="587">
        <f t="shared" ref="H36" si="28">(E36-D36)/D36</f>
        <v>-6.7722772277227755E-2</v>
      </c>
      <c r="I36" s="542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9">C37*(E37-D37)</f>
        <v>-150</v>
      </c>
      <c r="G37" s="542">
        <f t="shared" ref="G37" si="30">D37*C37</f>
        <v>2525</v>
      </c>
      <c r="H37" s="587">
        <f t="shared" ref="H37" si="31">(E37-D37)/D37</f>
        <v>-5.9405940594059403E-2</v>
      </c>
      <c r="I37" s="542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2">C38*(E38-D38)</f>
        <v>-39.000000000000057</v>
      </c>
      <c r="G38" s="542">
        <f t="shared" ref="G38" si="33">D38*C38</f>
        <v>2525</v>
      </c>
      <c r="H38" s="587">
        <f t="shared" ref="H38" si="34">(E38-D38)/D38</f>
        <v>-1.5445544554455468E-2</v>
      </c>
      <c r="I38" s="542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5">C39*(E39-D39)</f>
        <v>-57.999999999999829</v>
      </c>
      <c r="G39" s="542">
        <f t="shared" ref="G39" si="36">D39*C39</f>
        <v>2525</v>
      </c>
      <c r="H39" s="587">
        <f t="shared" ref="H39" si="37">(E39-D39)/D39</f>
        <v>-2.2970297029702904E-2</v>
      </c>
      <c r="I39" s="542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8">C40*(E40-D40)</f>
        <v>78.000000000000114</v>
      </c>
      <c r="G40" s="542">
        <f t="shared" ref="G40:G41" si="39">D40*C40</f>
        <v>2525</v>
      </c>
      <c r="H40" s="587">
        <f t="shared" ref="H40:H41" si="40">(E40-D40)/D40</f>
        <v>3.0891089108910936E-2</v>
      </c>
      <c r="I40" s="542"/>
      <c r="O40" s="613" t="s">
        <v>78</v>
      </c>
      <c r="P40" s="613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8"/>
        <v>244.00000000000011</v>
      </c>
      <c r="G41" s="542">
        <f t="shared" si="39"/>
        <v>2525</v>
      </c>
      <c r="H41" s="587">
        <f t="shared" si="40"/>
        <v>9.6633663366336678E-2</v>
      </c>
      <c r="I41" s="596">
        <v>23</v>
      </c>
      <c r="O41" s="83">
        <v>1.1000000000000001</v>
      </c>
      <c r="P41" s="83">
        <f>O41*$Q$4</f>
        <v>33.781000000000006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1">C42*(E42-D42)</f>
        <v>130.00000000000006</v>
      </c>
      <c r="G42" s="542">
        <f t="shared" ref="G42" si="42">D42*C42</f>
        <v>2525</v>
      </c>
      <c r="H42" s="587">
        <f t="shared" ref="H42" si="43">(E42-D42)/D42</f>
        <v>5.148514851485151E-2</v>
      </c>
      <c r="I42" s="542"/>
      <c r="O42" s="83">
        <v>1.0900000000000001</v>
      </c>
      <c r="P42" s="83">
        <f t="shared" ref="P42:P61" si="44">O42*$Q$4</f>
        <v>33.4739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5">C43*(E43-D43)</f>
        <v>135.99999999999994</v>
      </c>
      <c r="G43" s="542">
        <f t="shared" ref="G43" si="46">D43*C43</f>
        <v>2525</v>
      </c>
      <c r="H43" s="587">
        <f t="shared" ref="H43" si="47">(E43-D43)/D43</f>
        <v>5.386138613861384E-2</v>
      </c>
      <c r="I43" s="542"/>
      <c r="O43" s="83">
        <v>1.08</v>
      </c>
      <c r="P43" s="83">
        <f t="shared" si="44"/>
        <v>33.166800000000002</v>
      </c>
      <c r="Q43" s="2"/>
      <c r="T43" s="128" t="s">
        <v>98</v>
      </c>
      <c r="U43" s="129">
        <v>30.11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8">C44*(E44-D44)</f>
        <v>103.99999999999991</v>
      </c>
      <c r="G44" s="542">
        <f t="shared" ref="G44" si="49">D44*C44</f>
        <v>2525</v>
      </c>
      <c r="H44" s="587">
        <f t="shared" ref="H44" si="50">(E44-D44)/D44</f>
        <v>4.1188118811881155E-2</v>
      </c>
      <c r="I44" s="542"/>
      <c r="O44" s="83">
        <v>1.07</v>
      </c>
      <c r="P44" s="83">
        <f t="shared" si="44"/>
        <v>32.859700000000004</v>
      </c>
      <c r="Q44" s="2"/>
      <c r="T44" s="93" t="s">
        <v>99</v>
      </c>
      <c r="U44" s="130">
        <v>30.11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1">C45*(E45-D45)</f>
        <v>-7.0000000000000284</v>
      </c>
      <c r="G45" s="542">
        <f t="shared" ref="G45" si="52">D45*C45</f>
        <v>2525</v>
      </c>
      <c r="H45" s="587">
        <f t="shared" ref="H45" si="53">(E45-D45)/D45</f>
        <v>-2.7722772277227834E-3</v>
      </c>
      <c r="I45" s="542"/>
      <c r="O45" s="83">
        <v>1.06</v>
      </c>
      <c r="P45" s="83">
        <f t="shared" si="44"/>
        <v>32.552600000000005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4">C46*(E46-D46)</f>
        <v>7.9999999999998295</v>
      </c>
      <c r="G46" s="542">
        <f t="shared" ref="G46:G52" si="55">D46*C46</f>
        <v>2525</v>
      </c>
      <c r="H46" s="587">
        <f t="shared" ref="H46:H52" si="56">(E46-D46)/D46</f>
        <v>3.1683168316831009E-3</v>
      </c>
      <c r="I46" s="542"/>
      <c r="O46" s="83">
        <v>1.05</v>
      </c>
      <c r="P46" s="83">
        <f t="shared" si="44"/>
        <v>32.2455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4"/>
        <v>55.278999999999989</v>
      </c>
      <c r="G47" s="542">
        <f t="shared" si="55"/>
        <v>1750.721</v>
      </c>
      <c r="H47" s="587">
        <f t="shared" si="56"/>
        <v>3.1574991103665281E-2</v>
      </c>
      <c r="I47" s="542"/>
      <c r="O47" s="83">
        <v>1.04</v>
      </c>
      <c r="P47" s="83">
        <f t="shared" si="44"/>
        <v>31.938400000000001</v>
      </c>
      <c r="Q47" s="2"/>
      <c r="T47" s="93" t="s">
        <v>102</v>
      </c>
      <c r="U47" s="130">
        <v>27.34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4"/>
        <v>3.8799999999998391</v>
      </c>
      <c r="G48" s="542">
        <f t="shared" si="55"/>
        <v>2464.1200000000003</v>
      </c>
      <c r="H48" s="587">
        <f t="shared" si="56"/>
        <v>1.5745986396765738E-3</v>
      </c>
      <c r="I48" s="542"/>
      <c r="O48" s="83">
        <v>1.03</v>
      </c>
      <c r="P48" s="83">
        <f t="shared" si="44"/>
        <v>31.631300000000003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4"/>
        <v>-15.120000000000289</v>
      </c>
      <c r="G49" s="542">
        <f t="shared" si="55"/>
        <v>2464.1200000000003</v>
      </c>
      <c r="H49" s="587">
        <f t="shared" si="56"/>
        <v>-6.1360648020389787E-3</v>
      </c>
      <c r="I49" s="542"/>
      <c r="O49" s="83">
        <v>1.02</v>
      </c>
      <c r="P49" s="83">
        <f t="shared" si="44"/>
        <v>31.324200000000001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4"/>
        <v>-442.62000000000012</v>
      </c>
      <c r="G50" s="542">
        <f t="shared" si="55"/>
        <v>4728.62</v>
      </c>
      <c r="H50" s="587">
        <f t="shared" si="56"/>
        <v>-9.360447657033133E-2</v>
      </c>
      <c r="I50" s="542"/>
      <c r="O50" s="83">
        <v>1.01</v>
      </c>
      <c r="P50" s="83">
        <f t="shared" si="44"/>
        <v>31.017100000000003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4"/>
        <v>-391.61999999999966</v>
      </c>
      <c r="G51" s="542">
        <f t="shared" si="55"/>
        <v>6820.62</v>
      </c>
      <c r="H51" s="587">
        <f t="shared" si="56"/>
        <v>-5.7417067656605945E-2</v>
      </c>
      <c r="I51" s="542"/>
      <c r="O51" s="83">
        <v>1</v>
      </c>
      <c r="P51" s="83">
        <f t="shared" si="44"/>
        <v>30.71</v>
      </c>
      <c r="Q51" s="2"/>
      <c r="T51" s="93" t="s">
        <v>105</v>
      </c>
      <c r="U51" s="130" t="s">
        <v>498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4"/>
        <v>-184.61999999999927</v>
      </c>
      <c r="G52" s="542">
        <f t="shared" si="55"/>
        <v>6820.62</v>
      </c>
      <c r="H52" s="587">
        <f t="shared" si="56"/>
        <v>-2.7067920511624936E-2</v>
      </c>
      <c r="I52" s="542"/>
      <c r="O52" s="83">
        <v>0.99</v>
      </c>
      <c r="P52" s="83">
        <f t="shared" si="44"/>
        <v>30.402899999999999</v>
      </c>
      <c r="Q52" s="2"/>
      <c r="T52" s="93" t="s">
        <v>106</v>
      </c>
      <c r="U52" s="130" t="s">
        <v>452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7">C53*(E53-D53)</f>
        <v>-349.61999999999944</v>
      </c>
      <c r="G53" s="542">
        <f t="shared" ref="G53:G55" si="58">D53*C53</f>
        <v>6820.62</v>
      </c>
      <c r="H53" s="587">
        <f t="shared" ref="H53:H55" si="59">(E53-D53)/D53</f>
        <v>-5.1259269685160515E-2</v>
      </c>
      <c r="I53" s="542"/>
      <c r="O53" s="83">
        <v>0.98</v>
      </c>
      <c r="P53" s="83">
        <f t="shared" si="44"/>
        <v>30.095800000000001</v>
      </c>
      <c r="Q53" s="2"/>
      <c r="T53" s="93" t="s">
        <v>107</v>
      </c>
      <c r="U53" s="131">
        <v>5475503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7"/>
        <v>120.79599999999957</v>
      </c>
      <c r="G54" s="542">
        <f t="shared" si="58"/>
        <v>5215.2040000000006</v>
      </c>
      <c r="H54" s="587">
        <f t="shared" si="59"/>
        <v>2.3162277065288252E-2</v>
      </c>
      <c r="I54" s="542"/>
      <c r="O54" s="83">
        <v>0.97</v>
      </c>
      <c r="P54" s="83">
        <f t="shared" si="44"/>
        <v>29.788699999999999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7"/>
        <v>151.18000000000009</v>
      </c>
      <c r="G55" s="542">
        <f t="shared" si="58"/>
        <v>4510.82</v>
      </c>
      <c r="H55" s="587">
        <f t="shared" si="59"/>
        <v>3.3514970670521123E-2</v>
      </c>
      <c r="I55" s="542">
        <v>22</v>
      </c>
      <c r="O55" s="83">
        <v>0.96</v>
      </c>
      <c r="P55" s="83">
        <f t="shared" si="44"/>
        <v>29.4816</v>
      </c>
      <c r="T55" s="93" t="s">
        <v>108</v>
      </c>
      <c r="U55" s="130" t="s">
        <v>499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0">C56*(E56-D56)</f>
        <v>37.180000000000035</v>
      </c>
      <c r="G56" s="542">
        <f t="shared" ref="G56" si="61">D56*C56</f>
        <v>4510.82</v>
      </c>
      <c r="H56" s="587">
        <f t="shared" ref="H56" si="62">(E56-D56)/D56</f>
        <v>8.2424038201480074E-3</v>
      </c>
      <c r="I56" s="542"/>
      <c r="O56" s="83">
        <v>0.95</v>
      </c>
      <c r="P56" s="83">
        <f t="shared" si="44"/>
        <v>29.174499999999998</v>
      </c>
      <c r="T56" s="93" t="s">
        <v>111</v>
      </c>
      <c r="U56" s="130">
        <v>102.37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3">C57*(E57-D57)</f>
        <v>93.180000000000263</v>
      </c>
      <c r="G57" s="542">
        <f t="shared" ref="G57" si="64">D57*C57</f>
        <v>4510.82</v>
      </c>
      <c r="H57" s="587">
        <f t="shared" ref="H57" si="65">(E57-D57)/D57</f>
        <v>2.06569980624366E-2</v>
      </c>
      <c r="I57" s="542"/>
      <c r="O57" s="83">
        <v>0.94</v>
      </c>
      <c r="P57" s="83">
        <f t="shared" si="44"/>
        <v>28.8674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6">C58*(E58-D58)</f>
        <v>227.1800000000006</v>
      </c>
      <c r="G58" s="542">
        <f t="shared" ref="G58" si="67">D58*C58</f>
        <v>4510.82</v>
      </c>
      <c r="H58" s="587">
        <f t="shared" ref="H58" si="68">(E58-D58)/D58</f>
        <v>5.0363348570769975E-2</v>
      </c>
      <c r="I58" s="542"/>
      <c r="O58" s="83">
        <v>0.93</v>
      </c>
      <c r="P58" s="83">
        <f t="shared" si="44"/>
        <v>28.560300000000002</v>
      </c>
      <c r="T58" s="93" t="s">
        <v>109</v>
      </c>
      <c r="U58" s="130" t="s">
        <v>500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9">C59*(E59-D59)</f>
        <v>455.18</v>
      </c>
      <c r="G59" s="542">
        <f t="shared" ref="G59" si="70">D59*C59</f>
        <v>4510.82</v>
      </c>
      <c r="H59" s="587">
        <f t="shared" ref="H59" si="71">(E59-D59)/D59</f>
        <v>0.10090848227151605</v>
      </c>
      <c r="I59" s="542"/>
      <c r="O59" s="83">
        <v>0.92</v>
      </c>
      <c r="P59" s="83">
        <f t="shared" si="44"/>
        <v>28.253200000000003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2">C60*(E60-D60)</f>
        <v>297.18000000000018</v>
      </c>
      <c r="G60" s="542">
        <f t="shared" ref="G60" si="73">D60*C60</f>
        <v>4510.82</v>
      </c>
      <c r="H60" s="587">
        <f t="shared" ref="H60" si="74">(E60-D60)/D60</f>
        <v>6.588159137363056E-2</v>
      </c>
      <c r="I60" s="542"/>
      <c r="O60" s="83">
        <v>0.91</v>
      </c>
      <c r="P60" s="83">
        <f t="shared" si="44"/>
        <v>27.946100000000001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5">C61*(E61-D61)</f>
        <v>335.1800000000004</v>
      </c>
      <c r="G61" s="542">
        <f t="shared" ref="G61" si="76">D61*C61</f>
        <v>4510.82</v>
      </c>
      <c r="H61" s="587">
        <f t="shared" ref="H61" si="77">(E61-D61)/D61</f>
        <v>7.4305780323754983E-2</v>
      </c>
      <c r="I61" s="542"/>
      <c r="O61" s="83">
        <v>0.9</v>
      </c>
      <c r="P61" s="83">
        <f t="shared" si="44"/>
        <v>27.639000000000003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8">C62*(E62-D62)</f>
        <v>285.1800000000004</v>
      </c>
      <c r="G62" s="542">
        <f t="shared" ref="G62" si="79">D62*C62</f>
        <v>4510.82</v>
      </c>
      <c r="H62" s="587">
        <f t="shared" ref="H62" si="80">(E62-D62)/D62</f>
        <v>6.3221321178854498E-2</v>
      </c>
      <c r="I62" s="542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1">C63*(E63-D63)</f>
        <v>485.1800000000004</v>
      </c>
      <c r="G63" s="542">
        <f t="shared" ref="G63" si="82">D63*C63</f>
        <v>4510.82</v>
      </c>
      <c r="H63" s="587">
        <f t="shared" ref="H63" si="83">(E63-D63)/D63</f>
        <v>0.10755915775845644</v>
      </c>
      <c r="I63" s="542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4">C64*(E64-D64)</f>
        <v>723.18000000000075</v>
      </c>
      <c r="G64" s="542">
        <f t="shared" ref="G64:G65" si="85">D64*C64</f>
        <v>4510.82</v>
      </c>
      <c r="H64" s="587">
        <f t="shared" ref="H64:H65" si="86">(E64-D64)/D64</f>
        <v>0.16032118328818279</v>
      </c>
      <c r="I64" s="542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4"/>
        <v>699.18000000000052</v>
      </c>
      <c r="G65" s="542">
        <f t="shared" si="85"/>
        <v>4420.82</v>
      </c>
      <c r="H65" s="587">
        <f t="shared" si="86"/>
        <v>0.15815617917038027</v>
      </c>
      <c r="I65" s="542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7">C66*(E66-D66)</f>
        <v>767.18000000000052</v>
      </c>
      <c r="G66" s="542">
        <f t="shared" ref="G66" si="88">D66*C66</f>
        <v>4420.82</v>
      </c>
      <c r="H66" s="587">
        <f t="shared" ref="H66" si="89">(E66-D66)/D66</f>
        <v>0.17353794092498687</v>
      </c>
      <c r="I66" s="542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0">C67*(E67-D67)</f>
        <v>709.18</v>
      </c>
      <c r="G67" s="542">
        <f t="shared" ref="G67:G68" si="91">D67*C67</f>
        <v>4420.82</v>
      </c>
      <c r="H67" s="587">
        <f t="shared" ref="H67:H68" si="92">(E67-D67)/D67</f>
        <v>0.1604182029578223</v>
      </c>
      <c r="I67" s="542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0"/>
        <v>686</v>
      </c>
      <c r="G68" s="542">
        <f t="shared" si="91"/>
        <v>4420</v>
      </c>
      <c r="H68" s="587">
        <f t="shared" si="92"/>
        <v>0.15520361990950224</v>
      </c>
      <c r="I68" s="542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3">C69*(E69-D69)</f>
        <v>783.95199999999988</v>
      </c>
      <c r="G69" s="542">
        <f t="shared" ref="G69" si="94">D69*C69</f>
        <v>3369.6480000000001</v>
      </c>
      <c r="H69" s="587">
        <f t="shared" ref="H69" si="95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6">C70*(E70-D70)</f>
        <v>630.35199999999975</v>
      </c>
      <c r="G70" s="542">
        <f t="shared" ref="G70" si="97">D70*C70</f>
        <v>3369.6480000000001</v>
      </c>
      <c r="H70" s="587">
        <f t="shared" ref="H70" si="98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9">C71*(E71-D71)</f>
        <v>711.952</v>
      </c>
      <c r="G71" s="542">
        <f t="shared" ref="G71:G72" si="100">D71*C71</f>
        <v>3369.6480000000001</v>
      </c>
      <c r="H71" s="587">
        <f t="shared" ref="H71:H72" si="101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9"/>
        <v>449.16000000000054</v>
      </c>
      <c r="G72" s="542">
        <f t="shared" si="100"/>
        <v>4352.84</v>
      </c>
      <c r="H72" s="587">
        <f t="shared" si="101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2">C73*(E73-D73)</f>
        <v>383.1600000000002</v>
      </c>
      <c r="G73" s="542">
        <f t="shared" ref="G73" si="103">D73*C73</f>
        <v>4352.84</v>
      </c>
      <c r="H73" s="587">
        <f t="shared" ref="H73" si="104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5">C74*(E74-D74)</f>
        <v>307.16000000000037</v>
      </c>
      <c r="G74" s="542">
        <f t="shared" ref="G74" si="106">D74*C74</f>
        <v>4352.84</v>
      </c>
      <c r="H74" s="587">
        <f t="shared" ref="H74" si="107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8">C75*(E75-D75)</f>
        <v>253.16000000000045</v>
      </c>
      <c r="G75" s="542">
        <f t="shared" ref="G75" si="109">D75*C75</f>
        <v>4352.84</v>
      </c>
      <c r="H75" s="587">
        <f t="shared" ref="H75" si="110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1">C76*(E76-D76)</f>
        <v>173.16000000000003</v>
      </c>
      <c r="G76" s="542">
        <f t="shared" ref="G76" si="112">D76*C76</f>
        <v>4352.84</v>
      </c>
      <c r="H76" s="587">
        <f t="shared" ref="H76" si="113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4">C77*(E77-D77)</f>
        <v>211.11000000000041</v>
      </c>
      <c r="G77" s="542">
        <f t="shared" ref="G77:G82" si="115">D77*C77</f>
        <v>6580.8899999999994</v>
      </c>
      <c r="H77" s="587">
        <f t="shared" ref="H77:H82" si="116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4"/>
        <v>229.10000000000039</v>
      </c>
      <c r="G78" s="542">
        <f t="shared" si="115"/>
        <v>4298.8999999999996</v>
      </c>
      <c r="H78" s="587">
        <f t="shared" si="116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4"/>
        <v>491.10000000000014</v>
      </c>
      <c r="G79" s="542">
        <f t="shared" si="115"/>
        <v>4298.8999999999996</v>
      </c>
      <c r="H79" s="587">
        <f t="shared" si="116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4"/>
        <v>572.27799999999979</v>
      </c>
      <c r="G80" s="542">
        <f t="shared" si="115"/>
        <v>2815.7220000000002</v>
      </c>
      <c r="H80" s="587">
        <f t="shared" si="116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4"/>
        <v>566.27999999999975</v>
      </c>
      <c r="G81" s="542">
        <f t="shared" si="115"/>
        <v>4273.72</v>
      </c>
      <c r="H81" s="587">
        <f t="shared" si="116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4"/>
        <v>698.27999999999975</v>
      </c>
      <c r="G82" s="542">
        <f t="shared" si="115"/>
        <v>4273.72</v>
      </c>
      <c r="H82" s="587">
        <f t="shared" si="116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7">C83*(E83-D83)</f>
        <v>658.27999999999986</v>
      </c>
      <c r="G83" s="542">
        <f t="shared" ref="G83" si="118">D83*C83</f>
        <v>4273.72</v>
      </c>
      <c r="H83" s="587">
        <f t="shared" ref="H83" si="119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0">C84*(E84-D84)</f>
        <v>516.27999999999975</v>
      </c>
      <c r="G84" s="542">
        <f t="shared" ref="G84:G85" si="121">D84*C84</f>
        <v>4273.72</v>
      </c>
      <c r="H84" s="587">
        <f t="shared" ref="H84:H85" si="122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0"/>
        <v>508.29000000000059</v>
      </c>
      <c r="G85" s="542">
        <f t="shared" si="121"/>
        <v>6529.71</v>
      </c>
      <c r="H85" s="587">
        <f t="shared" si="122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3">C86*(E86-D86)</f>
        <v>713.99999999999966</v>
      </c>
      <c r="G86" s="542">
        <f t="shared" ref="G86:G87" si="124">D86*C86</f>
        <v>6531</v>
      </c>
      <c r="H86" s="587">
        <f t="shared" ref="H86:H87" si="125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3"/>
        <v>956.25400000000025</v>
      </c>
      <c r="G87" s="542">
        <f t="shared" si="124"/>
        <v>5538.5460000000003</v>
      </c>
      <c r="H87" s="587">
        <f t="shared" si="125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6">C88*(E88-D88)</f>
        <v>1200.6540000000007</v>
      </c>
      <c r="G88" s="542">
        <f t="shared" ref="G88" si="127">D88*C88</f>
        <v>5538.5460000000003</v>
      </c>
      <c r="H88" s="587">
        <f t="shared" ref="H88" si="128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9">C89*(E89-D89)</f>
        <v>1052.4540000000006</v>
      </c>
      <c r="G89" s="542">
        <f t="shared" ref="G89:G94" si="130">D89*C89</f>
        <v>5538.5460000000003</v>
      </c>
      <c r="H89" s="587">
        <f t="shared" ref="H89:H94" si="131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9"/>
        <v>698.16000000000042</v>
      </c>
      <c r="G90" s="542">
        <f t="shared" si="130"/>
        <v>6504.84</v>
      </c>
      <c r="H90" s="587">
        <f t="shared" si="131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9"/>
        <v>984.12000000000012</v>
      </c>
      <c r="G91" s="542">
        <f t="shared" si="130"/>
        <v>6482.88</v>
      </c>
      <c r="H91" s="587">
        <f t="shared" si="131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9"/>
        <v>352.68200000000064</v>
      </c>
      <c r="G92" s="542">
        <f t="shared" si="130"/>
        <v>7331.3180000000002</v>
      </c>
      <c r="H92" s="587">
        <f t="shared" si="131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9"/>
        <v>2320.6080000000002</v>
      </c>
      <c r="G93" s="542">
        <f t="shared" si="130"/>
        <v>4531.3919999999998</v>
      </c>
      <c r="H93" s="587">
        <f t="shared" si="131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9"/>
        <v>2541.7799999999997</v>
      </c>
      <c r="G94" s="542">
        <f t="shared" si="130"/>
        <v>3246.2200000000003</v>
      </c>
      <c r="H94" s="587">
        <f t="shared" si="131"/>
        <v>0.78299683940090314</v>
      </c>
      <c r="I94" s="542" t="s">
        <v>379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2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3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2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3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2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3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2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3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2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3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2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3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2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3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2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2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2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2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2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4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3" priority="21">
      <formula>F41&gt;0</formula>
    </cfRule>
    <cfRule type="expression" dxfId="842" priority="22">
      <formula>F41&lt;0</formula>
    </cfRule>
  </conditionalFormatting>
  <conditionalFormatting sqref="Q7">
    <cfRule type="expression" dxfId="841" priority="15">
      <formula>Q7&gt;0</formula>
    </cfRule>
    <cfRule type="expression" dxfId="840" priority="16">
      <formula>Q7&lt;0</formula>
    </cfRule>
  </conditionalFormatting>
  <conditionalFormatting sqref="Q8">
    <cfRule type="expression" dxfId="839" priority="13">
      <formula>Q8&gt;0</formula>
    </cfRule>
    <cfRule type="expression" dxfId="838" priority="14">
      <formula>Q8&lt;0</formula>
    </cfRule>
  </conditionalFormatting>
  <conditionalFormatting sqref="F33:F40">
    <cfRule type="expression" dxfId="837" priority="11">
      <formula>F33&gt;0</formula>
    </cfRule>
    <cfRule type="expression" dxfId="836" priority="12">
      <formula>F33&lt;0</formula>
    </cfRule>
  </conditionalFormatting>
  <conditionalFormatting sqref="H33:H40">
    <cfRule type="expression" dxfId="835" priority="9">
      <formula>H33&gt;0</formula>
    </cfRule>
    <cfRule type="expression" dxfId="834" priority="10">
      <formula>H33&lt;0</formula>
    </cfRule>
  </conditionalFormatting>
  <conditionalFormatting sqref="F78:F79 H78:H79">
    <cfRule type="expression" dxfId="833" priority="7">
      <formula>F78&gt;0</formula>
    </cfRule>
    <cfRule type="expression" dxfId="832" priority="8">
      <formula>F78&lt;0</formula>
    </cfRule>
  </conditionalFormatting>
  <conditionalFormatting sqref="H86 F86">
    <cfRule type="expression" dxfId="831" priority="5">
      <formula>F86&gt;0</formula>
    </cfRule>
    <cfRule type="expression" dxfId="830" priority="6">
      <formula>F86&lt;0</formula>
    </cfRule>
  </conditionalFormatting>
  <conditionalFormatting sqref="F24:F27">
    <cfRule type="expression" dxfId="829" priority="3">
      <formula>F24&gt;0</formula>
    </cfRule>
    <cfRule type="expression" dxfId="828" priority="4">
      <formula>F24&lt;0</formula>
    </cfRule>
  </conditionalFormatting>
  <conditionalFormatting sqref="H24:H27">
    <cfRule type="expression" dxfId="827" priority="1">
      <formula>H24&gt;0</formula>
    </cfRule>
    <cfRule type="expression" dxfId="826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50.45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50.45</v>
      </c>
      <c r="R4" s="506">
        <v>4.0000000000000001E-3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55.495000000000005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54.990500000000004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54.486000000000004</v>
      </c>
      <c r="Q43" s="2"/>
      <c r="T43" s="128" t="s">
        <v>98</v>
      </c>
      <c r="U43" s="129">
        <v>50.25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53.981500000000004</v>
      </c>
      <c r="Q44" s="2"/>
      <c r="T44" s="93" t="s">
        <v>99</v>
      </c>
      <c r="U44" s="130">
        <v>50.36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53.477000000000004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52.972500000000004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52.468000000000004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51.963500000000003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51.459000000000003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50.954500000000003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50.45</v>
      </c>
      <c r="Q51" s="2"/>
      <c r="T51" s="93" t="s">
        <v>105</v>
      </c>
      <c r="U51" s="130" t="s">
        <v>501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49.945500000000003</v>
      </c>
      <c r="Q52" s="2"/>
      <c r="T52" s="93" t="s">
        <v>106</v>
      </c>
      <c r="U52" s="130" t="s">
        <v>417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49.441000000000003</v>
      </c>
      <c r="Q53" s="2"/>
      <c r="T53" s="93" t="s">
        <v>107</v>
      </c>
      <c r="U53" s="131">
        <v>1616888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48.936500000000002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48.432000000000002</v>
      </c>
      <c r="T55" s="93" t="s">
        <v>108</v>
      </c>
      <c r="U55" s="130" t="s">
        <v>502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47.927500000000002</v>
      </c>
      <c r="T56" s="93" t="s">
        <v>111</v>
      </c>
      <c r="U56" s="130">
        <v>14.34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47.423000000000002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46.918500000000002</v>
      </c>
      <c r="T58" s="93" t="s">
        <v>109</v>
      </c>
      <c r="U58" s="130" t="s">
        <v>437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46.414000000000001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45.909500000000001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45.405000000000001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5" priority="15">
      <formula>F39&gt;0</formula>
    </cfRule>
    <cfRule type="expression" dxfId="824" priority="16">
      <formula>F39&lt;0</formula>
    </cfRule>
  </conditionalFormatting>
  <conditionalFormatting sqref="Q7">
    <cfRule type="expression" dxfId="823" priority="13">
      <formula>Q7&gt;0</formula>
    </cfRule>
    <cfRule type="expression" dxfId="822" priority="14">
      <formula>Q7&lt;0</formula>
    </cfRule>
  </conditionalFormatting>
  <conditionalFormatting sqref="Q8">
    <cfRule type="expression" dxfId="821" priority="11">
      <formula>Q8&gt;0</formula>
    </cfRule>
    <cfRule type="expression" dxfId="820" priority="12">
      <formula>Q8&lt;0</formula>
    </cfRule>
  </conditionalFormatting>
  <conditionalFormatting sqref="F25:F38">
    <cfRule type="expression" dxfId="819" priority="9">
      <formula>F25&gt;0</formula>
    </cfRule>
    <cfRule type="expression" dxfId="818" priority="10">
      <formula>F25&lt;0</formula>
    </cfRule>
  </conditionalFormatting>
  <conditionalFormatting sqref="H25:H38">
    <cfRule type="expression" dxfId="817" priority="7">
      <formula>H25&gt;0</formula>
    </cfRule>
    <cfRule type="expression" dxfId="8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5" priority="3">
      <formula>M55&gt;0</formula>
    </cfRule>
    <cfRule type="expression" dxfId="814" priority="4">
      <formula>M55&lt;0</formula>
    </cfRule>
  </conditionalFormatting>
  <conditionalFormatting sqref="Q10">
    <cfRule type="expression" dxfId="813" priority="1">
      <formula>Q10&gt;0</formula>
    </cfRule>
    <cfRule type="expression" dxfId="8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413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32.19</v>
      </c>
      <c r="R4" s="506">
        <v>-3.0999999999999999E-3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3219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101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101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3.2392559332905711E-2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3" t="s">
        <v>78</v>
      </c>
      <c r="P40" s="613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35.408999999999999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35.0871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34.7652</v>
      </c>
      <c r="Q43" s="2"/>
      <c r="T43" s="128" t="s">
        <v>98</v>
      </c>
      <c r="U43" s="129">
        <v>32.29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34.443300000000001</v>
      </c>
      <c r="Q44" s="2"/>
      <c r="T44" s="93" t="s">
        <v>99</v>
      </c>
      <c r="U44" s="130">
        <v>32.18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34.121400000000001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33.799500000000002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33.477599999999995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33.155699999999996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32.833799999999997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32.511899999999997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32.19</v>
      </c>
      <c r="Q51" s="2"/>
      <c r="T51" s="93" t="s">
        <v>105</v>
      </c>
      <c r="U51" s="130" t="s">
        <v>503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31.868099999999998</v>
      </c>
      <c r="Q52" s="2"/>
      <c r="T52" s="93" t="s">
        <v>106</v>
      </c>
      <c r="U52" s="130" t="s">
        <v>414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31.546199999999999</v>
      </c>
      <c r="Q53" s="2"/>
      <c r="T53" s="93" t="s">
        <v>107</v>
      </c>
      <c r="U53" s="131">
        <v>981439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31.224299999999996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30.902399999999997</v>
      </c>
      <c r="T55" s="93" t="s">
        <v>108</v>
      </c>
      <c r="U55" s="130" t="s">
        <v>504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30.580499999999997</v>
      </c>
      <c r="T56" s="93" t="s">
        <v>111</v>
      </c>
      <c r="U56" s="130">
        <v>24.15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30.258599999999998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29.936699999999998</v>
      </c>
      <c r="T58" s="93" t="s">
        <v>109</v>
      </c>
      <c r="U58" s="130" t="s">
        <v>415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29.614799999999999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29.292899999999999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28.971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1" priority="19">
      <formula>F23&gt;0</formula>
    </cfRule>
    <cfRule type="expression" dxfId="810" priority="20">
      <formula>F23&lt;0</formula>
    </cfRule>
  </conditionalFormatting>
  <conditionalFormatting sqref="H29">
    <cfRule type="expression" dxfId="809" priority="15">
      <formula>H29&gt;0</formula>
    </cfRule>
    <cfRule type="expression" dxfId="808" priority="16">
      <formula>H29&lt;0</formula>
    </cfRule>
  </conditionalFormatting>
  <conditionalFormatting sqref="H30:H33">
    <cfRule type="expression" dxfId="807" priority="13">
      <formula>H30&gt;0</formula>
    </cfRule>
    <cfRule type="expression" dxfId="806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35:F38">
    <cfRule type="expression" dxfId="801" priority="5">
      <formula>F35&gt;0</formula>
    </cfRule>
    <cfRule type="expression" dxfId="800" priority="6">
      <formula>F35&lt;0</formula>
    </cfRule>
  </conditionalFormatting>
  <conditionalFormatting sqref="H35:H38">
    <cfRule type="expression" dxfId="799" priority="3">
      <formula>H35&gt;0</formula>
    </cfRule>
    <cfRule type="expression" dxfId="798" priority="4">
      <formula>H35&lt;0</formula>
    </cfRule>
  </conditionalFormatting>
  <conditionalFormatting sqref="F22 H22">
    <cfRule type="expression" dxfId="797" priority="1">
      <formula>F22&gt;0</formula>
    </cfRule>
    <cfRule type="expression" dxfId="796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59.61</v>
      </c>
      <c r="R4" s="506">
        <v>1.4500000000000001E-2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1192.2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437.94000000000074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437.94000000000074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0.58062206666136496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2.6599999999999999E-2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65.570999999999998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64.974900000000005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64.378799999999998</v>
      </c>
      <c r="Q43" s="2"/>
      <c r="T43" s="128" t="s">
        <v>98</v>
      </c>
      <c r="U43" s="129">
        <v>58.76</v>
      </c>
      <c r="V43" s="554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63.782700000000006</v>
      </c>
      <c r="Q44" s="2"/>
      <c r="T44" s="93" t="s">
        <v>99</v>
      </c>
      <c r="U44" s="130">
        <v>58.85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63.186600000000006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62.590499999999999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61.994399999999999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61.398299999999999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60.802199999999999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60.206099999999999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59.61</v>
      </c>
      <c r="Q51" s="2"/>
      <c r="T51" s="93" t="s">
        <v>105</v>
      </c>
      <c r="U51" s="130" t="s">
        <v>505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59.0139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58.4178</v>
      </c>
      <c r="Q53" s="2"/>
      <c r="T53" s="93" t="s">
        <v>107</v>
      </c>
      <c r="U53" s="131">
        <v>5412829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57.8217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57.2256</v>
      </c>
      <c r="T55" s="93" t="s">
        <v>108</v>
      </c>
      <c r="U55" s="130" t="s">
        <v>506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56.6295</v>
      </c>
      <c r="T56" s="93" t="s">
        <v>111</v>
      </c>
      <c r="U56" s="130">
        <v>29.82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56.033399999999993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55.4373</v>
      </c>
      <c r="T58" s="93" t="s">
        <v>109</v>
      </c>
      <c r="U58" s="130" t="s">
        <v>507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54.841200000000001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54.245100000000001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53.649000000000001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5" priority="11">
      <formula>F34&gt;0</formula>
    </cfRule>
    <cfRule type="expression" dxfId="794" priority="12">
      <formula>F34&lt;0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Q8">
    <cfRule type="expression" dxfId="791" priority="7">
      <formula>Q8&gt;0</formula>
    </cfRule>
    <cfRule type="expression" dxfId="790" priority="8">
      <formula>Q8&lt;0</formula>
    </cfRule>
  </conditionalFormatting>
  <conditionalFormatting sqref="F25:F33">
    <cfRule type="expression" dxfId="789" priority="5">
      <formula>F25&gt;0</formula>
    </cfRule>
    <cfRule type="expression" dxfId="788" priority="6">
      <formula>F25&lt;0</formula>
    </cfRule>
  </conditionalFormatting>
  <conditionalFormatting sqref="H25:H33">
    <cfRule type="expression" dxfId="787" priority="3">
      <formula>H25&gt;0</formula>
    </cfRule>
    <cfRule type="expression" dxfId="786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67.63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67.63</v>
      </c>
      <c r="R4" s="506">
        <v>0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74.393000000000001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73.716700000000003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73.040400000000005</v>
      </c>
      <c r="Q43" s="2"/>
      <c r="T43" s="128" t="s">
        <v>98</v>
      </c>
      <c r="U43" s="129">
        <v>67.37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72.364099999999993</v>
      </c>
      <c r="Q44" s="2"/>
      <c r="T44" s="93" t="s">
        <v>99</v>
      </c>
      <c r="U44" s="130">
        <v>67.31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71.687799999999996</v>
      </c>
      <c r="Q45" s="2"/>
      <c r="T45" s="93" t="s">
        <v>100</v>
      </c>
      <c r="U45" s="130" t="s">
        <v>508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71.011499999999998</v>
      </c>
      <c r="Q46" s="2"/>
      <c r="T46" s="93" t="s">
        <v>101</v>
      </c>
      <c r="U46" s="130" t="s">
        <v>453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70.3352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69.658900000000003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68.982599999999991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68.306299999999993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67.63</v>
      </c>
      <c r="Q51" s="2"/>
      <c r="T51" s="93" t="s">
        <v>105</v>
      </c>
      <c r="U51" s="130" t="s">
        <v>509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66.953699999999998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66.2774</v>
      </c>
      <c r="Q53" s="2"/>
      <c r="T53" s="93" t="s">
        <v>107</v>
      </c>
      <c r="U53" s="131">
        <v>571520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65.601099999999988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64.924799999999991</v>
      </c>
      <c r="T55" s="93" t="s">
        <v>108</v>
      </c>
      <c r="U55" s="130" t="s">
        <v>510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64.248499999999993</v>
      </c>
      <c r="T56" s="93" t="s">
        <v>111</v>
      </c>
      <c r="U56" s="130">
        <v>38.4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63.572199999999995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62.895899999999997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62.2196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61.543299999999995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60.866999999999997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5" priority="11">
      <formula>F34&gt;0</formula>
    </cfRule>
    <cfRule type="expression" dxfId="784" priority="12">
      <formula>F34&lt;0</formula>
    </cfRule>
  </conditionalFormatting>
  <conditionalFormatting sqref="Q7">
    <cfRule type="expression" dxfId="783" priority="9">
      <formula>Q7&gt;0</formula>
    </cfRule>
    <cfRule type="expression" dxfId="782" priority="10">
      <formula>Q7&lt;0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F25:F33">
    <cfRule type="expression" dxfId="779" priority="5">
      <formula>F25&gt;0</formula>
    </cfRule>
    <cfRule type="expression" dxfId="778" priority="6">
      <formula>F25&lt;0</formula>
    </cfRule>
  </conditionalFormatting>
  <conditionalFormatting sqref="H25:H33">
    <cfRule type="expression" dxfId="777" priority="3">
      <formula>H25&gt;0</formula>
    </cfRule>
    <cfRule type="expression" dxfId="776" priority="4">
      <formula>H25&lt;0</formula>
    </cfRule>
  </conditionalFormatting>
  <conditionalFormatting sqref="M46">
    <cfRule type="expression" dxfId="775" priority="1">
      <formula>M46&gt;0</formula>
    </cfRule>
    <cfRule type="expression" dxfId="77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79.14</v>
      </c>
      <c r="R4" s="506">
        <v>4.4000000000000003E-3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6331.2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-499.19999999999982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-499.19999999999982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-7.3085031623330965E-2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2.1299999999999999E-2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87.054000000000002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86.262600000000006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85.47120000000001</v>
      </c>
      <c r="Q43" s="2"/>
      <c r="T43" s="128" t="s">
        <v>98</v>
      </c>
      <c r="U43" s="129">
        <v>78.790000000000006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84.6798</v>
      </c>
      <c r="Q44" s="2"/>
      <c r="T44" s="93" t="s">
        <v>99</v>
      </c>
      <c r="U44" s="130">
        <v>78.790000000000006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83.888400000000004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83.097000000000008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82.305599999999998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81.514200000000002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80.722800000000007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79.931399999999996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79.14</v>
      </c>
      <c r="Q51" s="2"/>
      <c r="T51" s="93" t="s">
        <v>105</v>
      </c>
      <c r="U51" s="130" t="s">
        <v>511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78.348600000000005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77.557199999999995</v>
      </c>
      <c r="Q53" s="2"/>
      <c r="T53" s="93" t="s">
        <v>107</v>
      </c>
      <c r="U53" s="131">
        <v>2754878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76.765799999999999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75.974400000000003</v>
      </c>
      <c r="T55" s="93" t="s">
        <v>108</v>
      </c>
      <c r="U55" s="130" t="s">
        <v>512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75.182999999999993</v>
      </c>
      <c r="T56" s="93" t="s">
        <v>111</v>
      </c>
      <c r="U56" s="130">
        <v>16.96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74.391599999999997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73.600200000000001</v>
      </c>
      <c r="T58" s="93" t="s">
        <v>109</v>
      </c>
      <c r="U58" s="130" t="s">
        <v>438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72.808800000000005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72.017400000000009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71.225999999999999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3" priority="9">
      <formula>F48&gt;0</formula>
    </cfRule>
    <cfRule type="expression" dxfId="772" priority="10">
      <formula>F48&lt;0</formula>
    </cfRule>
  </conditionalFormatting>
  <conditionalFormatting sqref="Q7">
    <cfRule type="expression" dxfId="771" priority="7">
      <formula>Q7&gt;0</formula>
    </cfRule>
    <cfRule type="expression" dxfId="770" priority="8">
      <formula>Q7&lt;0</formula>
    </cfRule>
  </conditionalFormatting>
  <conditionalFormatting sqref="Q8">
    <cfRule type="expression" dxfId="769" priority="5">
      <formula>Q8&gt;0</formula>
    </cfRule>
    <cfRule type="expression" dxfId="768" priority="6">
      <formula>Q8&lt;0</formula>
    </cfRule>
  </conditionalFormatting>
  <conditionalFormatting sqref="F25:F47">
    <cfRule type="expression" dxfId="767" priority="3">
      <formula>F25&gt;0</formula>
    </cfRule>
    <cfRule type="expression" dxfId="766" priority="4">
      <formula>F25&lt;0</formula>
    </cfRule>
  </conditionalFormatting>
  <conditionalFormatting sqref="H25:H47">
    <cfRule type="expression" dxfId="765" priority="1">
      <formula>H25&gt;0</formula>
    </cfRule>
    <cfRule type="expression" dxfId="7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155" activePane="bottomLeft" state="frozen"/>
      <selection pane="bottomLeft" activeCell="J11" sqref="J11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18.059999999999999</v>
      </c>
      <c r="R4" s="506">
        <v>1.1000000000000001E-3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2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90300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2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2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20173.151000001701</v>
      </c>
      <c r="R7">
        <v>2150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2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20173.151000001701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2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0.28766658259523686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2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21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22.033199999999997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21.852599999999999</v>
      </c>
      <c r="T43" s="135" t="s">
        <v>98</v>
      </c>
      <c r="U43" s="129">
        <v>18.04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21.671999999999997</v>
      </c>
      <c r="T44" s="136" t="s">
        <v>99</v>
      </c>
      <c r="U44" s="130">
        <v>17.98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21.491399999999999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21.310799999999997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21.130199999999999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20.949599999999997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20.768999999999998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20.588399999999996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20.407799999999998</v>
      </c>
      <c r="T51" s="136" t="s">
        <v>105</v>
      </c>
      <c r="U51" s="130" t="s">
        <v>513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20.2272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4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20.046600000000002</v>
      </c>
      <c r="T53" s="136" t="s">
        <v>107</v>
      </c>
      <c r="U53" s="131">
        <v>7624357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19.866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19.685400000000001</v>
      </c>
      <c r="T55" s="136" t="s">
        <v>108</v>
      </c>
      <c r="U55" s="130" t="s">
        <v>514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19.504799999999999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19.324200000000001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19.143599999999999</v>
      </c>
      <c r="T58" s="136" t="s">
        <v>109</v>
      </c>
      <c r="U58" s="130" t="s">
        <v>515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18.963000000000001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18.782399999999999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18.601800000000001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18.421199999999999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18.240600000000001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18.059999999999999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17.879399999999997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17.698799999999999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17.518199999999997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17.337599999999998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17.156999999999996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16.976399999999998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16.7958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16.615199999999998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16.4346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16.253999999999998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16.073399999999999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15.892799999999999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15.712199999999999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15.531599999999999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15.350999999999999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9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6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6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6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6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7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7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7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6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6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6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5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4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4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4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2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2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2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2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1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1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1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" si="123">C481*(E481-D481)</f>
        <v>20073</v>
      </c>
      <c r="G481" s="40">
        <f t="shared" ref="G481" si="124">IF(C481=0, 0,D481*C481)</f>
        <v>70127</v>
      </c>
      <c r="H481" s="231">
        <f t="shared" ref="H481" si="125">IF(C481=0, D481, (E481-D481)/D481)</f>
        <v>0.28623782565916123</v>
      </c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63" priority="88">
      <formula>F258&gt;0</formula>
    </cfRule>
    <cfRule type="expression" dxfId="76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1" priority="81">
      <formula>F251&gt;0</formula>
    </cfRule>
    <cfRule type="expression" dxfId="760" priority="82">
      <formula>F251&lt;0</formula>
    </cfRule>
  </conditionalFormatting>
  <conditionalFormatting sqref="H251:H257">
    <cfRule type="expression" dxfId="759" priority="77">
      <formula>H251&gt;0</formula>
    </cfRule>
    <cfRule type="expression" dxfId="758" priority="78">
      <formula>H251&lt;0</formula>
    </cfRule>
  </conditionalFormatting>
  <conditionalFormatting sqref="Q8">
    <cfRule type="expression" dxfId="757" priority="63">
      <formula>Q8&gt;0</formula>
    </cfRule>
    <cfRule type="expression" dxfId="756" priority="64">
      <formula>Q8&lt;0</formula>
    </cfRule>
  </conditionalFormatting>
  <conditionalFormatting sqref="Q7">
    <cfRule type="expression" dxfId="755" priority="65">
      <formula>Q7&gt;0</formula>
    </cfRule>
    <cfRule type="expression" dxfId="754" priority="66">
      <formula>Q7&lt;0</formula>
    </cfRule>
  </conditionalFormatting>
  <conditionalFormatting sqref="F359:F365">
    <cfRule type="expression" dxfId="753" priority="37">
      <formula>F359&gt;0</formula>
    </cfRule>
    <cfRule type="expression" dxfId="752" priority="38">
      <formula>F359&lt;0</formula>
    </cfRule>
  </conditionalFormatting>
  <conditionalFormatting sqref="F284:F302 H284:H302">
    <cfRule type="expression" dxfId="751" priority="59">
      <formula>F284&gt;0</formula>
    </cfRule>
    <cfRule type="expression" dxfId="750" priority="60">
      <formula>F284&lt;0</formula>
    </cfRule>
  </conditionalFormatting>
  <conditionalFormatting sqref="F277:F283">
    <cfRule type="expression" dxfId="749" priority="57">
      <formula>F277&gt;0</formula>
    </cfRule>
    <cfRule type="expression" dxfId="748" priority="58">
      <formula>F277&lt;0</formula>
    </cfRule>
  </conditionalFormatting>
  <conditionalFormatting sqref="H277:H283">
    <cfRule type="expression" dxfId="747" priority="55">
      <formula>H277&gt;0</formula>
    </cfRule>
    <cfRule type="expression" dxfId="746" priority="56">
      <formula>H277&lt;0</formula>
    </cfRule>
  </conditionalFormatting>
  <conditionalFormatting sqref="F310:F328 H310:H328">
    <cfRule type="expression" dxfId="745" priority="53">
      <formula>F310&gt;0</formula>
    </cfRule>
    <cfRule type="expression" dxfId="744" priority="54">
      <formula>F310&lt;0</formula>
    </cfRule>
  </conditionalFormatting>
  <conditionalFormatting sqref="F303:F309">
    <cfRule type="expression" dxfId="743" priority="51">
      <formula>F303&gt;0</formula>
    </cfRule>
    <cfRule type="expression" dxfId="742" priority="52">
      <formula>F303&lt;0</formula>
    </cfRule>
  </conditionalFormatting>
  <conditionalFormatting sqref="H303:H309">
    <cfRule type="expression" dxfId="741" priority="49">
      <formula>H303&gt;0</formula>
    </cfRule>
    <cfRule type="expression" dxfId="740" priority="50">
      <formula>H303&lt;0</formula>
    </cfRule>
  </conditionalFormatting>
  <conditionalFormatting sqref="F336:F353 H336:H353">
    <cfRule type="expression" dxfId="739" priority="47">
      <formula>F336&gt;0</formula>
    </cfRule>
    <cfRule type="expression" dxfId="738" priority="48">
      <formula>F336&lt;0</formula>
    </cfRule>
  </conditionalFormatting>
  <conditionalFormatting sqref="F329:F335">
    <cfRule type="expression" dxfId="737" priority="45">
      <formula>F329&gt;0</formula>
    </cfRule>
    <cfRule type="expression" dxfId="736" priority="46">
      <formula>F329&lt;0</formula>
    </cfRule>
  </conditionalFormatting>
  <conditionalFormatting sqref="H329:H335">
    <cfRule type="expression" dxfId="735" priority="43">
      <formula>H329&gt;0</formula>
    </cfRule>
    <cfRule type="expression" dxfId="734" priority="44">
      <formula>H329&lt;0</formula>
    </cfRule>
  </conditionalFormatting>
  <conditionalFormatting sqref="F354:F358 H354:H358">
    <cfRule type="expression" dxfId="733" priority="41">
      <formula>F354&gt;0</formula>
    </cfRule>
    <cfRule type="expression" dxfId="732" priority="42">
      <formula>F354&lt;0</formula>
    </cfRule>
  </conditionalFormatting>
  <conditionalFormatting sqref="F366:F381 H366:H381">
    <cfRule type="expression" dxfId="731" priority="39">
      <formula>F366&gt;0</formula>
    </cfRule>
    <cfRule type="expression" dxfId="730" priority="40">
      <formula>F366&lt;0</formula>
    </cfRule>
  </conditionalFormatting>
  <conditionalFormatting sqref="H359:H365">
    <cfRule type="expression" dxfId="729" priority="35">
      <formula>H359&gt;0</formula>
    </cfRule>
    <cfRule type="expression" dxfId="728" priority="36">
      <formula>H359&lt;0</formula>
    </cfRule>
  </conditionalFormatting>
  <conditionalFormatting sqref="F382 H382">
    <cfRule type="expression" dxfId="727" priority="33">
      <formula>F382&gt;0</formula>
    </cfRule>
    <cfRule type="expression" dxfId="726" priority="34">
      <formula>F382&lt;0</formula>
    </cfRule>
  </conditionalFormatting>
  <conditionalFormatting sqref="F383:F387 H383:H387">
    <cfRule type="expression" dxfId="725" priority="31">
      <formula>F383&gt;0</formula>
    </cfRule>
    <cfRule type="expression" dxfId="724" priority="32">
      <formula>F383&lt;0</formula>
    </cfRule>
  </conditionalFormatting>
  <conditionalFormatting sqref="F395:F410 H395:H410">
    <cfRule type="expression" dxfId="723" priority="29">
      <formula>F395&gt;0</formula>
    </cfRule>
    <cfRule type="expression" dxfId="722" priority="30">
      <formula>F395&lt;0</formula>
    </cfRule>
  </conditionalFormatting>
  <conditionalFormatting sqref="F388:F394">
    <cfRule type="expression" dxfId="721" priority="27">
      <formula>F388&gt;0</formula>
    </cfRule>
    <cfRule type="expression" dxfId="720" priority="28">
      <formula>F388&lt;0</formula>
    </cfRule>
  </conditionalFormatting>
  <conditionalFormatting sqref="H388:H394">
    <cfRule type="expression" dxfId="719" priority="25">
      <formula>H388&gt;0</formula>
    </cfRule>
    <cfRule type="expression" dxfId="718" priority="26">
      <formula>H388&lt;0</formula>
    </cfRule>
  </conditionalFormatting>
  <conditionalFormatting sqref="F412:F417 H412:H417">
    <cfRule type="expression" dxfId="717" priority="23">
      <formula>F412&gt;0</formula>
    </cfRule>
    <cfRule type="expression" dxfId="716" priority="24">
      <formula>F412&lt;0</formula>
    </cfRule>
  </conditionalFormatting>
  <conditionalFormatting sqref="F418 H418">
    <cfRule type="expression" dxfId="715" priority="21">
      <formula>F418&gt;0</formula>
    </cfRule>
    <cfRule type="expression" dxfId="714" priority="22">
      <formula>F418&lt;0</formula>
    </cfRule>
  </conditionalFormatting>
  <conditionalFormatting sqref="F419:F423 H419:H423">
    <cfRule type="expression" dxfId="713" priority="19">
      <formula>F419&gt;0</formula>
    </cfRule>
    <cfRule type="expression" dxfId="712" priority="20">
      <formula>F419&lt;0</formula>
    </cfRule>
  </conditionalFormatting>
  <conditionalFormatting sqref="F431:F446 H431:H446">
    <cfRule type="expression" dxfId="711" priority="17">
      <formula>F431&gt;0</formula>
    </cfRule>
    <cfRule type="expression" dxfId="710" priority="18">
      <formula>F431&lt;0</formula>
    </cfRule>
  </conditionalFormatting>
  <conditionalFormatting sqref="F424:F430">
    <cfRule type="expression" dxfId="709" priority="15">
      <formula>F424&gt;0</formula>
    </cfRule>
    <cfRule type="expression" dxfId="708" priority="16">
      <formula>F424&lt;0</formula>
    </cfRule>
  </conditionalFormatting>
  <conditionalFormatting sqref="H424:H430">
    <cfRule type="expression" dxfId="707" priority="13">
      <formula>H424&gt;0</formula>
    </cfRule>
    <cfRule type="expression" dxfId="706" priority="14">
      <formula>H424&lt;0</formula>
    </cfRule>
  </conditionalFormatting>
  <conditionalFormatting sqref="F447:F452 H447:H452">
    <cfRule type="expression" dxfId="705" priority="11">
      <formula>F447&gt;0</formula>
    </cfRule>
    <cfRule type="expression" dxfId="704" priority="12">
      <formula>F447&lt;0</formula>
    </cfRule>
  </conditionalFormatting>
  <conditionalFormatting sqref="F453 H453">
    <cfRule type="expression" dxfId="703" priority="9">
      <formula>F453&gt;0</formula>
    </cfRule>
    <cfRule type="expression" dxfId="702" priority="10">
      <formula>F453&lt;0</formula>
    </cfRule>
  </conditionalFormatting>
  <conditionalFormatting sqref="F454:F458 H454:H458">
    <cfRule type="expression" dxfId="701" priority="7">
      <formula>F454&gt;0</formula>
    </cfRule>
    <cfRule type="expression" dxfId="700" priority="8">
      <formula>F454&lt;0</formula>
    </cfRule>
  </conditionalFormatting>
  <conditionalFormatting sqref="F466:F481 H466:H481">
    <cfRule type="expression" dxfId="699" priority="5">
      <formula>F466&gt;0</formula>
    </cfRule>
    <cfRule type="expression" dxfId="698" priority="6">
      <formula>F466&lt;0</formula>
    </cfRule>
  </conditionalFormatting>
  <conditionalFormatting sqref="F459:F465">
    <cfRule type="expression" dxfId="697" priority="3">
      <formula>F459&gt;0</formula>
    </cfRule>
    <cfRule type="expression" dxfId="696" priority="4">
      <formula>F459&lt;0</formula>
    </cfRule>
  </conditionalFormatting>
  <conditionalFormatting sqref="H459:H465">
    <cfRule type="expression" dxfId="695" priority="1">
      <formula>H459&gt;0</formula>
    </cfRule>
    <cfRule type="expression" dxfId="69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35.08</v>
      </c>
      <c r="R4" s="506">
        <v>2.8999999999999998E-3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10524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1850.0499999999956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1850.0499999999956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0.21328806368494108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1.3599999999999999E-2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38.588000000000001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38.237200000000001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37.886400000000002</v>
      </c>
      <c r="Q43" s="2"/>
      <c r="T43" s="128" t="s">
        <v>98</v>
      </c>
      <c r="U43" s="98">
        <v>34.979999999999997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37.535600000000002</v>
      </c>
      <c r="Q44" s="2"/>
      <c r="T44" s="93" t="s">
        <v>99</v>
      </c>
      <c r="U44" s="88">
        <v>35.06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37.184800000000003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36.834000000000003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36.483199999999997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36.132399999999997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35.781599999999997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35.430799999999998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35.08</v>
      </c>
      <c r="Q51" s="2"/>
      <c r="T51" s="93" t="s">
        <v>105</v>
      </c>
      <c r="U51" s="88" t="s">
        <v>516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34.729199999999999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34.378399999999999</v>
      </c>
      <c r="Q53" s="2"/>
      <c r="T53" s="93" t="s">
        <v>107</v>
      </c>
      <c r="U53" s="90">
        <v>3398876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34.0276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33.6768</v>
      </c>
      <c r="T55" s="93" t="s">
        <v>108</v>
      </c>
      <c r="U55" s="88" t="s">
        <v>517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33.325999999999993</v>
      </c>
      <c r="T56" s="93" t="s">
        <v>111</v>
      </c>
      <c r="U56" s="88">
        <v>16.86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32.975199999999994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32.624400000000001</v>
      </c>
      <c r="T58" s="93" t="s">
        <v>109</v>
      </c>
      <c r="U58" s="88" t="s">
        <v>518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32.273600000000002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31.922799999999999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31.571999999999999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3" priority="37">
      <formula>F39&gt;0</formula>
    </cfRule>
    <cfRule type="expression" dxfId="692" priority="38">
      <formula>F39&lt;0</formula>
    </cfRule>
  </conditionalFormatting>
  <conditionalFormatting sqref="F44:F57 F60:F104 F106:F117">
    <cfRule type="expression" dxfId="691" priority="33">
      <formula>F44&gt;0</formula>
    </cfRule>
    <cfRule type="expression" dxfId="690" priority="34">
      <formula>F44&lt;0</formula>
    </cfRule>
  </conditionalFormatting>
  <conditionalFormatting sqref="F44:F57 F60:F104 F106:F117">
    <cfRule type="expression" dxfId="689" priority="35">
      <formula>F44&gt;0</formula>
    </cfRule>
    <cfRule type="expression" dxfId="688" priority="36">
      <formula>F44&lt;0</formula>
    </cfRule>
  </conditionalFormatting>
  <conditionalFormatting sqref="H39:H57 H60:H104 H106:H117">
    <cfRule type="expression" dxfId="687" priority="31">
      <formula>H39&gt;0</formula>
    </cfRule>
    <cfRule type="expression" dxfId="686" priority="32">
      <formula>H39&lt;0</formula>
    </cfRule>
  </conditionalFormatting>
  <conditionalFormatting sqref="F35:F38">
    <cfRule type="expression" dxfId="685" priority="25">
      <formula>F35&gt;0</formula>
    </cfRule>
    <cfRule type="expression" dxfId="684" priority="26">
      <formula>F35&lt;0</formula>
    </cfRule>
  </conditionalFormatting>
  <conditionalFormatting sqref="H35:H38">
    <cfRule type="expression" dxfId="683" priority="23">
      <formula>H35&gt;0</formula>
    </cfRule>
    <cfRule type="expression" dxfId="682" priority="24">
      <formula>H35&lt;0</formula>
    </cfRule>
  </conditionalFormatting>
  <conditionalFormatting sqref="Q8">
    <cfRule type="expression" dxfId="681" priority="19">
      <formula>Q8&gt;0</formula>
    </cfRule>
    <cfRule type="expression" dxfId="680" priority="20">
      <formula>Q8&lt;0</formula>
    </cfRule>
  </conditionalFormatting>
  <conditionalFormatting sqref="Q7">
    <cfRule type="expression" dxfId="679" priority="21">
      <formula>Q7&gt;0</formula>
    </cfRule>
    <cfRule type="expression" dxfId="678" priority="22">
      <formula>Q7&lt;0</formula>
    </cfRule>
  </conditionalFormatting>
  <conditionalFormatting sqref="F58">
    <cfRule type="expression" dxfId="677" priority="15">
      <formula>F58&gt;0</formula>
    </cfRule>
    <cfRule type="expression" dxfId="676" priority="16">
      <formula>F58&lt;0</formula>
    </cfRule>
  </conditionalFormatting>
  <conditionalFormatting sqref="F58">
    <cfRule type="expression" dxfId="675" priority="17">
      <formula>F58&gt;0</formula>
    </cfRule>
    <cfRule type="expression" dxfId="674" priority="18">
      <formula>F58&lt;0</formula>
    </cfRule>
  </conditionalFormatting>
  <conditionalFormatting sqref="H58">
    <cfRule type="expression" dxfId="673" priority="13">
      <formula>H58&gt;0</formula>
    </cfRule>
    <cfRule type="expression" dxfId="672" priority="14">
      <formula>H58&lt;0</formula>
    </cfRule>
  </conditionalFormatting>
  <conditionalFormatting sqref="F59">
    <cfRule type="expression" dxfId="671" priority="9">
      <formula>F59&gt;0</formula>
    </cfRule>
    <cfRule type="expression" dxfId="670" priority="10">
      <formula>F59&lt;0</formula>
    </cfRule>
  </conditionalFormatting>
  <conditionalFormatting sqref="F59">
    <cfRule type="expression" dxfId="669" priority="11">
      <formula>F59&gt;0</formula>
    </cfRule>
    <cfRule type="expression" dxfId="668" priority="12">
      <formula>F59&lt;0</formula>
    </cfRule>
  </conditionalFormatting>
  <conditionalFormatting sqref="H59">
    <cfRule type="expression" dxfId="667" priority="7">
      <formula>H59&gt;0</formula>
    </cfRule>
    <cfRule type="expression" dxfId="666" priority="8">
      <formula>H59&lt;0</formula>
    </cfRule>
  </conditionalFormatting>
  <conditionalFormatting sqref="F105">
    <cfRule type="expression" dxfId="665" priority="3">
      <formula>F105&gt;0</formula>
    </cfRule>
    <cfRule type="expression" dxfId="664" priority="4">
      <formula>F105&lt;0</formula>
    </cfRule>
  </conditionalFormatting>
  <conditionalFormatting sqref="F105">
    <cfRule type="expression" dxfId="663" priority="5">
      <formula>F105&gt;0</formula>
    </cfRule>
    <cfRule type="expression" dxfId="662" priority="6">
      <formula>F105&lt;0</formula>
    </cfRule>
  </conditionalFormatting>
  <conditionalFormatting sqref="H105">
    <cfRule type="expression" dxfId="661" priority="1">
      <formula>H105&gt;0</formula>
    </cfRule>
    <cfRule type="expression" dxfId="660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12.46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12.46</v>
      </c>
      <c r="R4" s="506">
        <v>4.7999999999999996E-3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4.7500000000000001E-2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52756500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28456100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13.706000000000001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13.581400000000002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13.456800000000001</v>
      </c>
      <c r="Q43" s="2"/>
      <c r="T43" s="128" t="s">
        <v>98</v>
      </c>
      <c r="U43" s="98">
        <v>12.4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13.332200000000002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13.207600000000001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13.083000000000002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12.958400000000001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12.833800000000002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12.709200000000001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12.584600000000002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12.46</v>
      </c>
      <c r="Q51" s="2"/>
      <c r="T51" s="93" t="s">
        <v>105</v>
      </c>
      <c r="U51" s="88" t="s">
        <v>519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12.3354</v>
      </c>
      <c r="Q52" s="2"/>
      <c r="T52" s="93" t="s">
        <v>106</v>
      </c>
      <c r="U52" s="88" t="s">
        <v>454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12.210800000000001</v>
      </c>
      <c r="Q53" s="2"/>
      <c r="T53" s="93" t="s">
        <v>107</v>
      </c>
      <c r="U53" s="90">
        <v>15621178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12.0862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11.961600000000001</v>
      </c>
      <c r="T55" s="93" t="s">
        <v>108</v>
      </c>
      <c r="U55" s="88" t="s">
        <v>520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11.837</v>
      </c>
      <c r="T56" s="93" t="s">
        <v>111</v>
      </c>
      <c r="U56" s="88">
        <v>6.88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11.712400000000001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11.587800000000001</v>
      </c>
      <c r="T58" s="93" t="s">
        <v>109</v>
      </c>
      <c r="U58" s="88" t="s">
        <v>521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11.463200000000001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11.338600000000001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11.214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9" priority="25">
      <formula>F30&gt;0</formula>
    </cfRule>
    <cfRule type="expression" dxfId="658" priority="26">
      <formula>F30&lt;0</formula>
    </cfRule>
  </conditionalFormatting>
  <conditionalFormatting sqref="F34:F42 F46:F74">
    <cfRule type="expression" dxfId="657" priority="21">
      <formula>F34&gt;0</formula>
    </cfRule>
    <cfRule type="expression" dxfId="656" priority="22">
      <formula>F34&lt;0</formula>
    </cfRule>
  </conditionalFormatting>
  <conditionalFormatting sqref="F34:F42 F46:F74">
    <cfRule type="expression" dxfId="655" priority="23">
      <formula>F34&gt;0</formula>
    </cfRule>
    <cfRule type="expression" dxfId="654" priority="24">
      <formula>F34&lt;0</formula>
    </cfRule>
  </conditionalFormatting>
  <conditionalFormatting sqref="H30:H42 H46:H74">
    <cfRule type="expression" dxfId="653" priority="19">
      <formula>H30&gt;0</formula>
    </cfRule>
    <cfRule type="expression" dxfId="652" priority="20">
      <formula>H30&lt;0</formula>
    </cfRule>
  </conditionalFormatting>
  <conditionalFormatting sqref="F25:F29">
    <cfRule type="expression" dxfId="651" priority="13">
      <formula>F25&gt;0</formula>
    </cfRule>
    <cfRule type="expression" dxfId="650" priority="14">
      <formula>F25&lt;0</formula>
    </cfRule>
  </conditionalFormatting>
  <conditionalFormatting sqref="H25:H29">
    <cfRule type="expression" dxfId="649" priority="11">
      <formula>H25&gt;0</formula>
    </cfRule>
    <cfRule type="expression" dxfId="648" priority="12">
      <formula>H25&lt;0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43:F45">
    <cfRule type="expression" dxfId="643" priority="3">
      <formula>F43&gt;0</formula>
    </cfRule>
    <cfRule type="expression" dxfId="642" priority="4">
      <formula>F43&lt;0</formula>
    </cfRule>
  </conditionalFormatting>
  <conditionalFormatting sqref="F43:F45">
    <cfRule type="expression" dxfId="641" priority="5">
      <formula>F43&gt;0</formula>
    </cfRule>
    <cfRule type="expression" dxfId="640" priority="6">
      <formula>F43&lt;0</formula>
    </cfRule>
  </conditionalFormatting>
  <conditionalFormatting sqref="H43:H45">
    <cfRule type="expression" dxfId="639" priority="1">
      <formula>H43&gt;0</formula>
    </cfRule>
    <cfRule type="expression" dxfId="63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115.96</v>
      </c>
      <c r="R4" s="506">
        <v>4.4999999999999997E-3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3478.7999999999997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9.9999999999995453</v>
      </c>
      <c r="R7">
        <v>20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9.9999999999995453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2.8828413284131527E-3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127.556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126.3964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125.2368</v>
      </c>
      <c r="Q43" s="2"/>
      <c r="T43" s="128" t="s">
        <v>98</v>
      </c>
      <c r="U43" s="129">
        <v>115.44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124.0772</v>
      </c>
      <c r="Q44" s="2"/>
      <c r="T44" s="93" t="s">
        <v>99</v>
      </c>
      <c r="U44" s="130">
        <v>115.4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122.91759999999999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121.758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120.5984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119.4388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118.27919999999999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117.11959999999999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115.96</v>
      </c>
      <c r="Q51" s="2"/>
      <c r="T51" s="93" t="s">
        <v>105</v>
      </c>
      <c r="U51" s="130" t="s">
        <v>522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114.8004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113.6408</v>
      </c>
      <c r="Q53" s="2"/>
      <c r="T53" s="93" t="s">
        <v>107</v>
      </c>
      <c r="U53" s="131">
        <v>2993339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112.48119999999999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111.32159999999999</v>
      </c>
      <c r="T55" s="93" t="s">
        <v>108</v>
      </c>
      <c r="U55" s="130" t="s">
        <v>523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110.16199999999999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109.00239999999999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107.8428</v>
      </c>
      <c r="T58" s="93" t="s">
        <v>109</v>
      </c>
      <c r="U58" s="130" t="s">
        <v>524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106.6832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105.5236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104.36399999999999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76" activePane="bottomLeft" state="frozen"/>
      <selection activeCell="A2" sqref="A2"/>
      <selection pane="bottomLeft" activeCell="M96" sqref="M96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11.64</v>
      </c>
      <c r="R4" s="506">
        <v>8.6999999999999994E-3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34920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-26286.800000000163</v>
      </c>
      <c r="R7">
        <v>2000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-26286.800000000163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-0.42947515635517769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12.804000000000002</v>
      </c>
      <c r="T43" s="108" t="s">
        <v>98</v>
      </c>
      <c r="U43" s="106">
        <v>11.54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12.687600000000002</v>
      </c>
      <c r="T44" s="108" t="s">
        <v>99</v>
      </c>
      <c r="U44" s="106">
        <v>11.58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12.571200000000001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12.454800000000001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2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12.338400000000002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2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12.222000000000001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12.105600000000001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11.9892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11.872800000000002</v>
      </c>
      <c r="Q51" s="2"/>
      <c r="T51" s="108" t="s">
        <v>105</v>
      </c>
      <c r="U51" s="106" t="s">
        <v>525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11.756400000000001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11.64</v>
      </c>
      <c r="Q53" s="2"/>
      <c r="T53" s="108" t="s">
        <v>107</v>
      </c>
      <c r="U53" s="107">
        <v>1850071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11.5236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11.4072</v>
      </c>
      <c r="T55" s="108" t="s">
        <v>108</v>
      </c>
      <c r="U55" s="106" t="s">
        <v>526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11.290800000000001</v>
      </c>
      <c r="T56" s="108" t="s">
        <v>111</v>
      </c>
      <c r="U56" s="106">
        <v>232.8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11.1744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11.058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10.941599999999999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10.825200000000001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10.708800000000002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10.592400000000001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10.476000000000001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1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7" priority="72">
      <formula>F12&gt;0</formula>
    </cfRule>
    <cfRule type="expression" dxfId="62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5" priority="65">
      <formula>F113&gt;0</formula>
    </cfRule>
    <cfRule type="expression" dxfId="624" priority="66">
      <formula>F113&lt;0</formula>
    </cfRule>
  </conditionalFormatting>
  <conditionalFormatting sqref="H113:H119">
    <cfRule type="expression" dxfId="623" priority="53">
      <formula>H113&gt;0</formula>
    </cfRule>
    <cfRule type="expression" dxfId="622" priority="54">
      <formula>H113&lt;0</formula>
    </cfRule>
  </conditionalFormatting>
  <conditionalFormatting sqref="H120">
    <cfRule type="expression" dxfId="621" priority="51">
      <formula>H120&gt;0</formula>
    </cfRule>
    <cfRule type="expression" dxfId="620" priority="52">
      <formula>H120&lt;0</formula>
    </cfRule>
  </conditionalFormatting>
  <conditionalFormatting sqref="H121">
    <cfRule type="expression" dxfId="619" priority="49">
      <formula>H121&gt;0</formula>
    </cfRule>
    <cfRule type="expression" dxfId="618" priority="50">
      <formula>H121&lt;0</formula>
    </cfRule>
  </conditionalFormatting>
  <conditionalFormatting sqref="H122:H124">
    <cfRule type="expression" dxfId="617" priority="47">
      <formula>H122&gt;0</formula>
    </cfRule>
    <cfRule type="expression" dxfId="616" priority="48">
      <formula>H122&lt;0</formula>
    </cfRule>
  </conditionalFormatting>
  <conditionalFormatting sqref="H125">
    <cfRule type="expression" dxfId="615" priority="43">
      <formula>H125&gt;0</formula>
    </cfRule>
    <cfRule type="expression" dxfId="614" priority="44">
      <formula>H125&lt;0</formula>
    </cfRule>
  </conditionalFormatting>
  <conditionalFormatting sqref="Q7">
    <cfRule type="expression" dxfId="613" priority="37">
      <formula>Q7&gt;0</formula>
    </cfRule>
    <cfRule type="expression" dxfId="612" priority="38">
      <formula>Q7&lt;0</formula>
    </cfRule>
  </conditionalFormatting>
  <conditionalFormatting sqref="Q8">
    <cfRule type="expression" dxfId="611" priority="35">
      <formula>Q8&gt;0</formula>
    </cfRule>
    <cfRule type="expression" dxfId="610" priority="36">
      <formula>Q8&lt;0</formula>
    </cfRule>
  </conditionalFormatting>
  <conditionalFormatting sqref="F156:F167 H156:H167">
    <cfRule type="expression" dxfId="609" priority="33">
      <formula>F156&gt;0</formula>
    </cfRule>
    <cfRule type="expression" dxfId="608" priority="34">
      <formula>F156&lt;0</formula>
    </cfRule>
  </conditionalFormatting>
  <conditionalFormatting sqref="F172:F186 H172:H186">
    <cfRule type="expression" dxfId="607" priority="31">
      <formula>F172&gt;0</formula>
    </cfRule>
    <cfRule type="expression" dxfId="606" priority="32">
      <formula>F172&lt;0</formula>
    </cfRule>
  </conditionalFormatting>
  <conditionalFormatting sqref="F187:F195 H187:H195">
    <cfRule type="expression" dxfId="605" priority="29">
      <formula>F187&gt;0</formula>
    </cfRule>
    <cfRule type="expression" dxfId="604" priority="30">
      <formula>F187&lt;0</formula>
    </cfRule>
  </conditionalFormatting>
  <conditionalFormatting sqref="F130:F136 H130:H136">
    <cfRule type="expression" dxfId="603" priority="27">
      <formula>F130&gt;0</formula>
    </cfRule>
    <cfRule type="expression" dxfId="602" priority="28">
      <formula>F130&lt;0</formula>
    </cfRule>
  </conditionalFormatting>
  <conditionalFormatting sqref="H138:H141 F138:F141">
    <cfRule type="expression" dxfId="601" priority="25">
      <formula>F138&gt;0</formula>
    </cfRule>
    <cfRule type="expression" dxfId="600" priority="26">
      <formula>F138&lt;0</formula>
    </cfRule>
  </conditionalFormatting>
  <conditionalFormatting sqref="F215 H204:H207 H246:H249 F246:F249 H215 H220:H233 F220:F233">
    <cfRule type="expression" dxfId="599" priority="23">
      <formula>F204&gt;0</formula>
    </cfRule>
    <cfRule type="expression" dxfId="598" priority="24">
      <formula>F204&lt;0</formula>
    </cfRule>
  </conditionalFormatting>
  <conditionalFormatting sqref="F196:F207">
    <cfRule type="expression" dxfId="597" priority="21">
      <formula>F196&gt;0</formula>
    </cfRule>
    <cfRule type="expression" dxfId="596" priority="22">
      <formula>F196&lt;0</formula>
    </cfRule>
  </conditionalFormatting>
  <conditionalFormatting sqref="H196:H197">
    <cfRule type="expression" dxfId="595" priority="19">
      <formula>H196&gt;0</formula>
    </cfRule>
    <cfRule type="expression" dxfId="594" priority="20">
      <formula>H196&lt;0</formula>
    </cfRule>
  </conditionalFormatting>
  <conditionalFormatting sqref="H198">
    <cfRule type="expression" dxfId="593" priority="17">
      <formula>H198&gt;0</formula>
    </cfRule>
    <cfRule type="expression" dxfId="592" priority="18">
      <formula>H198&lt;0</formula>
    </cfRule>
  </conditionalFormatting>
  <conditionalFormatting sqref="H199">
    <cfRule type="expression" dxfId="591" priority="15">
      <formula>H199&gt;0</formula>
    </cfRule>
    <cfRule type="expression" dxfId="590" priority="16">
      <formula>H199&lt;0</formula>
    </cfRule>
  </conditionalFormatting>
  <conditionalFormatting sqref="H200:H202">
    <cfRule type="expression" dxfId="589" priority="13">
      <formula>H200&gt;0</formula>
    </cfRule>
    <cfRule type="expression" dxfId="588" priority="14">
      <formula>H200&lt;0</formula>
    </cfRule>
  </conditionalFormatting>
  <conditionalFormatting sqref="H203">
    <cfRule type="expression" dxfId="587" priority="11">
      <formula>H203&gt;0</formula>
    </cfRule>
    <cfRule type="expression" dxfId="586" priority="12">
      <formula>H203&lt;0</formula>
    </cfRule>
  </conditionalFormatting>
  <conditionalFormatting sqref="F234:F245 H234:H245">
    <cfRule type="expression" dxfId="585" priority="9">
      <formula>F234&gt;0</formula>
    </cfRule>
    <cfRule type="expression" dxfId="584" priority="10">
      <formula>F234&lt;0</formula>
    </cfRule>
  </conditionalFormatting>
  <conditionalFormatting sqref="F250:F264 H250:H264">
    <cfRule type="expression" dxfId="583" priority="7">
      <formula>F250&gt;0</formula>
    </cfRule>
    <cfRule type="expression" dxfId="582" priority="8">
      <formula>F250&lt;0</formula>
    </cfRule>
  </conditionalFormatting>
  <conditionalFormatting sqref="F265:F272 H265:H272">
    <cfRule type="expression" dxfId="581" priority="5">
      <formula>F265&gt;0</formula>
    </cfRule>
    <cfRule type="expression" dxfId="580" priority="6">
      <formula>F265&lt;0</formula>
    </cfRule>
  </conditionalFormatting>
  <conditionalFormatting sqref="F208:F214 H208:H214">
    <cfRule type="expression" dxfId="579" priority="3">
      <formula>F208&gt;0</formula>
    </cfRule>
    <cfRule type="expression" dxfId="578" priority="4">
      <formula>F208&lt;0</formula>
    </cfRule>
  </conditionalFormatting>
  <conditionalFormatting sqref="H216:H219 F216:F219">
    <cfRule type="expression" dxfId="577" priority="1">
      <formula>F216&gt;0</formula>
    </cfRule>
    <cfRule type="expression" dxfId="57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93</v>
      </c>
      <c r="R4" s="506">
        <v>1.3100000000000001E-2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3720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398</v>
      </c>
      <c r="R7" s="30">
        <v>42737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398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0.11980734497290789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102.30000000000001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101.37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100.44000000000001</v>
      </c>
      <c r="Q43" s="2"/>
      <c r="T43" s="128" t="s">
        <v>98</v>
      </c>
      <c r="U43" s="129">
        <v>91.8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99.51</v>
      </c>
      <c r="Q44" s="2"/>
      <c r="T44" s="93" t="s">
        <v>99</v>
      </c>
      <c r="U44" s="130">
        <v>91.72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98.58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97.65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96.72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95.79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94.86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93.93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93</v>
      </c>
      <c r="Q51" s="2"/>
      <c r="T51" s="93" t="s">
        <v>105</v>
      </c>
      <c r="U51" s="130" t="s">
        <v>527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92.07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91.14</v>
      </c>
      <c r="Q53" s="2"/>
      <c r="T53" s="93" t="s">
        <v>107</v>
      </c>
      <c r="U53" s="131">
        <v>1260123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90.21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89.28</v>
      </c>
      <c r="T55" s="93" t="s">
        <v>108</v>
      </c>
      <c r="U55" s="130" t="s">
        <v>528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88.35</v>
      </c>
      <c r="T56" s="93" t="s">
        <v>111</v>
      </c>
      <c r="U56" s="130">
        <v>36.76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87.42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86.490000000000009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85.56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84.63000000000001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83.7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51.91</v>
      </c>
      <c r="R4" s="506">
        <v>-4.4000000000000003E-3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2076.3999999999996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291.14000000000078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9.1799999999998363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4.44074650980536E-3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52.14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51.99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57.100999999999999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56.581899999999997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56.062800000000003</v>
      </c>
      <c r="T47" s="93" t="s">
        <v>102</v>
      </c>
      <c r="U47" s="130">
        <v>62.22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55.543700000000001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55.0246</v>
      </c>
      <c r="T49" s="93" t="s">
        <v>122</v>
      </c>
      <c r="U49" s="130" t="s">
        <v>439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54.505499999999998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53.986399999999996</v>
      </c>
      <c r="T51" s="93" t="s">
        <v>105</v>
      </c>
      <c r="U51" s="130" t="s">
        <v>529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53.467299999999994</v>
      </c>
      <c r="T52" s="93" t="s">
        <v>106</v>
      </c>
      <c r="U52" s="130" t="s">
        <v>440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52.9482</v>
      </c>
      <c r="T53" s="93" t="s">
        <v>107</v>
      </c>
      <c r="U53" s="131">
        <v>9360816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52.429099999999998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51.91</v>
      </c>
      <c r="T55" s="93" t="s">
        <v>108</v>
      </c>
      <c r="U55" s="130" t="s">
        <v>530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51.390899999999995</v>
      </c>
      <c r="T56" s="93" t="s">
        <v>111</v>
      </c>
      <c r="U56" s="130">
        <v>22.89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50.871799999999993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50.352699999999999</v>
      </c>
      <c r="T58" s="93" t="s">
        <v>109</v>
      </c>
      <c r="U58" s="130" t="s">
        <v>531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49.833599999999997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49.314499999999995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48.795399999999994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48.276299999999999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47.757199999999997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47.238099999999996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46.719000000000001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29.18</v>
      </c>
      <c r="R4" s="506">
        <v>-5.7999999999999996E-3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2918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1212.3299999999995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155.94000000000005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5.6457861161596803E-2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3.8199999999999998E-2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3" t="s">
        <v>78</v>
      </c>
      <c r="P40" s="613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32.097999999999999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31.8062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31.514400000000002</v>
      </c>
      <c r="Q43" s="2"/>
      <c r="T43" s="128" t="s">
        <v>98</v>
      </c>
      <c r="U43" s="129">
        <v>29.35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31.2226</v>
      </c>
      <c r="Q44" s="2"/>
      <c r="T44" s="93" t="s">
        <v>99</v>
      </c>
      <c r="U44" s="130">
        <v>29.34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30.930800000000001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30.638999999999999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30.347200000000001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30.055399999999999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29.7636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29.471799999999998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29.18</v>
      </c>
      <c r="Q51" s="2"/>
      <c r="T51" s="93" t="s">
        <v>105</v>
      </c>
      <c r="U51" s="130" t="s">
        <v>532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28.888200000000001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28.596399999999999</v>
      </c>
      <c r="Q53" s="2"/>
      <c r="T53" s="93" t="s">
        <v>107</v>
      </c>
      <c r="U53" s="131">
        <v>2698943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28.304600000000001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28.012799999999999</v>
      </c>
      <c r="T55" s="93" t="s">
        <v>108</v>
      </c>
      <c r="U55" s="130" t="s">
        <v>533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27.721</v>
      </c>
      <c r="T56" s="93" t="s">
        <v>111</v>
      </c>
      <c r="U56" s="130">
        <v>23.25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27.429199999999998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27.1374</v>
      </c>
      <c r="T58" s="93" t="s">
        <v>109</v>
      </c>
      <c r="U58" s="130" t="s">
        <v>534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26.845600000000001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26.553799999999999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26.262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47.58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47.58</v>
      </c>
      <c r="R4" s="506">
        <v>4.0000000000000001E-3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455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52.338000000000001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51.862200000000001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51.386400000000002</v>
      </c>
      <c r="Q43" s="2"/>
      <c r="T43" s="128" t="s">
        <v>98</v>
      </c>
      <c r="U43" s="98">
        <v>47.39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50.910600000000002</v>
      </c>
      <c r="Q44" s="2"/>
      <c r="T44" s="93" t="s">
        <v>99</v>
      </c>
      <c r="U44" s="88">
        <v>47.42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50.434800000000003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49.959000000000003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49.483199999999997</v>
      </c>
      <c r="Q47" s="2"/>
      <c r="T47" s="93" t="s">
        <v>418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49.007399999999997</v>
      </c>
      <c r="Q48" s="2"/>
      <c r="T48" s="93" t="s">
        <v>419</v>
      </c>
      <c r="U48" s="88" t="s">
        <v>420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48.531599999999997</v>
      </c>
      <c r="Q49" s="2"/>
      <c r="T49" s="93" t="s">
        <v>421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48.055799999999998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47.58</v>
      </c>
      <c r="Q51" s="2"/>
      <c r="T51" s="93" t="s">
        <v>105</v>
      </c>
      <c r="U51" s="88" t="s">
        <v>535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47.104199999999999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46.628399999999999</v>
      </c>
      <c r="Q53" s="2"/>
      <c r="T53" s="93" t="s">
        <v>107</v>
      </c>
      <c r="U53" s="90">
        <v>2410718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46.1526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45.6768</v>
      </c>
      <c r="T55" s="93" t="s">
        <v>422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45.200999999999993</v>
      </c>
      <c r="T56" s="93" t="s">
        <v>423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44.725199999999994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44.249400000000001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43.773600000000002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43.297800000000002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42.822000000000003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23.26</v>
      </c>
      <c r="R4" s="506">
        <v>0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36053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11872.667000000132</v>
      </c>
      <c r="R7" s="30">
        <v>42737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11872.667000000132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0.4910051073324837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23.19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23.07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25.586000000000002</v>
      </c>
      <c r="T45" s="93" t="s">
        <v>100</v>
      </c>
      <c r="U45" s="130" t="s">
        <v>536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25.353400000000004</v>
      </c>
      <c r="T46" s="93" t="s">
        <v>101</v>
      </c>
      <c r="U46" s="130" t="s">
        <v>537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25.120800000000003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24.888200000000005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24.655600000000003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24.423000000000002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2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24.190400000000004</v>
      </c>
      <c r="T51" s="93" t="s">
        <v>105</v>
      </c>
      <c r="U51" s="130" t="s">
        <v>538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2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23.957800000000002</v>
      </c>
      <c r="T52" s="93" t="s">
        <v>106</v>
      </c>
      <c r="U52" s="130" t="s">
        <v>456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2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23.725200000000001</v>
      </c>
      <c r="T53" s="93" t="s">
        <v>107</v>
      </c>
      <c r="U53" s="131">
        <v>27780138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2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23.492600000000003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2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23.26</v>
      </c>
      <c r="T55" s="93" t="s">
        <v>108</v>
      </c>
      <c r="U55" s="130" t="s">
        <v>539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2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23.0274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22.794800000000002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22.562200000000001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22.329599999999999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22.097000000000001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21.8644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21.631800000000002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21.399200000000004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21.166600000000003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20.934000000000001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4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2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863146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54.03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54.03</v>
      </c>
      <c r="R4" s="528">
        <v>4.4999999999999997E-3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3" t="s">
        <v>78</v>
      </c>
      <c r="P40" s="613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59.433000000000007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58.892700000000005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58.352400000000003</v>
      </c>
      <c r="Q43" s="2"/>
      <c r="T43" s="97" t="s">
        <v>98</v>
      </c>
      <c r="U43" s="98">
        <v>53.79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57.812100000000008</v>
      </c>
      <c r="Q44" s="2"/>
      <c r="T44" s="87" t="s">
        <v>99</v>
      </c>
      <c r="U44" s="88">
        <v>53.74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57.271800000000006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56.731500000000004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56.191200000000002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55.6509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55.110600000000005</v>
      </c>
      <c r="Q49" s="2"/>
      <c r="T49" s="87" t="s">
        <v>104</v>
      </c>
      <c r="U49" s="89" t="s">
        <v>441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54.570300000000003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54.03</v>
      </c>
      <c r="Q51" s="2"/>
      <c r="T51" s="87" t="s">
        <v>105</v>
      </c>
      <c r="U51" s="88" t="s">
        <v>540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53.489699999999999</v>
      </c>
      <c r="Q52" s="2"/>
      <c r="T52" s="87" t="s">
        <v>106</v>
      </c>
      <c r="U52" s="88" t="s">
        <v>407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52.949399999999997</v>
      </c>
      <c r="Q53" s="2"/>
      <c r="T53" s="87" t="s">
        <v>107</v>
      </c>
      <c r="U53" s="90">
        <v>1212034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52.409100000000002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51.8688</v>
      </c>
      <c r="T55" s="87" t="s">
        <v>108</v>
      </c>
      <c r="U55" s="88" t="s">
        <v>541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51.328499999999998</v>
      </c>
      <c r="T56" s="87" t="s">
        <v>111</v>
      </c>
      <c r="U56" s="88">
        <v>26.03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50.788199999999996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50.247900000000001</v>
      </c>
      <c r="T58" s="87" t="s">
        <v>109</v>
      </c>
      <c r="U58" s="88" t="s">
        <v>542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49.707600000000006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49.167300000000004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48.627000000000002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36.97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36.97</v>
      </c>
      <c r="R4" s="528">
        <v>0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40.667000000000002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40.2973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39.927599999999998</v>
      </c>
      <c r="Q43" s="2"/>
      <c r="T43" s="97" t="s">
        <v>98</v>
      </c>
      <c r="U43" s="98">
        <v>36.93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39.557900000000004</v>
      </c>
      <c r="Q44" s="2"/>
      <c r="T44" s="87" t="s">
        <v>99</v>
      </c>
      <c r="U44" s="88">
        <v>36.93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39.188200000000002</v>
      </c>
      <c r="Q45" s="2"/>
      <c r="T45" s="87" t="s">
        <v>100</v>
      </c>
      <c r="U45" s="88" t="s">
        <v>543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38.8185</v>
      </c>
      <c r="Q46" s="2"/>
      <c r="T46" s="87" t="s">
        <v>101</v>
      </c>
      <c r="U46" s="88" t="s">
        <v>544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38.448799999999999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38.079099999999997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37.709400000000002</v>
      </c>
      <c r="Q49" s="2"/>
      <c r="T49" s="87" t="s">
        <v>104</v>
      </c>
      <c r="U49" s="89" t="s">
        <v>545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37.339700000000001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36.97</v>
      </c>
      <c r="Q51" s="2"/>
      <c r="T51" s="87" t="s">
        <v>105</v>
      </c>
      <c r="U51" s="88" t="s">
        <v>546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36.600299999999997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36.230599999999995</v>
      </c>
      <c r="Q53" s="2"/>
      <c r="T53" s="87" t="s">
        <v>107</v>
      </c>
      <c r="U53" s="90">
        <v>6287281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35.860900000000001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35.491199999999999</v>
      </c>
      <c r="T55" s="87" t="s">
        <v>108</v>
      </c>
      <c r="U55" s="88" t="s">
        <v>547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35.121499999999997</v>
      </c>
      <c r="T56" s="87" t="s">
        <v>111</v>
      </c>
      <c r="U56" s="88">
        <v>17.350000000000001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34.751799999999996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34.382100000000001</v>
      </c>
      <c r="T58" s="87" t="s">
        <v>109</v>
      </c>
      <c r="U58" s="88" t="s">
        <v>548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34.0124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33.642699999999998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33.273000000000003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63.78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63.78</v>
      </c>
      <c r="R4" s="506">
        <v>1.1000000000000001E-3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63.71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63.38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70.158000000000001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69.520200000000003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68.882400000000004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68.244600000000005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67.606800000000007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66.969000000000008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66.33120000000001</v>
      </c>
      <c r="Q51" s="2"/>
      <c r="R51" s="34"/>
      <c r="T51" s="108" t="s">
        <v>105</v>
      </c>
      <c r="U51" s="106" t="s">
        <v>549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65.693399999999997</v>
      </c>
      <c r="Q52" s="2"/>
      <c r="R52" s="34"/>
      <c r="T52" s="108" t="s">
        <v>106</v>
      </c>
      <c r="U52" s="106" t="s">
        <v>424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65.055599999999998</v>
      </c>
      <c r="Q53" s="2"/>
      <c r="R53" s="34"/>
      <c r="T53" s="108" t="s">
        <v>107</v>
      </c>
      <c r="U53" s="107">
        <v>2236078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64.4178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63.78</v>
      </c>
      <c r="Q55" s="2"/>
      <c r="R55" s="34"/>
      <c r="T55" s="108" t="s">
        <v>108</v>
      </c>
      <c r="U55" s="106" t="s">
        <v>550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63.142200000000003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62.504399999999997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61.866599999999998</v>
      </c>
      <c r="Q58" s="2"/>
      <c r="R58" s="34"/>
      <c r="T58" s="108" t="s">
        <v>109</v>
      </c>
      <c r="U58" s="106" t="s">
        <v>551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61.2288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60.591000000000001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59.953199999999995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59.315400000000004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58.677600000000005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58.0398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57.402000000000001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105.18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105.18</v>
      </c>
      <c r="R4" s="528">
        <v>-1E-4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108.78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108.66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115.69800000000002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114.64620000000002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113.59440000000002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112.54260000000001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111.49080000000001</v>
      </c>
      <c r="Q51" s="83"/>
      <c r="R51"/>
      <c r="T51" s="87" t="s">
        <v>105</v>
      </c>
      <c r="U51" s="130" t="s">
        <v>552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110.43900000000001</v>
      </c>
      <c r="Q52" s="83"/>
      <c r="R52"/>
      <c r="T52" s="87" t="s">
        <v>106</v>
      </c>
      <c r="U52" s="130" t="s">
        <v>408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109.38720000000001</v>
      </c>
      <c r="Q53" s="83"/>
      <c r="R53"/>
      <c r="T53" s="87" t="s">
        <v>107</v>
      </c>
      <c r="U53" s="131">
        <v>2118471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108.33540000000001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107.28360000000001</v>
      </c>
      <c r="Q55" s="83"/>
      <c r="R55"/>
      <c r="T55" s="87" t="s">
        <v>108</v>
      </c>
      <c r="U55" s="130" t="s">
        <v>553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106.23180000000001</v>
      </c>
      <c r="Q56" s="83"/>
      <c r="R56"/>
      <c r="T56" s="87" t="s">
        <v>111</v>
      </c>
      <c r="U56" s="130">
        <v>20.239999999999998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105.18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104.12820000000001</v>
      </c>
      <c r="Q58" s="83"/>
      <c r="R58"/>
      <c r="T58" s="87" t="s">
        <v>109</v>
      </c>
      <c r="U58" s="130" t="s">
        <v>554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103.07640000000001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102.02460000000001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100.97280000000001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99.921000000000006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98.869200000000006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97.817400000000006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96.765600000000006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95.713800000000006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94.662000000000006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43.51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43.51</v>
      </c>
      <c r="R4" s="529">
        <v>0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47.861000000000004</v>
      </c>
      <c r="R40" s="34"/>
      <c r="T40" s="97" t="s">
        <v>98</v>
      </c>
      <c r="U40" s="129">
        <v>43.38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47.425899999999999</v>
      </c>
      <c r="R41" s="34"/>
      <c r="T41" s="87" t="s">
        <v>99</v>
      </c>
      <c r="U41" s="130">
        <v>43.51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46.9908</v>
      </c>
      <c r="R42" s="34"/>
      <c r="T42" s="87" t="s">
        <v>100</v>
      </c>
      <c r="U42" s="130" t="s">
        <v>442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46.555700000000002</v>
      </c>
      <c r="R43" s="83"/>
      <c r="T43" s="87" t="s">
        <v>101</v>
      </c>
      <c r="U43" s="130" t="s">
        <v>457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46.120600000000003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45.685499999999998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45.250399999999999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44.815300000000001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44.380200000000002</v>
      </c>
      <c r="R48" s="83"/>
      <c r="T48" s="87" t="s">
        <v>105</v>
      </c>
      <c r="U48" s="130" t="s">
        <v>555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43.945099999999996</v>
      </c>
      <c r="R49" s="83"/>
      <c r="T49" s="87" t="s">
        <v>106</v>
      </c>
      <c r="U49" s="130" t="s">
        <v>425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43.51</v>
      </c>
      <c r="R50" s="83"/>
      <c r="T50" s="87" t="s">
        <v>107</v>
      </c>
      <c r="U50" s="131">
        <v>1474312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43.0749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42.639799999999994</v>
      </c>
      <c r="R52" s="83"/>
      <c r="T52" s="87" t="s">
        <v>108</v>
      </c>
      <c r="U52" s="130" t="s">
        <v>556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42.204699999999995</v>
      </c>
      <c r="R53" s="83"/>
      <c r="T53" s="87" t="s">
        <v>111</v>
      </c>
      <c r="U53" s="130">
        <v>16.579999999999998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41.769599999999997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41.334499999999998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40.899399999999993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40.464300000000001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40.029200000000003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39.594099999999997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39.158999999999999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225.71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225.71</v>
      </c>
      <c r="R4" s="506">
        <v>1.5E-3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428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248.28100000000003</v>
      </c>
      <c r="R40" s="34"/>
      <c r="T40" s="97" t="s">
        <v>98</v>
      </c>
      <c r="U40" s="129">
        <v>225.38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246.02390000000003</v>
      </c>
      <c r="R41" s="34"/>
      <c r="T41" s="87" t="s">
        <v>99</v>
      </c>
      <c r="U41" s="130">
        <v>225.43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243.76680000000002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241.50970000000001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239.25260000000003</v>
      </c>
      <c r="R44" s="83"/>
      <c r="T44" s="87" t="s">
        <v>418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236.99550000000002</v>
      </c>
      <c r="R45" s="83"/>
      <c r="T45" s="87" t="s">
        <v>419</v>
      </c>
      <c r="U45" s="130" t="s">
        <v>426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234.73840000000001</v>
      </c>
      <c r="R46" s="83"/>
      <c r="T46" s="87" t="s">
        <v>421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232.4813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230.22420000000002</v>
      </c>
      <c r="R48" s="83"/>
      <c r="T48" s="87" t="s">
        <v>105</v>
      </c>
      <c r="U48" s="130" t="s">
        <v>557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227.96710000000002</v>
      </c>
      <c r="R49" s="83"/>
      <c r="T49" s="87" t="s">
        <v>106</v>
      </c>
      <c r="U49" s="130" t="s">
        <v>427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225.71</v>
      </c>
      <c r="R50" s="83"/>
      <c r="T50" s="87" t="s">
        <v>107</v>
      </c>
      <c r="U50" s="131">
        <v>36697822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223.4529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221.19579999999999</v>
      </c>
      <c r="R52" s="83"/>
      <c r="T52" s="87" t="s">
        <v>422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218.93870000000001</v>
      </c>
      <c r="R53" s="83"/>
      <c r="T53" s="87" t="s">
        <v>423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216.6816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214.42449999999999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212.16739999999999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209.91030000000001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207.65320000000003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205.39610000000002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203.13900000000001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78.03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78.03</v>
      </c>
      <c r="R4" s="506">
        <v>0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409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85.833000000000013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85.052700000000002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84.272400000000005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83.492100000000008</v>
      </c>
      <c r="R40" s="83"/>
      <c r="T40" s="97" t="s">
        <v>98</v>
      </c>
      <c r="U40" s="129">
        <v>78.150000000000006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82.711800000000011</v>
      </c>
      <c r="R41" s="83"/>
      <c r="T41" s="87" t="s">
        <v>99</v>
      </c>
      <c r="U41" s="130">
        <v>78.22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81.9315</v>
      </c>
      <c r="R42" s="83"/>
      <c r="T42" s="87" t="s">
        <v>100</v>
      </c>
      <c r="U42" s="130" t="s">
        <v>558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81.151200000000003</v>
      </c>
      <c r="R43" s="83"/>
      <c r="T43" s="87" t="s">
        <v>101</v>
      </c>
      <c r="U43" s="130" t="s">
        <v>458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80.370900000000006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79.590600000000009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78.810299999999998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78.03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77.249700000000004</v>
      </c>
      <c r="R48" s="83"/>
      <c r="T48" s="87" t="s">
        <v>105</v>
      </c>
      <c r="U48" s="130" t="s">
        <v>559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76.469399999999993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75.689099999999996</v>
      </c>
      <c r="R50" s="83"/>
      <c r="T50" s="87" t="s">
        <v>107</v>
      </c>
      <c r="U50" s="131">
        <v>826697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74.908799999999999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74.128500000000003</v>
      </c>
      <c r="R52" s="83"/>
      <c r="T52" s="87" t="s">
        <v>108</v>
      </c>
      <c r="U52" s="130" t="s">
        <v>560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73.348199999999991</v>
      </c>
      <c r="R53" s="83"/>
      <c r="T53" s="87" t="s">
        <v>111</v>
      </c>
      <c r="U53" s="130">
        <v>15.06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72.567900000000009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71.787599999999998</v>
      </c>
      <c r="R55" s="83"/>
      <c r="T55" s="87" t="s">
        <v>109</v>
      </c>
      <c r="U55" s="130" t="s">
        <v>429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71.007300000000001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70.227000000000004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67.61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67.61</v>
      </c>
      <c r="R4" s="506">
        <v>-2.5000000000000001E-3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74.371000000000009</v>
      </c>
      <c r="T43" s="139" t="s">
        <v>98</v>
      </c>
      <c r="U43" s="140">
        <v>67.78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73.694900000000004</v>
      </c>
      <c r="T44" s="108" t="s">
        <v>99</v>
      </c>
      <c r="U44" s="106">
        <v>67.739999999999995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73.018799999999999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72.342700000000008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71.666600000000003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70.990499999999997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70.314400000000006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69.638300000000001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68.962199999999996</v>
      </c>
      <c r="Q51" s="2"/>
      <c r="T51" s="108" t="s">
        <v>105</v>
      </c>
      <c r="U51" s="106" t="s">
        <v>561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68.286100000000005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67.61</v>
      </c>
      <c r="Q53" s="2"/>
      <c r="T53" s="108" t="s">
        <v>107</v>
      </c>
      <c r="U53" s="107">
        <v>412999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66.933899999999994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66.257800000000003</v>
      </c>
      <c r="T55" s="108" t="s">
        <v>108</v>
      </c>
      <c r="U55" s="106" t="s">
        <v>562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65.581699999999998</v>
      </c>
      <c r="T56" s="108" t="s">
        <v>111</v>
      </c>
      <c r="U56" s="106">
        <v>19.940000000000001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64.905599999999993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64.229500000000002</v>
      </c>
      <c r="T58" s="108" t="s">
        <v>109</v>
      </c>
      <c r="U58" s="106" t="s">
        <v>459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63.553399999999996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62.877300000000005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62.2012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61.525100000000002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60.849000000000004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55.96</v>
      </c>
      <c r="R4" s="506">
        <v>3.8E-3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2238.4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895.48000000000638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67.200000000000273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3.0950626381724522E-2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2.7300000000000001E-2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14982700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61.556000000000004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60.996400000000008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60.436800000000005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59.877200000000002</v>
      </c>
      <c r="R43" s="83"/>
      <c r="T43" s="97" t="s">
        <v>98</v>
      </c>
      <c r="U43" s="98">
        <v>55.75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59.317600000000006</v>
      </c>
      <c r="R44" s="83"/>
      <c r="T44" s="87" t="s">
        <v>99</v>
      </c>
      <c r="U44" s="88">
        <v>55.78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58.758000000000003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58.198399999999999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57.638800000000003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57.0792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56.519600000000004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55.96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55.400399999999998</v>
      </c>
      <c r="R51" s="83"/>
      <c r="T51" s="87" t="s">
        <v>105</v>
      </c>
      <c r="U51" s="88" t="s">
        <v>563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54.840800000000002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54.281199999999998</v>
      </c>
      <c r="R53" s="83"/>
      <c r="T53" s="87" t="s">
        <v>107</v>
      </c>
      <c r="U53" s="90">
        <v>8312986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53.721600000000002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53.161999999999999</v>
      </c>
      <c r="R55" s="83"/>
      <c r="T55" s="87" t="s">
        <v>108</v>
      </c>
      <c r="U55" s="88" t="s">
        <v>564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52.602399999999996</v>
      </c>
      <c r="R56" s="83"/>
      <c r="T56" s="87" t="s">
        <v>111</v>
      </c>
      <c r="U56" s="88">
        <v>13.89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52.042800000000007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51.483200000000004</v>
      </c>
      <c r="R58" s="83"/>
      <c r="T58" s="87" t="s">
        <v>109</v>
      </c>
      <c r="U58" s="88" t="s">
        <v>565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50.9236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50.364000000000004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29.71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29.71</v>
      </c>
      <c r="R4" s="506">
        <v>-1.2999999999999999E-3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32.681000000000004</v>
      </c>
      <c r="R40" s="34"/>
      <c r="T40" s="87" t="s">
        <v>98</v>
      </c>
      <c r="U40" s="88">
        <v>29.75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32.383900000000004</v>
      </c>
      <c r="R41" s="34"/>
      <c r="T41" s="87" t="s">
        <v>99</v>
      </c>
      <c r="U41" s="88">
        <v>29.79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32.086800000000004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31.789700000000003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31.492600000000003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31.195500000000003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30.898400000000002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30.601300000000002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30.304200000000002</v>
      </c>
      <c r="R48" s="83"/>
      <c r="T48" s="87" t="s">
        <v>105</v>
      </c>
      <c r="U48" s="88" t="s">
        <v>566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30.007100000000001</v>
      </c>
      <c r="R49" s="83"/>
      <c r="T49" s="87" t="s">
        <v>106</v>
      </c>
      <c r="U49" s="88" t="s">
        <v>410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29.71</v>
      </c>
      <c r="R50" s="83"/>
      <c r="T50" s="87" t="s">
        <v>107</v>
      </c>
      <c r="U50" s="90">
        <v>2887430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29.4129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29.1158</v>
      </c>
      <c r="R52" s="83"/>
      <c r="T52" s="87" t="s">
        <v>108</v>
      </c>
      <c r="U52" s="88" t="s">
        <v>567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28.8187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28.521599999999999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28.224499999999999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27.927399999999999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27.630300000000002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27.333200000000001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27.036100000000001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26.739000000000001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14.15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14.15</v>
      </c>
      <c r="R4" s="506">
        <v>9.2999999999999992E-3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14.02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14.18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15.565000000000001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15.423500000000001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15.282000000000002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15.140500000000001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14.999000000000001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14.857500000000002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14.716000000000001</v>
      </c>
      <c r="Q51" s="2"/>
      <c r="T51" s="93" t="s">
        <v>105</v>
      </c>
      <c r="U51" s="88" t="s">
        <v>568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14.5745</v>
      </c>
      <c r="Q52" s="2"/>
      <c r="T52" s="93" t="s">
        <v>106</v>
      </c>
      <c r="U52" s="88" t="s">
        <v>460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14.433</v>
      </c>
      <c r="Q53" s="2"/>
      <c r="T53" s="93" t="s">
        <v>107</v>
      </c>
      <c r="U53" s="90">
        <v>1691040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14.291500000000001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14.15</v>
      </c>
      <c r="Q55" s="2"/>
      <c r="T55" s="93" t="s">
        <v>108</v>
      </c>
      <c r="U55" s="88" t="s">
        <v>569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14.0085</v>
      </c>
      <c r="Q56" s="2"/>
      <c r="T56" s="93" t="s">
        <v>111</v>
      </c>
      <c r="U56" s="88">
        <v>14.19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13.867000000000001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13.7255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13.584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13.442499999999999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13.301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13.159500000000001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13.018000000000001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12.8765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12.735000000000001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45.39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45.39</v>
      </c>
      <c r="R4" s="506">
        <v>-3.3E-3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49.929000000000002</v>
      </c>
      <c r="Q43" s="34"/>
      <c r="R43" s="34"/>
      <c r="T43" s="128" t="s">
        <v>98</v>
      </c>
      <c r="U43" s="98">
        <v>45.54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49.475100000000005</v>
      </c>
      <c r="Q44" s="34"/>
      <c r="R44" s="34"/>
      <c r="T44" s="93" t="s">
        <v>99</v>
      </c>
      <c r="U44" s="88">
        <v>45.56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49.0212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48.567300000000003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48.113400000000006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47.659500000000001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47.205600000000004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46.7517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46.297800000000002</v>
      </c>
      <c r="Q51" s="83"/>
      <c r="R51" s="34"/>
      <c r="T51" s="93" t="s">
        <v>105</v>
      </c>
      <c r="U51" s="88" t="s">
        <v>570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45.843899999999998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45.39</v>
      </c>
      <c r="Q53" s="83"/>
      <c r="R53" s="34"/>
      <c r="T53" s="93" t="s">
        <v>107</v>
      </c>
      <c r="U53" s="90">
        <v>1813989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44.936100000000003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44.482199999999999</v>
      </c>
      <c r="Q55" s="83"/>
      <c r="T55" s="93" t="s">
        <v>108</v>
      </c>
      <c r="U55" s="88" t="s">
        <v>571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44.028300000000002</v>
      </c>
      <c r="Q56" s="83"/>
      <c r="T56" s="93" t="s">
        <v>111</v>
      </c>
      <c r="U56" s="88">
        <v>44.24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43.574399999999997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43.1205</v>
      </c>
      <c r="Q58" s="83"/>
      <c r="T58" s="93" t="s">
        <v>109</v>
      </c>
      <c r="U58" s="88" t="s">
        <v>572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42.666599999999995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42.212700000000005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41.758800000000001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41.304900000000004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40.850999999999999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42.84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42.84</v>
      </c>
      <c r="R4" s="506">
        <v>2.0999999999999999E-3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47.124000000000009</v>
      </c>
      <c r="T43" s="128" t="s">
        <v>98</v>
      </c>
      <c r="U43" s="98">
        <v>42.75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46.695600000000006</v>
      </c>
      <c r="T44" s="93" t="s">
        <v>99</v>
      </c>
      <c r="U44" s="88">
        <v>42.81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46.26720000000001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45.838800000000006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45.410400000000003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44.982000000000006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44.553600000000003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44.125200000000007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43.696800000000003</v>
      </c>
      <c r="Q51" s="83"/>
      <c r="R51" s="34"/>
      <c r="T51" s="93" t="s">
        <v>105</v>
      </c>
      <c r="U51" s="88" t="s">
        <v>573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43.268400000000007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42.84</v>
      </c>
      <c r="Q53" s="83"/>
      <c r="R53" s="34"/>
      <c r="T53" s="93" t="s">
        <v>107</v>
      </c>
      <c r="U53" s="90">
        <v>1407718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42.4116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41.983200000000004</v>
      </c>
      <c r="Q55" s="83"/>
      <c r="R55" s="34"/>
      <c r="T55" s="93" t="s">
        <v>108</v>
      </c>
      <c r="U55" s="88" t="s">
        <v>574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41.5548</v>
      </c>
      <c r="Q56" s="83"/>
      <c r="R56" s="34"/>
      <c r="T56" s="93" t="s">
        <v>111</v>
      </c>
      <c r="U56" s="88">
        <v>9.77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41.126400000000004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40.698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40.269600000000004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39.841200000000008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39.412800000000004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38.984400000000008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38.556000000000004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74.58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74.58</v>
      </c>
      <c r="R4" s="506">
        <v>1.2999999999999999E-3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82.038000000000011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81.292200000000008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80.546400000000006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79.800600000000003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79.0548</v>
      </c>
      <c r="Q40" s="2"/>
      <c r="T40" s="113" t="s">
        <v>98</v>
      </c>
      <c r="U40" s="106">
        <v>74.48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78.308999999999997</v>
      </c>
      <c r="Q41" s="2"/>
      <c r="T41" s="113" t="s">
        <v>99</v>
      </c>
      <c r="U41" s="106">
        <v>74.48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77.563199999999995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76.817400000000006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76.071600000000004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75.325800000000001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74.58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73.834199999999996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73.088399999999993</v>
      </c>
      <c r="Q48" s="2"/>
      <c r="T48" s="113" t="s">
        <v>105</v>
      </c>
      <c r="U48" s="106" t="s">
        <v>575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72.34259999999999</v>
      </c>
      <c r="T49" s="113" t="s">
        <v>106</v>
      </c>
      <c r="U49" s="106" t="s">
        <v>576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71.596800000000002</v>
      </c>
      <c r="T50" s="113" t="s">
        <v>107</v>
      </c>
      <c r="U50" s="107">
        <v>1088002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70.850999999999999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70.105199999999996</v>
      </c>
      <c r="T52" s="113" t="s">
        <v>108</v>
      </c>
      <c r="U52" s="106" t="s">
        <v>577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69.359400000000008</v>
      </c>
      <c r="T53" s="113" t="s">
        <v>111</v>
      </c>
      <c r="U53" s="106">
        <v>20.190000000000001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68.613600000000005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67.867800000000003</v>
      </c>
      <c r="T55" s="113" t="s">
        <v>109</v>
      </c>
      <c r="U55" s="106" t="s">
        <v>443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67.122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109.28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109.28</v>
      </c>
      <c r="R4" s="506">
        <v>4.5999999999999999E-3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444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120.20800000000001</v>
      </c>
      <c r="Q43" s="2"/>
      <c r="R43" s="34"/>
      <c r="T43" s="10" t="s">
        <v>98</v>
      </c>
      <c r="U43" s="88">
        <v>108.78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119.11520000000002</v>
      </c>
      <c r="Q44" s="2"/>
      <c r="R44" s="34"/>
      <c r="T44" s="10" t="s">
        <v>99</v>
      </c>
      <c r="U44" s="88">
        <v>108.66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118.0224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116.92960000000001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115.83680000000001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114.744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113.6512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112.55840000000001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111.46560000000001</v>
      </c>
      <c r="Q51" s="2"/>
      <c r="R51" s="34"/>
      <c r="T51" s="10" t="s">
        <v>105</v>
      </c>
      <c r="U51" s="88" t="s">
        <v>552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110.3728</v>
      </c>
      <c r="Q52" s="2"/>
      <c r="R52" s="34"/>
      <c r="T52" s="10" t="s">
        <v>106</v>
      </c>
      <c r="U52" s="88" t="s">
        <v>408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109.28</v>
      </c>
      <c r="Q53" s="2"/>
      <c r="R53" s="34"/>
      <c r="T53" s="10" t="s">
        <v>107</v>
      </c>
      <c r="U53" s="90">
        <v>2118471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108.1872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107.09439999999999</v>
      </c>
      <c r="Q55" s="2"/>
      <c r="R55" s="34"/>
      <c r="T55" s="10" t="s">
        <v>108</v>
      </c>
      <c r="U55" s="88" t="s">
        <v>553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106.0016</v>
      </c>
      <c r="T56" s="10" t="s">
        <v>111</v>
      </c>
      <c r="U56" s="88">
        <v>20.239999999999998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104.9088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103.816</v>
      </c>
      <c r="T58" s="10" t="s">
        <v>109</v>
      </c>
      <c r="U58" s="88" t="s">
        <v>554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102.72319999999999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101.63040000000001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100.53760000000001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99.444800000000001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98.352000000000004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181.94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181.94</v>
      </c>
      <c r="R4" s="506">
        <v>0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430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200.13400000000001</v>
      </c>
      <c r="Q42" s="2"/>
      <c r="T42" s="135" t="s">
        <v>98</v>
      </c>
      <c r="U42" s="98">
        <v>180.6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198.31460000000001</v>
      </c>
      <c r="Q43" s="2"/>
      <c r="T43" s="136" t="s">
        <v>99</v>
      </c>
      <c r="U43" s="88">
        <v>180.05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196.49520000000001</v>
      </c>
      <c r="Q44" s="2"/>
      <c r="T44" s="136" t="s">
        <v>100</v>
      </c>
      <c r="U44" s="88" t="s">
        <v>578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194.67580000000001</v>
      </c>
      <c r="Q45" s="2"/>
      <c r="T45" s="136" t="s">
        <v>101</v>
      </c>
      <c r="U45" s="88" t="s">
        <v>579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192.85640000000001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191.03700000000001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189.2176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187.3982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185.5788</v>
      </c>
      <c r="Q50" s="2"/>
      <c r="T50" s="136" t="s">
        <v>105</v>
      </c>
      <c r="U50" s="88" t="s">
        <v>580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183.7594</v>
      </c>
      <c r="Q51" s="2"/>
      <c r="T51" s="136" t="s">
        <v>106</v>
      </c>
      <c r="U51" s="88" t="s">
        <v>445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181.94</v>
      </c>
      <c r="Q52" s="2"/>
      <c r="T52" s="136" t="s">
        <v>107</v>
      </c>
      <c r="U52" s="90">
        <v>897680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180.1206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178.30119999999999</v>
      </c>
      <c r="Q54" s="2"/>
      <c r="T54" s="136" t="s">
        <v>108</v>
      </c>
      <c r="U54" s="88" t="s">
        <v>581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176.48179999999999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174.66239999999999</v>
      </c>
      <c r="T56" s="136" t="s">
        <v>112</v>
      </c>
      <c r="U56" s="88">
        <v>-4.8600000000000003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172.84299999999999</v>
      </c>
      <c r="T57" s="136" t="s">
        <v>109</v>
      </c>
      <c r="U57" s="88" t="s">
        <v>461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171.02359999999999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169.20420000000001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167.38480000000001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165.56540000000001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163.74600000000001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74.790000000000006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74.790000000000006</v>
      </c>
      <c r="R4" s="506">
        <v>8.0999999999999996E-3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82.26900000000002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81.521100000000018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80.773200000000017</v>
      </c>
      <c r="Q43" s="2"/>
      <c r="T43" s="128" t="s">
        <v>98</v>
      </c>
      <c r="U43" s="98">
        <v>74.19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80.025300000000016</v>
      </c>
      <c r="Q44" s="2"/>
      <c r="T44" s="93" t="s">
        <v>99</v>
      </c>
      <c r="U44" s="88">
        <v>74.400000000000006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3151000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79.277400000000014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78.529500000000013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77.781600000000012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77.03370000000001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76.285800000000009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75.537900000000008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74.790000000000006</v>
      </c>
      <c r="Q51" s="2"/>
      <c r="T51" s="93" t="s">
        <v>105</v>
      </c>
      <c r="U51" s="88" t="s">
        <v>620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74.042100000000005</v>
      </c>
      <c r="Q52" s="2"/>
      <c r="T52" s="93" t="s">
        <v>106</v>
      </c>
      <c r="U52" s="88" t="s">
        <v>434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73.294200000000004</v>
      </c>
      <c r="Q53" s="2"/>
      <c r="T53" s="93" t="s">
        <v>107</v>
      </c>
      <c r="U53" s="90">
        <v>1623393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72.546300000000002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71.798400000000001</v>
      </c>
      <c r="T55" s="93" t="s">
        <v>108</v>
      </c>
      <c r="U55" s="88" t="s">
        <v>621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71.0505</v>
      </c>
      <c r="T56" s="93" t="s">
        <v>111</v>
      </c>
      <c r="U56" s="88">
        <v>9.5500000000000007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70.302599999999998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69.554700000000011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68.80680000000001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68.058900000000008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67.311000000000007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72.88</v>
      </c>
      <c r="R4" s="530">
        <v>1.0699999999999999E-2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3644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497.94999999999891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7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1.9246631839428092E-3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2.47E-2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80.168000000000006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79.4392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78.710400000000007</v>
      </c>
      <c r="Q43" s="2"/>
      <c r="T43" s="128" t="s">
        <v>98</v>
      </c>
      <c r="U43" s="98">
        <v>72.11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77.9816</v>
      </c>
      <c r="Q44" s="2"/>
      <c r="T44" s="93" t="s">
        <v>99</v>
      </c>
      <c r="U44" s="88">
        <v>72.36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77.252799999999993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76.524000000000001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75.795199999999994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75.066400000000002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74.337599999999995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73.608800000000002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72.88</v>
      </c>
      <c r="Q51" s="2"/>
      <c r="T51" s="93" t="s">
        <v>105</v>
      </c>
      <c r="U51" s="88" t="s">
        <v>582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72.151199999999989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71.422399999999996</v>
      </c>
      <c r="Q53" s="2"/>
      <c r="T53" s="93" t="s">
        <v>107</v>
      </c>
      <c r="U53" s="90">
        <v>995715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70.693599999999989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69.964799999999997</v>
      </c>
      <c r="T55" s="93" t="s">
        <v>108</v>
      </c>
      <c r="U55" s="88" t="s">
        <v>583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69.23599999999999</v>
      </c>
      <c r="T56" s="93" t="s">
        <v>111</v>
      </c>
      <c r="U56" s="88">
        <v>17.64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68.507199999999997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67.778400000000005</v>
      </c>
      <c r="T58" s="93" t="s">
        <v>109</v>
      </c>
      <c r="U58" s="88" t="s">
        <v>584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67.049599999999998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66.320799999999991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65.591999999999999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49.89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49.89</v>
      </c>
      <c r="R4" s="532">
        <v>1.8E-3</v>
      </c>
      <c r="T4" s="520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1.5900000000000001E-2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54.879000000000005</v>
      </c>
      <c r="Q43" s="2"/>
      <c r="T43" s="128" t="s">
        <v>98</v>
      </c>
      <c r="U43" s="98">
        <v>49.8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54.380100000000006</v>
      </c>
      <c r="Q44" s="2"/>
      <c r="T44" s="93" t="s">
        <v>99</v>
      </c>
      <c r="U44" s="88">
        <v>49.94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53.881200000000007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53.382300000000001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52.883400000000002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52.384500000000003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51.885600000000004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51.386700000000005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50.887799999999999</v>
      </c>
      <c r="Q51" s="2"/>
      <c r="T51" s="93" t="s">
        <v>105</v>
      </c>
      <c r="U51" s="88" t="s">
        <v>585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50.3889</v>
      </c>
      <c r="Q52" s="2"/>
      <c r="T52" s="93" t="s">
        <v>106</v>
      </c>
      <c r="U52" s="88" t="s">
        <v>431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49.89</v>
      </c>
      <c r="Q53" s="2"/>
      <c r="T53" s="93" t="s">
        <v>107</v>
      </c>
      <c r="U53" s="90">
        <v>4046336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49.391100000000002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48.892200000000003</v>
      </c>
      <c r="T55" s="93" t="s">
        <v>108</v>
      </c>
      <c r="U55" s="88" t="s">
        <v>586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48.393299999999996</v>
      </c>
      <c r="T56" s="93" t="s">
        <v>111</v>
      </c>
      <c r="U56" s="88">
        <v>8.09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47.894399999999997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47.395499999999998</v>
      </c>
      <c r="T58" s="93" t="s">
        <v>109</v>
      </c>
      <c r="U58" s="88" t="s">
        <v>587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46.896599999999999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46.3977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45.898800000000001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45.399900000000002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44.901000000000003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105.15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105.15</v>
      </c>
      <c r="R4" s="506">
        <v>-2.5999999999999999E-3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115.66500000000002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114.61350000000002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113.56200000000001</v>
      </c>
      <c r="Q43" s="2"/>
      <c r="T43" s="128" t="s">
        <v>98</v>
      </c>
      <c r="U43" s="98">
        <v>105.42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112.51050000000001</v>
      </c>
      <c r="Q44" s="2"/>
      <c r="T44" s="93" t="s">
        <v>99</v>
      </c>
      <c r="U44" s="88">
        <v>105.24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111.45900000000002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110.40750000000001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109.35600000000001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108.3045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107.25300000000001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106.20150000000001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105.15</v>
      </c>
      <c r="Q51" s="2"/>
      <c r="T51" s="93" t="s">
        <v>105</v>
      </c>
      <c r="U51" s="88" t="s">
        <v>588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104.0985</v>
      </c>
      <c r="Q52" s="2"/>
      <c r="T52" s="93" t="s">
        <v>106</v>
      </c>
      <c r="U52" s="88" t="s">
        <v>446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103.047</v>
      </c>
      <c r="Q53" s="2"/>
      <c r="T53" s="93" t="s">
        <v>107</v>
      </c>
      <c r="U53" s="90">
        <v>3238753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101.99550000000001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100.944</v>
      </c>
      <c r="T55" s="93" t="s">
        <v>108</v>
      </c>
      <c r="U55" s="88" t="s">
        <v>589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99.892499999999998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98.840999999999994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97.789500000000004</v>
      </c>
      <c r="T58" s="93" t="s">
        <v>109</v>
      </c>
      <c r="U58" s="88" t="s">
        <v>447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96.738000000000014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95.686500000000009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94.635000000000005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1800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3.5200777777777774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3.42</v>
      </c>
      <c r="R4" s="506">
        <v>0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6156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6336.1399999999994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254.79000000000087</v>
      </c>
      <c r="R7">
        <v>700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-180.13999999999942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-2.8430558668211155E-2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0.12770000000000001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3" t="s">
        <v>78</v>
      </c>
      <c r="P40" s="613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3.762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3.7278000000000002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3.6936</v>
      </c>
      <c r="Q43" s="2"/>
      <c r="T43" s="128" t="s">
        <v>98</v>
      </c>
      <c r="U43" s="98">
        <v>3.34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327</v>
      </c>
      <c r="O44" s="83">
        <v>1.07</v>
      </c>
      <c r="P44" s="83">
        <f t="shared" si="10"/>
        <v>3.6594000000000002</v>
      </c>
      <c r="Q44" s="2"/>
      <c r="T44" s="93" t="s">
        <v>99</v>
      </c>
      <c r="U44" s="88">
        <v>3.32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3.6252</v>
      </c>
      <c r="Q45" s="2"/>
      <c r="T45" s="93" t="s">
        <v>100</v>
      </c>
      <c r="U45" s="88" t="s">
        <v>590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3.5910000000000002</v>
      </c>
      <c r="Q46" s="2"/>
      <c r="T46" s="93" t="s">
        <v>101</v>
      </c>
      <c r="U46" s="88" t="s">
        <v>591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348</v>
      </c>
      <c r="O47" s="83">
        <v>1.04</v>
      </c>
      <c r="P47" s="83">
        <f t="shared" si="10"/>
        <v>3.5568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3.5226000000000002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3.4883999999999999</v>
      </c>
      <c r="Q49" s="2"/>
      <c r="T49" s="93" t="s">
        <v>104</v>
      </c>
      <c r="U49" s="88" t="s">
        <v>592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3.4542000000000002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3.42</v>
      </c>
      <c r="Q51" s="2"/>
      <c r="T51" s="93" t="s">
        <v>105</v>
      </c>
      <c r="U51" s="88" t="s">
        <v>593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3.3857999999999997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3">C53*(E53-D53)</f>
        <v>-12.137999999999938</v>
      </c>
      <c r="G53" s="40">
        <f t="shared" ref="G53:G55" si="24">D53*C53</f>
        <v>2581.1379999999999</v>
      </c>
      <c r="H53" s="232">
        <f t="shared" ref="H53:H55" si="25">(E53-D53)/D53</f>
        <v>-4.7025769253716534E-3</v>
      </c>
      <c r="I53" s="40"/>
      <c r="O53" s="83">
        <v>0.98</v>
      </c>
      <c r="P53" s="83">
        <f t="shared" si="10"/>
        <v>3.3515999999999999</v>
      </c>
      <c r="Q53" s="2"/>
      <c r="T53" s="93" t="s">
        <v>107</v>
      </c>
      <c r="U53" s="90">
        <v>12705271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3.3173999999999997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3"/>
        <v>-414.14400000000012</v>
      </c>
      <c r="G55" s="40">
        <f t="shared" si="24"/>
        <v>6336.1440000000002</v>
      </c>
      <c r="H55" s="232">
        <f t="shared" si="25"/>
        <v>-6.5362150860207732E-2</v>
      </c>
      <c r="I55" s="40"/>
      <c r="O55" s="83">
        <v>0.96</v>
      </c>
      <c r="P55" s="83">
        <f t="shared" si="10"/>
        <v>3.2831999999999999</v>
      </c>
      <c r="T55" s="93" t="s">
        <v>108</v>
      </c>
      <c r="U55" s="88" t="s">
        <v>594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6">C56*(E56-D56)</f>
        <v>-180.14400000000029</v>
      </c>
      <c r="G56" s="40">
        <f t="shared" ref="G56" si="27">D56*C56</f>
        <v>6336.1440000000002</v>
      </c>
      <c r="H56" s="232">
        <f t="shared" ref="H56" si="28">(E56-D56)/D56</f>
        <v>-2.8431172018817803E-2</v>
      </c>
      <c r="I56" s="40"/>
      <c r="O56" s="83">
        <v>0.95</v>
      </c>
      <c r="P56" s="83">
        <f t="shared" si="10"/>
        <v>3.2489999999999997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3.2147999999999999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3.1806000000000001</v>
      </c>
      <c r="T58" s="93" t="s">
        <v>109</v>
      </c>
      <c r="U58" s="88" t="s">
        <v>595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3.1463999999999999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3.1122000000000001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3.0779999999999998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73.64</v>
      </c>
      <c r="R4" s="506">
        <v>0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14728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-1669.6699999999983</v>
      </c>
      <c r="R7">
        <v>100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-1669.6699999999983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-0.10182361274498133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2.5399999999999999E-2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C23" s="4"/>
      <c r="D23" s="3"/>
      <c r="E23" s="3"/>
      <c r="F23" s="3"/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81.004000000000005</v>
      </c>
      <c r="Q43" s="2"/>
      <c r="T43" s="128" t="s">
        <v>98</v>
      </c>
      <c r="U43" s="98">
        <v>73.3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80.267600000000002</v>
      </c>
      <c r="Q44" s="2"/>
      <c r="T44" s="93" t="s">
        <v>99</v>
      </c>
      <c r="U44" s="88">
        <v>73.3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79.531200000000013</v>
      </c>
      <c r="Q45" s="2"/>
      <c r="T45" s="93" t="s">
        <v>100</v>
      </c>
      <c r="U45" s="88" t="s">
        <v>596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78.794800000000009</v>
      </c>
      <c r="Q46" s="2"/>
      <c r="T46" s="93" t="s">
        <v>101</v>
      </c>
      <c r="U46" s="88" t="s">
        <v>597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78.058400000000006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77.322000000000003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76.585599999999999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75.849199999999996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75.112800000000007</v>
      </c>
      <c r="Q51" s="2"/>
      <c r="T51" s="93" t="s">
        <v>105</v>
      </c>
      <c r="U51" s="88" t="s">
        <v>598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74.376400000000004</v>
      </c>
      <c r="Q52" s="2"/>
      <c r="T52" s="93" t="s">
        <v>106</v>
      </c>
      <c r="U52" s="88" t="s">
        <v>462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73.64</v>
      </c>
      <c r="Q53" s="2"/>
      <c r="T53" s="93" t="s">
        <v>107</v>
      </c>
      <c r="U53" s="90">
        <v>5307649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72.903599999999997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72.167199999999994</v>
      </c>
      <c r="Q55" s="2"/>
      <c r="T55" s="93" t="s">
        <v>108</v>
      </c>
      <c r="U55" s="88" t="s">
        <v>599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71.430800000000005</v>
      </c>
      <c r="T56" s="93" t="s">
        <v>111</v>
      </c>
      <c r="U56" s="88">
        <v>6.81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70.694400000000002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69.957999999999998</v>
      </c>
      <c r="T58" s="93" t="s">
        <v>109</v>
      </c>
      <c r="U58" s="88" t="s">
        <v>600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69.221599999999995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68.485200000000006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67.748800000000003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67.0124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66.275999999999996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412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70.39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70.39</v>
      </c>
      <c r="R4" s="506">
        <v>0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77.429000000000002</v>
      </c>
      <c r="Q43" s="34"/>
      <c r="T43" s="128" t="s">
        <v>98</v>
      </c>
      <c r="U43" s="98">
        <v>70.16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76.725100000000012</v>
      </c>
      <c r="Q44" s="34"/>
      <c r="T44" s="93" t="s">
        <v>99</v>
      </c>
      <c r="U44" s="88">
        <v>70.2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76.021200000000007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75.317300000000003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74.613399999999999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73.909500000000008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73.205600000000004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72.5017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71.797799999999995</v>
      </c>
      <c r="Q51" s="83"/>
      <c r="T51" s="93" t="s">
        <v>105</v>
      </c>
      <c r="U51" s="88" t="s">
        <v>601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71.093900000000005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70.39</v>
      </c>
      <c r="Q53" s="83"/>
      <c r="T53" s="93" t="s">
        <v>107</v>
      </c>
      <c r="U53" s="90">
        <v>117052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69.686099999999996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68.982200000000006</v>
      </c>
      <c r="Q55" s="83"/>
      <c r="T55" s="93" t="s">
        <v>108</v>
      </c>
      <c r="U55" s="88" t="s">
        <v>602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68.278300000000002</v>
      </c>
      <c r="Q56" s="83"/>
      <c r="T56" s="93" t="s">
        <v>111</v>
      </c>
      <c r="U56" s="88">
        <v>24.7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67.574399999999997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66.870499999999993</v>
      </c>
      <c r="Q58" s="83"/>
      <c r="T58" s="93" t="s">
        <v>109</v>
      </c>
      <c r="U58" s="88" t="s">
        <v>603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66.166600000000003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65.462699999999998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64.758800000000008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64.054900000000004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63.350999999999999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62.16</v>
      </c>
      <c r="R4" s="506">
        <v>-4.7999999999999996E-3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3108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-28.550000000000182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-78.5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-2.4635179664208379E-2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68.376000000000005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67.754400000000004</v>
      </c>
      <c r="Q43" s="2"/>
      <c r="T43" s="128" t="s">
        <v>98</v>
      </c>
      <c r="U43" s="129">
        <v>62.46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67.132800000000003</v>
      </c>
      <c r="Q44" s="2"/>
      <c r="T44" s="93" t="s">
        <v>99</v>
      </c>
      <c r="U44" s="130">
        <v>62.46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66.511200000000002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65.889600000000002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65.268000000000001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64.6464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64.024799999999999</v>
      </c>
      <c r="Q49" s="2"/>
      <c r="T49" s="93" t="s">
        <v>122</v>
      </c>
      <c r="U49" s="130" t="s">
        <v>463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63.403199999999998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1"/>
        <v>62.781599999999997</v>
      </c>
      <c r="Q51" s="2"/>
      <c r="T51" s="93" t="s">
        <v>105</v>
      </c>
      <c r="U51" s="130" t="s">
        <v>604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1"/>
        <v>62.16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1"/>
        <v>61.538399999999996</v>
      </c>
      <c r="Q53" s="2"/>
      <c r="T53" s="516" t="s">
        <v>107</v>
      </c>
      <c r="U53" s="131">
        <v>1460070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1"/>
        <v>60.916799999999995</v>
      </c>
      <c r="Q54" s="2"/>
      <c r="T54" s="516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1"/>
        <v>60.295199999999994</v>
      </c>
      <c r="T55" s="93" t="s">
        <v>108</v>
      </c>
      <c r="U55" s="130" t="s">
        <v>605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1"/>
        <v>59.673599999999993</v>
      </c>
      <c r="T56" s="93" t="s">
        <v>111</v>
      </c>
      <c r="U56" s="130">
        <v>23.21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1"/>
        <v>59.051999999999992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1"/>
        <v>58.430399999999992</v>
      </c>
      <c r="T58" s="93" t="s">
        <v>109</v>
      </c>
      <c r="U58" s="130" t="s">
        <v>606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1"/>
        <v>57.808799999999998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1"/>
        <v>57.187199999999997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1"/>
        <v>56.565599999999996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1"/>
        <v>55.943999999999996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35.69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35.69</v>
      </c>
      <c r="R4" s="506">
        <v>0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4.1700000000000001E-2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39.259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38.902099999999997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38.545200000000001</v>
      </c>
      <c r="Q44" s="2"/>
      <c r="T44" s="10" t="s">
        <v>99</v>
      </c>
      <c r="U44" s="10">
        <v>35.83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38.188299999999998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37.831400000000002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37.474499999999999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37.117599999999996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36.7607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36.403799999999997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36.046900000000001</v>
      </c>
      <c r="Q51" s="2"/>
      <c r="T51" s="10" t="s">
        <v>105</v>
      </c>
      <c r="U51" s="10" t="s">
        <v>607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35.69</v>
      </c>
      <c r="Q52" s="2"/>
      <c r="T52" s="10" t="s">
        <v>106</v>
      </c>
      <c r="U52" s="10" t="s">
        <v>411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35.333099999999995</v>
      </c>
      <c r="Q53" s="2"/>
      <c r="T53" s="10" t="s">
        <v>107</v>
      </c>
      <c r="U53" s="95">
        <v>9351152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34.976199999999999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34.619299999999996</v>
      </c>
      <c r="T55" s="10" t="s">
        <v>108</v>
      </c>
      <c r="U55" s="10" t="s">
        <v>464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34.2624</v>
      </c>
      <c r="T56" s="10" t="s">
        <v>111</v>
      </c>
      <c r="U56" s="10">
        <v>4.07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33.905499999999996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33.548599999999993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33.191699999999997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32.834800000000001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32.477899999999998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32.121000000000002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32" activePane="bottomLeft" state="frozen"/>
      <selection activeCell="A2" sqref="A2"/>
      <selection pane="bottomLeft" activeCell="P59" sqref="P59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141.84</v>
      </c>
      <c r="R4" s="506">
        <v>9.4000000000000004E-3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2836.8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210.6700000000003</v>
      </c>
      <c r="R7" s="30">
        <v>42733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39.200000000000273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1.4012010294538274E-2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4.3E-3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140.52000000000001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140.85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156.02400000000003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154.60560000000001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153.18720000000002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151.7688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150.35040000000001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148.93200000000002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147.5136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146.09520000000001</v>
      </c>
      <c r="Q53" s="2"/>
      <c r="T53" s="93" t="s">
        <v>107</v>
      </c>
      <c r="U53" s="436">
        <v>1047741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144.67680000000001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143.25839999999999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141.84</v>
      </c>
      <c r="Q56" s="2"/>
      <c r="T56" s="93" t="s">
        <v>111</v>
      </c>
      <c r="U56" s="435">
        <v>28.35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140.42160000000001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139.00319999999999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137.5848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136.16640000000001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134.74799999999999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133.3296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131.91120000000001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130.49280000000002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129.0744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127.65600000000001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40.65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40.65</v>
      </c>
      <c r="R4" s="506">
        <v>2.5000000000000001E-3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2.5499999999999998E-2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44.715000000000003</v>
      </c>
      <c r="T43" s="93" t="s">
        <v>98</v>
      </c>
      <c r="U43" s="435">
        <v>40.549999999999997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44.308500000000002</v>
      </c>
      <c r="T44" s="93" t="s">
        <v>99</v>
      </c>
      <c r="U44" s="435">
        <v>40.6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43.902000000000001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43.4955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43.088999999999999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42.682499999999997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42.276000000000003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41.869500000000002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41.463000000000001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41.0565</v>
      </c>
      <c r="Q52" s="2"/>
      <c r="T52" s="93" t="s">
        <v>106</v>
      </c>
      <c r="U52" s="435" t="s">
        <v>449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40.65</v>
      </c>
      <c r="Q53" s="2"/>
      <c r="T53" s="93" t="s">
        <v>107</v>
      </c>
      <c r="U53" s="436">
        <v>244651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40.243499999999997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39.836999999999996</v>
      </c>
      <c r="Q55" s="2"/>
      <c r="T55" s="93" t="s">
        <v>108</v>
      </c>
      <c r="U55" s="435" t="s">
        <v>465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39.430499999999995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39.023999999999994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38.6175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38.210999999999999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37.804499999999997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37.398000000000003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36.991500000000002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36.585000000000001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110.65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110.65</v>
      </c>
      <c r="R4" s="506">
        <v>1.6999999999999999E-3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3" t="s">
        <v>78</v>
      </c>
      <c r="Q39" s="613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121.71500000000002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120.60850000000002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119.50200000000001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118.39550000000001</v>
      </c>
      <c r="T43" s="128" t="s">
        <v>98</v>
      </c>
      <c r="U43" s="98">
        <v>110.46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117.28900000000002</v>
      </c>
      <c r="T44" s="93" t="s">
        <v>99</v>
      </c>
      <c r="U44" s="88">
        <v>110.35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116.1825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115.07600000000001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113.96950000000001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112.86300000000001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111.7565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110.65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109.54350000000001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108.437</v>
      </c>
      <c r="T52" s="93" t="s">
        <v>106</v>
      </c>
      <c r="U52" s="88" t="s">
        <v>432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107.3305</v>
      </c>
      <c r="T53" s="93" t="s">
        <v>107</v>
      </c>
      <c r="U53" s="90">
        <v>1303561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106.224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105.11750000000001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104.011</v>
      </c>
      <c r="T56" s="93" t="s">
        <v>111</v>
      </c>
      <c r="U56" s="88">
        <v>12.64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102.90450000000001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101.79800000000002</v>
      </c>
      <c r="T58" s="93" t="s">
        <v>109</v>
      </c>
      <c r="U58" s="88" t="s">
        <v>616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100.6915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99.585000000000008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163.03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163.03</v>
      </c>
      <c r="R4" s="506">
        <v>8.9999999999999993E-3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6939500</v>
      </c>
      <c r="AC19" s="10">
        <v>158.32</v>
      </c>
      <c r="AD19" s="2">
        <f t="shared" si="0"/>
        <v>2.6899999999999977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 t="s">
        <v>466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42703</v>
      </c>
      <c r="X21" s="10">
        <v>156.94</v>
      </c>
      <c r="Y21" s="10">
        <v>158.12</v>
      </c>
      <c r="Z21" s="10">
        <v>155.18</v>
      </c>
      <c r="AA21" s="10">
        <v>157.59</v>
      </c>
      <c r="AB21" s="95">
        <v>5827400</v>
      </c>
      <c r="AC21" s="10">
        <v>156.96</v>
      </c>
      <c r="AD21" s="2">
        <f t="shared" si="0"/>
        <v>2.9399999999999977</v>
      </c>
      <c r="AE21" s="138">
        <f t="shared" si="1"/>
        <v>3.5971223021582954E-2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42702</v>
      </c>
      <c r="X22" s="10">
        <v>152.74</v>
      </c>
      <c r="Y22" s="10">
        <v>152.85</v>
      </c>
      <c r="Z22" s="10">
        <v>150</v>
      </c>
      <c r="AA22" s="10">
        <v>152.11000000000001</v>
      </c>
      <c r="AB22" s="95">
        <v>5029600</v>
      </c>
      <c r="AC22" s="10">
        <v>151.51</v>
      </c>
      <c r="AD22" s="2">
        <f t="shared" si="0"/>
        <v>2.8499999999999943</v>
      </c>
      <c r="AE22" s="138">
        <f t="shared" si="1"/>
        <v>-4.5335085413928944E-3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42699</v>
      </c>
      <c r="X23" s="10">
        <v>153.93</v>
      </c>
      <c r="Y23" s="10">
        <v>154.5</v>
      </c>
      <c r="Z23" s="10">
        <v>152.61000000000001</v>
      </c>
      <c r="AA23" s="10">
        <v>152.81</v>
      </c>
      <c r="AB23" s="95">
        <v>1664500</v>
      </c>
      <c r="AC23" s="10">
        <v>152.19999999999999</v>
      </c>
      <c r="AD23" s="2">
        <f t="shared" si="0"/>
        <v>1.8899999999999864</v>
      </c>
      <c r="AE23" s="138">
        <f t="shared" si="1"/>
        <v>-4.7734257503434518E-3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42697</v>
      </c>
      <c r="X24" s="10">
        <v>152.01</v>
      </c>
      <c r="Y24" s="10">
        <v>153.74</v>
      </c>
      <c r="Z24" s="10">
        <v>150.96</v>
      </c>
      <c r="AA24" s="10">
        <v>153.54</v>
      </c>
      <c r="AB24" s="95">
        <v>2697200</v>
      </c>
      <c r="AC24" s="10">
        <v>152.93</v>
      </c>
      <c r="AD24" s="2">
        <f t="shared" si="0"/>
        <v>2.7800000000000011</v>
      </c>
      <c r="AE24" s="138">
        <f t="shared" si="1"/>
        <v>8.3739944612950534E-3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42696</v>
      </c>
      <c r="X25" s="10">
        <v>151.08000000000001</v>
      </c>
      <c r="Y25" s="10">
        <v>152.93</v>
      </c>
      <c r="Z25" s="10">
        <v>150.56</v>
      </c>
      <c r="AA25" s="10">
        <v>152.26</v>
      </c>
      <c r="AB25" s="95">
        <v>4992100</v>
      </c>
      <c r="AC25" s="10">
        <v>151.66</v>
      </c>
      <c r="AD25" s="2">
        <f t="shared" si="0"/>
        <v>2.3700000000000045</v>
      </c>
      <c r="AE25" s="138">
        <f t="shared" si="1"/>
        <v>1.2348975368800419E-2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42695</v>
      </c>
      <c r="X26" s="10">
        <v>149.72</v>
      </c>
      <c r="Y26" s="10">
        <v>150.66</v>
      </c>
      <c r="Z26" s="10">
        <v>148.56</v>
      </c>
      <c r="AA26" s="10">
        <v>150.41</v>
      </c>
      <c r="AB26" s="95">
        <v>3867800</v>
      </c>
      <c r="AC26" s="10">
        <v>149.81</v>
      </c>
      <c r="AD26" s="2">
        <f t="shared" si="0"/>
        <v>2.0999999999999943</v>
      </c>
      <c r="AE26" s="138">
        <f t="shared" si="1"/>
        <v>6.3818352814724033E-3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42692</v>
      </c>
      <c r="X27" s="10">
        <v>151.05000000000001</v>
      </c>
      <c r="Y27" s="10">
        <v>151.66</v>
      </c>
      <c r="Z27" s="10">
        <v>149.4</v>
      </c>
      <c r="AA27" s="10">
        <v>149.44999999999999</v>
      </c>
      <c r="AB27" s="95">
        <v>5664800</v>
      </c>
      <c r="AC27" s="10">
        <v>148.86000000000001</v>
      </c>
      <c r="AD27" s="2">
        <f t="shared" si="0"/>
        <v>2.2599999999999909</v>
      </c>
      <c r="AE27" s="138">
        <f t="shared" si="1"/>
        <v>-8.7234467603380939E-3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42691</v>
      </c>
      <c r="X28" s="10">
        <v>151.82</v>
      </c>
      <c r="Y28" s="10">
        <v>151.91999999999999</v>
      </c>
      <c r="Z28" s="10">
        <v>150.19</v>
      </c>
      <c r="AA28" s="10">
        <v>150.77000000000001</v>
      </c>
      <c r="AB28" s="95">
        <v>4683000</v>
      </c>
      <c r="AC28" s="10">
        <v>150.16999999999999</v>
      </c>
      <c r="AD28" s="2">
        <f t="shared" si="0"/>
        <v>1.7299999999999898</v>
      </c>
      <c r="AE28" s="138">
        <f t="shared" si="1"/>
        <v>-4.837640821736322E-3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151.99</v>
      </c>
      <c r="Y29" s="10">
        <v>153</v>
      </c>
      <c r="Z29" s="10">
        <v>151.22999999999999</v>
      </c>
      <c r="AA29" s="10">
        <v>151.5</v>
      </c>
      <c r="AB29" s="95">
        <v>3899000</v>
      </c>
      <c r="AC29" s="10">
        <v>150.9</v>
      </c>
      <c r="AD29" s="2">
        <f t="shared" si="0"/>
        <v>1.7700000000000102</v>
      </c>
      <c r="AE29" s="138">
        <f t="shared" si="1"/>
        <v>-4.8143507221525272E-3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153.51</v>
      </c>
      <c r="Y30" s="10">
        <v>153.96</v>
      </c>
      <c r="Z30" s="10">
        <v>151.51</v>
      </c>
      <c r="AA30" s="10">
        <v>152.22999999999999</v>
      </c>
      <c r="AB30" s="95">
        <v>4910700</v>
      </c>
      <c r="AC30" s="10">
        <v>151.63</v>
      </c>
      <c r="AD30" s="2">
        <f t="shared" si="0"/>
        <v>2.4500000000000171</v>
      </c>
      <c r="AE30" s="138">
        <f t="shared" si="1"/>
        <v>-3.2964135021107399E-4</v>
      </c>
    </row>
    <row r="31" spans="1:31" x14ac:dyDescent="0.25">
      <c r="G31" s="3"/>
      <c r="H31" s="233"/>
      <c r="W31" s="133">
        <v>42688</v>
      </c>
      <c r="X31" s="10">
        <v>147.32</v>
      </c>
      <c r="Y31" s="10">
        <v>152.91999999999999</v>
      </c>
      <c r="Z31" s="10">
        <v>147.04</v>
      </c>
      <c r="AA31" s="10">
        <v>152.28</v>
      </c>
      <c r="AB31" s="95">
        <v>5740400</v>
      </c>
      <c r="AC31" s="10">
        <v>151.68</v>
      </c>
      <c r="AD31" s="2">
        <f t="shared" si="0"/>
        <v>5.8799999999999955</v>
      </c>
      <c r="AE31" s="138">
        <f t="shared" si="1"/>
        <v>4.0043883708173356E-2</v>
      </c>
    </row>
    <row r="32" spans="1:31" x14ac:dyDescent="0.25">
      <c r="W32" s="133">
        <v>42685</v>
      </c>
      <c r="X32" s="10">
        <v>146.71</v>
      </c>
      <c r="Y32" s="10">
        <v>147.5</v>
      </c>
      <c r="Z32" s="10">
        <v>146.01</v>
      </c>
      <c r="AA32" s="10">
        <v>146.41999999999999</v>
      </c>
      <c r="AB32" s="95">
        <v>4475400</v>
      </c>
      <c r="AC32" s="10">
        <v>145.84</v>
      </c>
      <c r="AD32" s="2">
        <f t="shared" si="0"/>
        <v>1.4900000000000091</v>
      </c>
      <c r="AE32" s="138">
        <f t="shared" si="1"/>
        <v>1.9924424596358126E-3</v>
      </c>
    </row>
    <row r="33" spans="1:31" x14ac:dyDescent="0.25">
      <c r="L33" t="s">
        <v>215</v>
      </c>
      <c r="M33" s="2">
        <f>M44+K44-F44</f>
        <v>176.70000000000073</v>
      </c>
      <c r="W33" s="133">
        <v>42684</v>
      </c>
      <c r="X33" s="10">
        <v>142.34</v>
      </c>
      <c r="Y33" s="10">
        <v>146.57</v>
      </c>
      <c r="Z33" s="10">
        <v>142</v>
      </c>
      <c r="AA33" s="10">
        <v>146.13</v>
      </c>
      <c r="AB33" s="95">
        <v>6075500</v>
      </c>
      <c r="AC33" s="10">
        <v>145.55000000000001</v>
      </c>
      <c r="AD33" s="2">
        <f t="shared" si="0"/>
        <v>4.5699999999999932</v>
      </c>
      <c r="AE33" s="138">
        <f t="shared" si="1"/>
        <v>2.9786330833451391E-2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42683</v>
      </c>
      <c r="X34" s="10">
        <v>139.54</v>
      </c>
      <c r="Y34" s="10">
        <v>144.19</v>
      </c>
      <c r="Z34" s="10">
        <v>136.22</v>
      </c>
      <c r="AA34" s="10">
        <v>141.9</v>
      </c>
      <c r="AB34" s="95">
        <v>8042400</v>
      </c>
      <c r="AC34" s="10">
        <v>141.34</v>
      </c>
      <c r="AD34" s="2">
        <f t="shared" si="0"/>
        <v>7.9699999999999989</v>
      </c>
      <c r="AE34" s="138">
        <f t="shared" si="1"/>
        <v>-6.9556664090494325E-3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42682</v>
      </c>
      <c r="X35" s="10">
        <v>141.35</v>
      </c>
      <c r="Y35" s="10">
        <v>143.61000000000001</v>
      </c>
      <c r="Z35" s="10">
        <v>141</v>
      </c>
      <c r="AA35" s="10">
        <v>142.9</v>
      </c>
      <c r="AB35" s="95">
        <v>4389300</v>
      </c>
      <c r="AC35" s="10">
        <v>142.33000000000001</v>
      </c>
      <c r="AD35" s="2">
        <f t="shared" si="0"/>
        <v>2.6100000000000136</v>
      </c>
      <c r="AE35" s="138">
        <f t="shared" si="1"/>
        <v>6.7906910942916454E-3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42681</v>
      </c>
      <c r="X36" s="10">
        <v>139.6</v>
      </c>
      <c r="Y36" s="10">
        <v>142.44</v>
      </c>
      <c r="Z36" s="10">
        <v>139.55000000000001</v>
      </c>
      <c r="AA36" s="10">
        <v>141.93</v>
      </c>
      <c r="AB36" s="95">
        <v>3896600</v>
      </c>
      <c r="AC36" s="10">
        <v>141.37</v>
      </c>
      <c r="AD36" s="2">
        <f t="shared" si="0"/>
        <v>2.8899999999999864</v>
      </c>
      <c r="AE36" s="138">
        <f t="shared" si="1"/>
        <v>3.0694079906678384E-2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42678</v>
      </c>
      <c r="X37" s="10">
        <v>138.44999999999999</v>
      </c>
      <c r="Y37" s="10">
        <v>138.88999999999999</v>
      </c>
      <c r="Z37" s="10">
        <v>137.69</v>
      </c>
      <c r="AA37" s="10">
        <v>137.71</v>
      </c>
      <c r="AB37" s="95">
        <v>3520700</v>
      </c>
      <c r="AC37" s="10">
        <v>137.16</v>
      </c>
      <c r="AD37" s="2">
        <f t="shared" si="0"/>
        <v>1.1999999999999886</v>
      </c>
      <c r="AE37" s="138">
        <f t="shared" si="1"/>
        <v>-8.7412587412594167E-4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42677</v>
      </c>
      <c r="X38" s="10">
        <v>139.18</v>
      </c>
      <c r="Y38" s="10">
        <v>140.34</v>
      </c>
      <c r="Z38" s="10">
        <v>137.65</v>
      </c>
      <c r="AA38" s="10">
        <v>137.83000000000001</v>
      </c>
      <c r="AB38" s="95">
        <v>2989700</v>
      </c>
      <c r="AC38" s="10">
        <v>137.28</v>
      </c>
      <c r="AD38" s="2">
        <f t="shared" si="0"/>
        <v>2.6899999999999977</v>
      </c>
      <c r="AE38" s="138">
        <f t="shared" si="1"/>
        <v>-8.3074478075562119E-3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42676</v>
      </c>
      <c r="X39" s="10">
        <v>139.02000000000001</v>
      </c>
      <c r="Y39" s="10">
        <v>141.22999999999999</v>
      </c>
      <c r="Z39" s="10">
        <v>138.93</v>
      </c>
      <c r="AA39" s="10">
        <v>138.97999999999999</v>
      </c>
      <c r="AB39" s="95">
        <v>3149700</v>
      </c>
      <c r="AC39" s="10">
        <v>138.43</v>
      </c>
      <c r="AD39" s="2">
        <f t="shared" si="0"/>
        <v>2.2999999999999829</v>
      </c>
      <c r="AE39" s="138">
        <f t="shared" si="1"/>
        <v>-3.2402073732717973E-3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42675</v>
      </c>
      <c r="X40" s="10">
        <v>141.51</v>
      </c>
      <c r="Y40" s="10">
        <v>141.51</v>
      </c>
      <c r="Z40" s="10">
        <v>138.82</v>
      </c>
      <c r="AA40" s="10">
        <v>139.43</v>
      </c>
      <c r="AB40" s="95">
        <v>3391400</v>
      </c>
      <c r="AC40" s="10">
        <v>138.88</v>
      </c>
      <c r="AD40" s="2">
        <f t="shared" si="0"/>
        <v>2.6899999999999977</v>
      </c>
      <c r="AE40" s="138">
        <f t="shared" si="1"/>
        <v>-1.3426156141223333E-2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42674</v>
      </c>
      <c r="X41" s="10">
        <v>140.80000000000001</v>
      </c>
      <c r="Y41" s="10">
        <v>141.54</v>
      </c>
      <c r="Z41" s="10">
        <v>139.97</v>
      </c>
      <c r="AA41" s="10">
        <v>141.33000000000001</v>
      </c>
      <c r="AB41" s="95">
        <v>3761100</v>
      </c>
      <c r="AC41" s="10">
        <v>140.77000000000001</v>
      </c>
      <c r="AD41" s="2">
        <f t="shared" si="0"/>
        <v>1.5699999999999932</v>
      </c>
      <c r="AE41" s="138">
        <f t="shared" si="1"/>
        <v>7.0105157736606305E-3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179.33300000000003</v>
      </c>
      <c r="Q42" s="34"/>
      <c r="T42" s="91" t="s">
        <v>113</v>
      </c>
      <c r="W42" s="133">
        <v>42671</v>
      </c>
      <c r="X42" s="10">
        <v>141.66</v>
      </c>
      <c r="Y42" s="10">
        <v>142.35</v>
      </c>
      <c r="Z42" s="10">
        <v>139.44</v>
      </c>
      <c r="AA42" s="10">
        <v>140.35</v>
      </c>
      <c r="AB42" s="95">
        <v>4033600</v>
      </c>
      <c r="AC42" s="10">
        <v>139.79</v>
      </c>
      <c r="AD42" s="2">
        <f t="shared" si="0"/>
        <v>2.9099999999999966</v>
      </c>
      <c r="AE42" s="138">
        <f t="shared" si="1"/>
        <v>-1.1246286603480038E-2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177.70270000000002</v>
      </c>
      <c r="Q43" s="34"/>
      <c r="T43" s="128" t="s">
        <v>98</v>
      </c>
      <c r="U43" s="98">
        <v>161.58000000000001</v>
      </c>
      <c r="W43" s="133">
        <v>42670</v>
      </c>
      <c r="X43" s="10">
        <v>142.72</v>
      </c>
      <c r="Y43" s="10">
        <v>143.25</v>
      </c>
      <c r="Z43" s="10">
        <v>141.58000000000001</v>
      </c>
      <c r="AA43" s="10">
        <v>141.94</v>
      </c>
      <c r="AB43" s="95">
        <v>3358000</v>
      </c>
      <c r="AC43" s="10">
        <v>141.38</v>
      </c>
      <c r="AD43" s="2">
        <f t="shared" si="0"/>
        <v>1.6699999999999875</v>
      </c>
      <c r="AE43" s="138">
        <f t="shared" si="1"/>
        <v>-2.0470106585727121E-3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176.07240000000002</v>
      </c>
      <c r="Q44" s="34"/>
      <c r="T44" s="93" t="s">
        <v>99</v>
      </c>
      <c r="U44" s="88">
        <v>161.56</v>
      </c>
      <c r="W44" s="133">
        <v>42669</v>
      </c>
      <c r="X44" s="10">
        <v>143.75</v>
      </c>
      <c r="Y44" s="10">
        <v>143.78</v>
      </c>
      <c r="Z44" s="10">
        <v>141.88999999999999</v>
      </c>
      <c r="AA44" s="10">
        <v>142.22999999999999</v>
      </c>
      <c r="AB44" s="95">
        <v>3267600</v>
      </c>
      <c r="AC44" s="10">
        <v>141.66999999999999</v>
      </c>
      <c r="AD44" s="2">
        <f t="shared" si="0"/>
        <v>1.8900000000000148</v>
      </c>
      <c r="AE44" s="138">
        <f t="shared" si="1"/>
        <v>-1.0753439005656173E-2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174.44210000000001</v>
      </c>
      <c r="Q45" s="83"/>
      <c r="T45" s="93" t="s">
        <v>100</v>
      </c>
      <c r="U45" s="88" t="s">
        <v>129</v>
      </c>
      <c r="W45" s="133">
        <v>42668</v>
      </c>
      <c r="X45" s="10">
        <v>144.88</v>
      </c>
      <c r="Y45" s="10">
        <v>145.38</v>
      </c>
      <c r="Z45" s="10">
        <v>143.6</v>
      </c>
      <c r="AA45" s="10">
        <v>143.78</v>
      </c>
      <c r="AB45" s="95">
        <v>3095400</v>
      </c>
      <c r="AC45" s="10">
        <v>143.21</v>
      </c>
      <c r="AD45" s="2">
        <f t="shared" si="0"/>
        <v>1.7800000000000011</v>
      </c>
      <c r="AE45" s="138">
        <f t="shared" si="1"/>
        <v>-6.3141826255898037E-3</v>
      </c>
    </row>
    <row r="46" spans="1:31" x14ac:dyDescent="0.25">
      <c r="O46" s="83">
        <v>1.06</v>
      </c>
      <c r="P46" s="83">
        <f t="shared" si="5"/>
        <v>172.81180000000001</v>
      </c>
      <c r="Q46" s="83"/>
      <c r="T46" s="93" t="s">
        <v>101</v>
      </c>
      <c r="U46" s="88" t="s">
        <v>129</v>
      </c>
      <c r="W46" s="133">
        <v>42667</v>
      </c>
      <c r="X46" s="10">
        <v>146</v>
      </c>
      <c r="Y46" s="10">
        <v>146.22</v>
      </c>
      <c r="Z46" s="10">
        <v>144.02000000000001</v>
      </c>
      <c r="AA46" s="10">
        <v>144.69</v>
      </c>
      <c r="AB46" s="95">
        <v>2930200</v>
      </c>
      <c r="AC46" s="10">
        <v>144.12</v>
      </c>
      <c r="AD46" s="2">
        <f t="shared" si="0"/>
        <v>2.1999999999999886</v>
      </c>
      <c r="AE46" s="138">
        <f t="shared" si="1"/>
        <v>-4.6273913944332445E-3</v>
      </c>
    </row>
    <row r="47" spans="1:31" x14ac:dyDescent="0.25">
      <c r="O47" s="83">
        <v>1.05</v>
      </c>
      <c r="P47" s="83">
        <f t="shared" si="5"/>
        <v>171.1815</v>
      </c>
      <c r="Q47" s="83"/>
      <c r="T47" s="93" t="s">
        <v>102</v>
      </c>
      <c r="U47" s="88">
        <v>179.23</v>
      </c>
      <c r="W47" s="133">
        <v>42664</v>
      </c>
      <c r="X47" s="10">
        <v>144.26</v>
      </c>
      <c r="Y47" s="10">
        <v>145.44</v>
      </c>
      <c r="Z47" s="10">
        <v>143.76</v>
      </c>
      <c r="AA47" s="10">
        <v>145.37</v>
      </c>
      <c r="AB47" s="95">
        <v>3331800</v>
      </c>
      <c r="AC47" s="10">
        <v>144.79</v>
      </c>
      <c r="AD47" s="2">
        <f t="shared" si="0"/>
        <v>1.6800000000000068</v>
      </c>
      <c r="AE47" s="138">
        <f t="shared" si="1"/>
        <v>2.0762682538582045E-3</v>
      </c>
    </row>
    <row r="48" spans="1:31" x14ac:dyDescent="0.25">
      <c r="O48" s="83">
        <v>1.04</v>
      </c>
      <c r="P48" s="83">
        <f t="shared" si="5"/>
        <v>169.55119999999999</v>
      </c>
      <c r="Q48" s="83"/>
      <c r="T48" s="93" t="s">
        <v>103</v>
      </c>
      <c r="U48" s="88">
        <v>0.70115400000000005</v>
      </c>
      <c r="W48" s="133">
        <v>42663</v>
      </c>
      <c r="X48" s="10">
        <v>144.49</v>
      </c>
      <c r="Y48" s="10">
        <v>145.88</v>
      </c>
      <c r="Z48" s="10">
        <v>143.97999999999999</v>
      </c>
      <c r="AA48" s="10">
        <v>145.07</v>
      </c>
      <c r="AB48" s="95">
        <v>5203700</v>
      </c>
      <c r="AC48" s="10">
        <v>144.49</v>
      </c>
      <c r="AD48" s="2">
        <f t="shared" si="0"/>
        <v>1.9000000000000057</v>
      </c>
      <c r="AE48" s="138">
        <f t="shared" si="1"/>
        <v>4.7983310152990288E-3</v>
      </c>
    </row>
    <row r="49" spans="15:31" x14ac:dyDescent="0.25">
      <c r="O49" s="83">
        <v>1.03</v>
      </c>
      <c r="P49" s="83">
        <f t="shared" si="5"/>
        <v>167.92090000000002</v>
      </c>
      <c r="Q49" s="83"/>
      <c r="T49" s="93" t="s">
        <v>104</v>
      </c>
      <c r="U49" s="88" t="s">
        <v>617</v>
      </c>
      <c r="W49" s="133">
        <v>42662</v>
      </c>
      <c r="X49" s="10">
        <v>143.82</v>
      </c>
      <c r="Y49" s="10">
        <v>146.36000000000001</v>
      </c>
      <c r="Z49" s="10">
        <v>142.82</v>
      </c>
      <c r="AA49" s="10">
        <v>144.37</v>
      </c>
      <c r="AB49" s="95">
        <v>5796000</v>
      </c>
      <c r="AC49" s="10">
        <v>143.80000000000001</v>
      </c>
      <c r="AD49" s="2">
        <f t="shared" si="0"/>
        <v>3.5400000000000205</v>
      </c>
      <c r="AE49" s="138">
        <f t="shared" si="1"/>
        <v>6.8617840638567351E-3</v>
      </c>
    </row>
    <row r="50" spans="15:31" x14ac:dyDescent="0.25">
      <c r="O50" s="83">
        <v>1.02</v>
      </c>
      <c r="P50" s="83">
        <f t="shared" si="5"/>
        <v>166.29060000000001</v>
      </c>
      <c r="Q50" s="83"/>
      <c r="T50" s="93"/>
      <c r="U50" s="88"/>
      <c r="W50" s="133">
        <v>42661</v>
      </c>
      <c r="X50" s="10">
        <v>139.19999999999999</v>
      </c>
      <c r="Y50" s="10">
        <v>143.94999999999999</v>
      </c>
      <c r="Z50" s="10">
        <v>137.87</v>
      </c>
      <c r="AA50" s="10">
        <v>143.38999999999999</v>
      </c>
      <c r="AB50" s="95">
        <v>10141900</v>
      </c>
      <c r="AC50" s="10">
        <v>142.82</v>
      </c>
      <c r="AD50" s="2">
        <f t="shared" si="0"/>
        <v>6.0799999999999841</v>
      </c>
      <c r="AE50" s="138">
        <f t="shared" si="1"/>
        <v>6.9011976047904211E-2</v>
      </c>
    </row>
    <row r="51" spans="15:31" x14ac:dyDescent="0.25">
      <c r="O51" s="83">
        <v>1.01</v>
      </c>
      <c r="P51" s="83">
        <f t="shared" si="5"/>
        <v>164.66030000000001</v>
      </c>
      <c r="Q51" s="83"/>
      <c r="T51" s="93" t="s">
        <v>105</v>
      </c>
      <c r="U51" s="88" t="s">
        <v>618</v>
      </c>
      <c r="W51" s="133">
        <v>42660</v>
      </c>
      <c r="X51" s="10">
        <v>134.06</v>
      </c>
      <c r="Y51" s="10">
        <v>134.43</v>
      </c>
      <c r="Z51" s="10">
        <v>133.03</v>
      </c>
      <c r="AA51" s="10">
        <v>134.13</v>
      </c>
      <c r="AB51" s="95">
        <v>3602500</v>
      </c>
      <c r="AC51" s="10">
        <v>133.6</v>
      </c>
      <c r="AD51" s="2">
        <f t="shared" si="0"/>
        <v>1.4000000000000057</v>
      </c>
      <c r="AE51" s="138">
        <f t="shared" si="1"/>
        <v>1.5743309093636526E-3</v>
      </c>
    </row>
    <row r="52" spans="15:31" x14ac:dyDescent="0.25">
      <c r="O52" s="83">
        <v>1</v>
      </c>
      <c r="P52" s="83">
        <f t="shared" si="5"/>
        <v>163.03</v>
      </c>
      <c r="Q52" s="83"/>
      <c r="T52" s="93" t="s">
        <v>106</v>
      </c>
      <c r="U52" s="88" t="s">
        <v>433</v>
      </c>
      <c r="W52" s="133">
        <v>42657</v>
      </c>
      <c r="X52" s="10">
        <v>134.78</v>
      </c>
      <c r="Y52" s="10">
        <v>135.51</v>
      </c>
      <c r="Z52" s="10">
        <v>133.88999999999999</v>
      </c>
      <c r="AA52" s="10">
        <v>133.91999999999999</v>
      </c>
      <c r="AB52" s="95">
        <v>3452900</v>
      </c>
      <c r="AC52" s="10">
        <v>133.38999999999999</v>
      </c>
      <c r="AD52" s="2">
        <f t="shared" si="0"/>
        <v>1.6200000000000045</v>
      </c>
      <c r="AE52" s="138">
        <f t="shared" si="1"/>
        <v>-2.0200508753555058E-3</v>
      </c>
    </row>
    <row r="53" spans="15:31" x14ac:dyDescent="0.25">
      <c r="O53" s="83">
        <v>0.99</v>
      </c>
      <c r="P53" s="83">
        <f t="shared" si="5"/>
        <v>161.3997</v>
      </c>
      <c r="Q53" s="83"/>
      <c r="T53" s="93" t="s">
        <v>107</v>
      </c>
      <c r="U53" s="90">
        <v>2044472</v>
      </c>
      <c r="W53" s="133">
        <v>42656</v>
      </c>
      <c r="X53" s="10">
        <v>134.65</v>
      </c>
      <c r="Y53" s="10">
        <v>134.65</v>
      </c>
      <c r="Z53" s="10">
        <v>133.61000000000001</v>
      </c>
      <c r="AA53" s="10">
        <v>134.19</v>
      </c>
      <c r="AB53" s="95">
        <v>3425700</v>
      </c>
      <c r="AC53" s="10">
        <v>133.66</v>
      </c>
      <c r="AD53" s="2">
        <f t="shared" si="0"/>
        <v>1.039999999999992</v>
      </c>
      <c r="AE53" s="138">
        <f t="shared" si="1"/>
        <v>-6.6884661117717625E-3</v>
      </c>
    </row>
    <row r="54" spans="15:31" x14ac:dyDescent="0.25">
      <c r="O54" s="83">
        <v>0.98</v>
      </c>
      <c r="P54" s="83">
        <f t="shared" si="5"/>
        <v>159.76939999999999</v>
      </c>
      <c r="Q54" s="83"/>
      <c r="T54" s="93" t="s">
        <v>110</v>
      </c>
      <c r="U54" s="90">
        <v>4071160</v>
      </c>
      <c r="W54" s="133">
        <v>42655</v>
      </c>
      <c r="X54" s="10">
        <v>134.97999999999999</v>
      </c>
      <c r="Y54" s="10">
        <v>135.72</v>
      </c>
      <c r="Z54" s="10">
        <v>133.63999999999999</v>
      </c>
      <c r="AA54" s="10">
        <v>135.1</v>
      </c>
      <c r="AB54" s="95">
        <v>4287900</v>
      </c>
      <c r="AC54" s="10">
        <v>134.56</v>
      </c>
      <c r="AD54" s="2">
        <f t="shared" si="0"/>
        <v>2.0800000000000125</v>
      </c>
      <c r="AE54" s="138">
        <f t="shared" si="1"/>
        <v>2.5331545224258623E-3</v>
      </c>
    </row>
    <row r="55" spans="15:31" x14ac:dyDescent="0.25">
      <c r="O55" s="83">
        <v>0.97</v>
      </c>
      <c r="P55" s="83">
        <f t="shared" si="5"/>
        <v>158.13909999999998</v>
      </c>
      <c r="Q55" s="83"/>
      <c r="T55" s="93" t="s">
        <v>108</v>
      </c>
      <c r="U55" s="88" t="s">
        <v>619</v>
      </c>
      <c r="W55" s="133">
        <v>42654</v>
      </c>
      <c r="X55" s="10">
        <v>137.32</v>
      </c>
      <c r="Y55" s="10">
        <v>137.69</v>
      </c>
      <c r="Z55" s="10">
        <v>134.37</v>
      </c>
      <c r="AA55" s="10">
        <v>134.75</v>
      </c>
      <c r="AB55" s="95">
        <v>3353600</v>
      </c>
      <c r="AC55" s="10">
        <v>134.22</v>
      </c>
      <c r="AD55" s="2">
        <f t="shared" si="0"/>
        <v>3.3199999999999932</v>
      </c>
      <c r="AE55" s="138">
        <f t="shared" si="1"/>
        <v>-2.406747618701377E-2</v>
      </c>
    </row>
    <row r="56" spans="15:31" x14ac:dyDescent="0.25">
      <c r="O56" s="83">
        <v>0.96</v>
      </c>
      <c r="P56" s="83">
        <f t="shared" si="5"/>
        <v>156.50880000000001</v>
      </c>
      <c r="Q56" s="83"/>
      <c r="T56" s="93" t="s">
        <v>111</v>
      </c>
      <c r="U56" s="88">
        <v>24.08</v>
      </c>
      <c r="W56" s="133">
        <v>42653</v>
      </c>
      <c r="X56" s="10">
        <v>136.97</v>
      </c>
      <c r="Y56" s="10">
        <v>138.35</v>
      </c>
      <c r="Z56" s="10">
        <v>136.97</v>
      </c>
      <c r="AA56" s="10">
        <v>138.08000000000001</v>
      </c>
      <c r="AB56" s="95">
        <v>2586000</v>
      </c>
      <c r="AC56" s="10">
        <v>137.53</v>
      </c>
      <c r="AD56" s="2">
        <f t="shared" si="0"/>
        <v>1.3799999999999955</v>
      </c>
      <c r="AE56" s="138">
        <f t="shared" si="1"/>
        <v>1.0358507199529798E-2</v>
      </c>
    </row>
    <row r="57" spans="15:31" x14ac:dyDescent="0.25">
      <c r="O57" s="83">
        <v>0.95</v>
      </c>
      <c r="P57" s="83">
        <f t="shared" si="5"/>
        <v>154.8785</v>
      </c>
      <c r="Q57" s="83"/>
      <c r="T57" s="93" t="s">
        <v>112</v>
      </c>
      <c r="U57" s="88">
        <v>6.77</v>
      </c>
      <c r="W57" s="133">
        <v>42650</v>
      </c>
      <c r="X57" s="10">
        <v>137.21</v>
      </c>
      <c r="Y57" s="10">
        <v>137.55000000000001</v>
      </c>
      <c r="Z57" s="10">
        <v>135.97999999999999</v>
      </c>
      <c r="AA57" s="10">
        <v>136.66</v>
      </c>
      <c r="AB57" s="95">
        <v>2568700</v>
      </c>
      <c r="AC57" s="10">
        <v>136.12</v>
      </c>
      <c r="AD57" s="2">
        <f t="shared" si="0"/>
        <v>1.5700000000000216</v>
      </c>
      <c r="AE57" s="138">
        <f t="shared" si="1"/>
        <v>1.3977782682261797E-3</v>
      </c>
    </row>
    <row r="58" spans="15:31" x14ac:dyDescent="0.25">
      <c r="O58" s="83">
        <v>0.94</v>
      </c>
      <c r="P58" s="83">
        <f t="shared" si="5"/>
        <v>153.2482</v>
      </c>
      <c r="Q58" s="83"/>
      <c r="T58" s="93" t="s">
        <v>109</v>
      </c>
      <c r="U58" s="88" t="s">
        <v>450</v>
      </c>
      <c r="W58" s="133">
        <v>42649</v>
      </c>
      <c r="X58" s="10">
        <v>137.31</v>
      </c>
      <c r="Y58" s="10">
        <v>137.49</v>
      </c>
      <c r="Z58" s="10">
        <v>135.66</v>
      </c>
      <c r="AA58" s="10">
        <v>136.47</v>
      </c>
      <c r="AB58" s="95">
        <v>4025300</v>
      </c>
      <c r="AC58" s="10">
        <v>135.93</v>
      </c>
      <c r="AD58" s="2">
        <f t="shared" si="0"/>
        <v>1.8300000000000125</v>
      </c>
      <c r="AE58" s="138">
        <f t="shared" si="1"/>
        <v>-8.1721999270339962E-3</v>
      </c>
    </row>
    <row r="59" spans="15:31" x14ac:dyDescent="0.25">
      <c r="O59" s="83">
        <v>0.93</v>
      </c>
      <c r="P59" s="83">
        <f t="shared" si="5"/>
        <v>151.61790000000002</v>
      </c>
      <c r="Q59" s="83"/>
      <c r="W59" s="133">
        <v>42648</v>
      </c>
      <c r="X59" s="10">
        <v>138.21</v>
      </c>
      <c r="Y59" s="10">
        <v>138.93</v>
      </c>
      <c r="Z59" s="10">
        <v>136.6</v>
      </c>
      <c r="AA59" s="10">
        <v>137.6</v>
      </c>
      <c r="AB59" s="95">
        <v>4625600</v>
      </c>
      <c r="AC59" s="10">
        <v>137.05000000000001</v>
      </c>
      <c r="AD59" s="2">
        <f t="shared" si="0"/>
        <v>2.3300000000000125</v>
      </c>
      <c r="AE59" s="138">
        <f t="shared" si="1"/>
        <v>-4.0694716953709742E-3</v>
      </c>
    </row>
    <row r="60" spans="15:31" x14ac:dyDescent="0.25">
      <c r="O60" s="83">
        <v>0.92</v>
      </c>
      <c r="P60" s="83">
        <f t="shared" si="5"/>
        <v>149.98760000000001</v>
      </c>
      <c r="Q60" s="83"/>
      <c r="W60" s="133">
        <v>42647</v>
      </c>
      <c r="X60" s="10">
        <v>138.69</v>
      </c>
      <c r="Y60" s="10">
        <v>139.36000000000001</v>
      </c>
      <c r="Z60" s="10">
        <v>137.16</v>
      </c>
      <c r="AA60" s="10">
        <v>138.16</v>
      </c>
      <c r="AB60" s="95">
        <v>2452600</v>
      </c>
      <c r="AC60" s="10">
        <v>137.61000000000001</v>
      </c>
      <c r="AD60" s="2">
        <f t="shared" si="0"/>
        <v>2.2000000000000171</v>
      </c>
      <c r="AE60" s="138">
        <f t="shared" si="1"/>
        <v>-2.3923444976075015E-3</v>
      </c>
    </row>
    <row r="61" spans="15:31" x14ac:dyDescent="0.25">
      <c r="O61" s="83">
        <v>0.91</v>
      </c>
      <c r="P61" s="83">
        <f t="shared" si="5"/>
        <v>148.35730000000001</v>
      </c>
      <c r="Q61" s="83"/>
      <c r="W61" s="133">
        <v>42646</v>
      </c>
      <c r="X61" s="10">
        <v>139.35</v>
      </c>
      <c r="Y61" s="10">
        <v>139.72</v>
      </c>
      <c r="Z61" s="10">
        <v>138.03</v>
      </c>
      <c r="AA61" s="10">
        <v>138.49</v>
      </c>
      <c r="AB61" s="95">
        <v>2724400</v>
      </c>
      <c r="AC61" s="10">
        <v>137.94</v>
      </c>
      <c r="AD61" s="2">
        <f t="shared" si="0"/>
        <v>1.6899999999999977</v>
      </c>
      <c r="AE61" s="138">
        <f t="shared" si="1"/>
        <v>-1.0757314974182419E-2</v>
      </c>
    </row>
    <row r="62" spans="15:31" x14ac:dyDescent="0.25">
      <c r="O62" s="83">
        <v>0.9</v>
      </c>
      <c r="P62" s="83">
        <f t="shared" si="5"/>
        <v>146.727</v>
      </c>
      <c r="Q62" s="83"/>
      <c r="W62" s="133">
        <v>42643</v>
      </c>
      <c r="X62" s="10">
        <v>139.18</v>
      </c>
      <c r="Y62" s="10">
        <v>140.47999999999999</v>
      </c>
      <c r="Z62" s="10">
        <v>138.41999999999999</v>
      </c>
      <c r="AA62" s="10">
        <v>140</v>
      </c>
      <c r="AB62" s="95">
        <v>4164100</v>
      </c>
      <c r="AC62" s="10">
        <v>139.44</v>
      </c>
      <c r="AD62" s="2">
        <f t="shared" si="0"/>
        <v>2.0600000000000023</v>
      </c>
      <c r="AE62" s="138">
        <f t="shared" si="1"/>
        <v>1.212165202874349E-2</v>
      </c>
    </row>
    <row r="63" spans="15:31" x14ac:dyDescent="0.25">
      <c r="O63" s="34"/>
      <c r="W63" s="133">
        <v>42642</v>
      </c>
      <c r="X63" s="10">
        <v>140.18</v>
      </c>
      <c r="Y63" s="10">
        <v>140.28</v>
      </c>
      <c r="Z63" s="10">
        <v>137.84</v>
      </c>
      <c r="AA63" s="10">
        <v>138.32</v>
      </c>
      <c r="AB63" s="95">
        <v>2201000</v>
      </c>
      <c r="AC63" s="10">
        <v>137.77000000000001</v>
      </c>
      <c r="AD63" s="2">
        <f t="shared" si="0"/>
        <v>2.4399999999999977</v>
      </c>
      <c r="AE63" s="138">
        <f t="shared" si="1"/>
        <v>-1.4873078298176523E-2</v>
      </c>
    </row>
    <row r="64" spans="15:31" x14ac:dyDescent="0.25">
      <c r="O64" s="34"/>
      <c r="W64" s="133">
        <v>42641</v>
      </c>
      <c r="X64" s="10">
        <v>141.13</v>
      </c>
      <c r="Y64" s="10">
        <v>141.71</v>
      </c>
      <c r="Z64" s="10">
        <v>139.66</v>
      </c>
      <c r="AA64" s="10">
        <v>140.41</v>
      </c>
      <c r="AB64" s="95">
        <v>1990400</v>
      </c>
      <c r="AC64" s="10">
        <v>139.85</v>
      </c>
      <c r="AD64" s="2">
        <f t="shared" si="0"/>
        <v>2.0500000000000114</v>
      </c>
      <c r="AE64" s="138">
        <f t="shared" si="1"/>
        <v>-2.7098338443984904E-3</v>
      </c>
    </row>
    <row r="65" spans="23:31" x14ac:dyDescent="0.25">
      <c r="W65" s="133">
        <v>42640</v>
      </c>
      <c r="X65" s="10">
        <v>139.99</v>
      </c>
      <c r="Y65" s="10">
        <v>140.84</v>
      </c>
      <c r="Z65" s="10">
        <v>138.69</v>
      </c>
      <c r="AA65" s="10">
        <v>140.79</v>
      </c>
      <c r="AB65" s="95">
        <v>3048600</v>
      </c>
      <c r="AC65" s="10">
        <v>140.22999999999999</v>
      </c>
      <c r="AD65" s="2">
        <f t="shared" si="0"/>
        <v>2.1500000000000057</v>
      </c>
      <c r="AE65" s="138">
        <f t="shared" si="1"/>
        <v>7.6165840339152968E-3</v>
      </c>
    </row>
    <row r="66" spans="23:31" x14ac:dyDescent="0.25">
      <c r="W66" s="133">
        <v>42639</v>
      </c>
      <c r="X66" s="10">
        <v>139.94999999999999</v>
      </c>
      <c r="Y66" s="10">
        <v>140.16999999999999</v>
      </c>
      <c r="Z66" s="10">
        <v>138.9</v>
      </c>
      <c r="AA66" s="10">
        <v>139.72</v>
      </c>
      <c r="AB66" s="95">
        <v>2636500</v>
      </c>
      <c r="AC66" s="10">
        <v>139.16999999999999</v>
      </c>
      <c r="AD66" s="2">
        <f t="shared" si="0"/>
        <v>1.2699999999999818</v>
      </c>
      <c r="AE66" s="138">
        <f t="shared" si="1"/>
        <v>-5.5734190782422699E-3</v>
      </c>
    </row>
    <row r="67" spans="23:31" x14ac:dyDescent="0.25">
      <c r="W67" s="133">
        <v>42636</v>
      </c>
      <c r="X67" s="10">
        <v>141.02000000000001</v>
      </c>
      <c r="Y67" s="10">
        <v>141.78</v>
      </c>
      <c r="Z67" s="10">
        <v>140.36000000000001</v>
      </c>
      <c r="AA67" s="10">
        <v>140.51</v>
      </c>
      <c r="AB67" s="95">
        <v>2802000</v>
      </c>
      <c r="AC67" s="10">
        <v>139.94999999999999</v>
      </c>
      <c r="AD67" s="2">
        <f>Y67-Z67</f>
        <v>1.4199999999999875</v>
      </c>
      <c r="AE67" s="138" t="e">
        <f>AC67/#REF!-1</f>
        <v>#REF!</v>
      </c>
    </row>
    <row r="68" spans="23:31" x14ac:dyDescent="0.25">
      <c r="W68" s="133">
        <v>42635</v>
      </c>
      <c r="X68" s="10">
        <v>140.49</v>
      </c>
      <c r="Y68" s="10">
        <v>141.41</v>
      </c>
      <c r="Z68" s="10">
        <v>140.33000000000001</v>
      </c>
      <c r="AA68" s="10">
        <v>141.04</v>
      </c>
      <c r="AB68" s="95">
        <v>3018300</v>
      </c>
      <c r="AC68" s="10">
        <v>140.47999999999999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2016-12-27T01:32:14Z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