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AKAM" sheetId="63" state="hidden" r:id="rId11"/>
    <sheet name="MRO" sheetId="25" r:id="rId12"/>
    <sheet name="KR" sheetId="51" state="hidden" r:id="rId13"/>
    <sheet name="F" sheetId="54" state="hidden" r:id="rId14"/>
    <sheet name="CPN" sheetId="7" state="hidden" r:id="rId15"/>
    <sheet name="NKE" sheetId="50" state="hidden" r:id="rId16"/>
    <sheet name="MOS" sheetId="58" r:id="rId17"/>
    <sheet name="VGK" sheetId="59" state="hidden" r:id="rId18"/>
    <sheet name="MU" sheetId="17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r:id="rId25"/>
    <sheet name="CNI" sheetId="42" state="hidden" r:id="rId26"/>
    <sheet name="WFC" sheetId="45" state="hidden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r:id="rId35"/>
    <sheet name="CAH" sheetId="53" state="hidden" r:id="rId36"/>
    <sheet name="DAL" sheetId="49" state="hidden" r:id="rId37"/>
    <sheet name="DIS" sheetId="34" state="hidden" r:id="rId38"/>
    <sheet name="FTR" sheetId="40" state="hidden" r:id="rId39"/>
    <sheet name="GILD" sheetId="31" state="hidden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KAM_Historical_Prices" localSheetId="10">AKAM!$W$1:$AC$68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IP!$W$1:$AC$70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LUV!$W$1:$AC$70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SWKS!$W$1:$AC$69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WFC!$W$1:$AC$69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ro" localSheetId="11">MRO!$T$43:$U$58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F63" i="45" l="1"/>
  <c r="G63" i="45"/>
  <c r="H63" i="45"/>
  <c r="F151" i="25"/>
  <c r="F54" i="61"/>
  <c r="G54" i="61"/>
  <c r="H54" i="61"/>
  <c r="F33" i="63"/>
  <c r="G33" i="63"/>
  <c r="H33" i="63"/>
  <c r="D260" i="38" l="1"/>
  <c r="E260" i="38"/>
  <c r="G260" i="38"/>
  <c r="H260" i="38"/>
  <c r="K260" i="38"/>
  <c r="L260" i="38" s="1"/>
  <c r="M260" i="38"/>
  <c r="T260" i="38" s="1"/>
  <c r="R260" i="38"/>
  <c r="F75" i="7"/>
  <c r="K65" i="7"/>
  <c r="F347" i="25"/>
  <c r="H347" i="25"/>
  <c r="G347" i="25"/>
  <c r="F170" i="25"/>
  <c r="F169" i="25"/>
  <c r="H47" i="53"/>
  <c r="G47" i="53"/>
  <c r="F47" i="53"/>
  <c r="F2" i="53"/>
  <c r="H48" i="57"/>
  <c r="G48" i="57"/>
  <c r="F48" i="57"/>
  <c r="F2" i="57"/>
  <c r="F76" i="31"/>
  <c r="G76" i="31"/>
  <c r="H76" i="31"/>
  <c r="F15" i="31"/>
  <c r="N260" i="38" l="1"/>
  <c r="O260" i="38"/>
  <c r="F62" i="45"/>
  <c r="G62" i="45"/>
  <c r="H62" i="45"/>
  <c r="F241" i="17"/>
  <c r="G241" i="17"/>
  <c r="H241" i="17"/>
  <c r="F346" i="25"/>
  <c r="G346" i="25"/>
  <c r="H346" i="25"/>
  <c r="F60" i="51"/>
  <c r="G60" i="51"/>
  <c r="H60" i="51"/>
  <c r="F75" i="31"/>
  <c r="G75" i="31"/>
  <c r="H75" i="31"/>
  <c r="F50" i="54"/>
  <c r="G50" i="54"/>
  <c r="H50" i="54"/>
  <c r="F50" i="34"/>
  <c r="G50" i="34"/>
  <c r="H50" i="34"/>
  <c r="F69" i="49"/>
  <c r="G69" i="49"/>
  <c r="H69" i="49"/>
  <c r="F53" i="61"/>
  <c r="G53" i="61"/>
  <c r="H53" i="61"/>
  <c r="D259" i="38" l="1"/>
  <c r="E259" i="38"/>
  <c r="G259" i="38"/>
  <c r="H259" i="38"/>
  <c r="R259" i="38"/>
  <c r="M259" i="38"/>
  <c r="N259" i="38" s="1"/>
  <c r="T259" i="38" l="1"/>
  <c r="F59" i="51"/>
  <c r="G59" i="51"/>
  <c r="H59" i="51"/>
  <c r="F74" i="31"/>
  <c r="G74" i="31"/>
  <c r="H74" i="31"/>
  <c r="F68" i="49"/>
  <c r="G68" i="49"/>
  <c r="H68" i="49"/>
  <c r="F148" i="7"/>
  <c r="G148" i="7"/>
  <c r="H148" i="7"/>
  <c r="F52" i="61"/>
  <c r="G52" i="61"/>
  <c r="H52" i="61"/>
  <c r="F32" i="63"/>
  <c r="G32" i="63"/>
  <c r="H32" i="63"/>
  <c r="F61" i="45"/>
  <c r="G61" i="45"/>
  <c r="H61" i="45"/>
  <c r="I258" i="38" l="1"/>
  <c r="K259" i="38" s="1"/>
  <c r="L259" i="38" s="1"/>
  <c r="O259" i="38" s="1"/>
  <c r="F345" i="25"/>
  <c r="H345" i="25"/>
  <c r="G345" i="25"/>
  <c r="D258" i="38"/>
  <c r="E258" i="38"/>
  <c r="G258" i="38"/>
  <c r="H258" i="38"/>
  <c r="K258" i="38"/>
  <c r="L258" i="38" s="1"/>
  <c r="M258" i="38"/>
  <c r="T258" i="38" s="1"/>
  <c r="R258" i="38"/>
  <c r="F168" i="25"/>
  <c r="O258" i="38" l="1"/>
  <c r="N258" i="38"/>
  <c r="F60" i="45" l="1"/>
  <c r="G60" i="45"/>
  <c r="H60" i="45"/>
  <c r="F35" i="62"/>
  <c r="G35" i="62"/>
  <c r="H35" i="62"/>
  <c r="F58" i="51"/>
  <c r="G58" i="51"/>
  <c r="H58" i="51"/>
  <c r="F73" i="31"/>
  <c r="G73" i="31"/>
  <c r="H73" i="31"/>
  <c r="F67" i="49"/>
  <c r="G67" i="49"/>
  <c r="H67" i="49"/>
  <c r="F51" i="61"/>
  <c r="G51" i="61"/>
  <c r="H51" i="61"/>
  <c r="F31" i="63"/>
  <c r="G31" i="63"/>
  <c r="H31" i="63"/>
  <c r="F344" i="25"/>
  <c r="H344" i="25"/>
  <c r="G344" i="25"/>
  <c r="K174" i="25"/>
  <c r="F343" i="25"/>
  <c r="H343" i="25"/>
  <c r="G343" i="25"/>
  <c r="K173" i="25"/>
  <c r="F342" i="25"/>
  <c r="H342" i="25"/>
  <c r="G342" i="25"/>
  <c r="K172" i="25"/>
  <c r="F60" i="7"/>
  <c r="F147" i="7"/>
  <c r="H147" i="7"/>
  <c r="G147" i="7"/>
  <c r="F146" i="7"/>
  <c r="G146" i="7"/>
  <c r="H146" i="7"/>
  <c r="K64" i="7"/>
  <c r="F74" i="7"/>
  <c r="D257" i="38"/>
  <c r="E257" i="38"/>
  <c r="G257" i="38"/>
  <c r="H257" i="38"/>
  <c r="K257" i="38"/>
  <c r="L257" i="38" s="1"/>
  <c r="M257" i="38"/>
  <c r="T257" i="38" s="1"/>
  <c r="R257" i="38"/>
  <c r="O257" i="38" l="1"/>
  <c r="N257" i="38"/>
  <c r="M51" i="24"/>
  <c r="H51" i="24"/>
  <c r="C51" i="24"/>
  <c r="F40" i="24"/>
  <c r="F39" i="24"/>
  <c r="F38" i="24"/>
  <c r="F37" i="24"/>
  <c r="K36" i="24"/>
  <c r="F36" i="24"/>
  <c r="K35" i="24"/>
  <c r="K51" i="24" s="1"/>
  <c r="F35" i="24"/>
  <c r="F51" i="24" l="1"/>
  <c r="M33" i="24" s="1"/>
  <c r="Q10" i="24" s="1"/>
  <c r="F240" i="17"/>
  <c r="G240" i="17"/>
  <c r="H240" i="17"/>
  <c r="F57" i="51"/>
  <c r="G57" i="51"/>
  <c r="H57" i="51"/>
  <c r="F49" i="54"/>
  <c r="G49" i="54"/>
  <c r="H49" i="54"/>
  <c r="F49" i="34"/>
  <c r="G49" i="34"/>
  <c r="H49" i="34"/>
  <c r="C18" i="34"/>
  <c r="F66" i="49"/>
  <c r="G66" i="49"/>
  <c r="H66" i="49"/>
  <c r="F50" i="61"/>
  <c r="G50" i="61"/>
  <c r="H50" i="61"/>
  <c r="G250" i="38"/>
  <c r="G251" i="38"/>
  <c r="G252" i="38"/>
  <c r="G253" i="38"/>
  <c r="G254" i="38"/>
  <c r="G255" i="38"/>
  <c r="G256" i="38"/>
  <c r="D249" i="38"/>
  <c r="D250" i="38"/>
  <c r="D251" i="38"/>
  <c r="D252" i="38"/>
  <c r="D253" i="38"/>
  <c r="D254" i="38"/>
  <c r="D255" i="38"/>
  <c r="D256" i="38"/>
  <c r="E256" i="38"/>
  <c r="H256" i="38"/>
  <c r="K256" i="38"/>
  <c r="L256" i="38" s="1"/>
  <c r="M256" i="38"/>
  <c r="T256" i="38" s="1"/>
  <c r="R256" i="38"/>
  <c r="M79" i="41"/>
  <c r="H79" i="41"/>
  <c r="C79" i="41"/>
  <c r="K66" i="41"/>
  <c r="F66" i="41"/>
  <c r="K65" i="41"/>
  <c r="F65" i="41"/>
  <c r="K64" i="41"/>
  <c r="F64" i="41"/>
  <c r="K63" i="41"/>
  <c r="F63" i="41"/>
  <c r="F145" i="7"/>
  <c r="H145" i="7"/>
  <c r="G145" i="7"/>
  <c r="F73" i="7"/>
  <c r="F341" i="25"/>
  <c r="H341" i="25"/>
  <c r="G341" i="25"/>
  <c r="F167" i="25"/>
  <c r="F340" i="25"/>
  <c r="H340" i="25"/>
  <c r="G340" i="25"/>
  <c r="F166" i="25"/>
  <c r="F80" i="41"/>
  <c r="H80" i="41"/>
  <c r="K80" i="41"/>
  <c r="C80" i="41"/>
  <c r="M80" i="41"/>
  <c r="F79" i="41" l="1"/>
  <c r="K79" i="41"/>
  <c r="N256" i="38"/>
  <c r="O256" i="38"/>
  <c r="F59" i="45"/>
  <c r="G59" i="45"/>
  <c r="H59" i="45"/>
  <c r="F239" i="17"/>
  <c r="G239" i="17"/>
  <c r="H239" i="17"/>
  <c r="F339" i="25"/>
  <c r="H339" i="25"/>
  <c r="G339" i="25"/>
  <c r="F34" i="62"/>
  <c r="G34" i="62"/>
  <c r="H34" i="62"/>
  <c r="F56" i="51"/>
  <c r="G56" i="51"/>
  <c r="H56" i="51"/>
  <c r="F72" i="31"/>
  <c r="G72" i="31"/>
  <c r="H72" i="31"/>
  <c r="F48" i="54"/>
  <c r="G48" i="54"/>
  <c r="H48" i="54"/>
  <c r="F65" i="49"/>
  <c r="G65" i="49"/>
  <c r="H65" i="49"/>
  <c r="F144" i="7"/>
  <c r="H144" i="7"/>
  <c r="G144" i="7"/>
  <c r="F49" i="61"/>
  <c r="G49" i="61"/>
  <c r="H49" i="61"/>
  <c r="M61" i="41" l="1"/>
  <c r="F72" i="7"/>
  <c r="K171" i="25"/>
  <c r="E255" i="38"/>
  <c r="H255" i="38"/>
  <c r="K255" i="38"/>
  <c r="L255" i="38" s="1"/>
  <c r="M255" i="38"/>
  <c r="T255" i="38" s="1"/>
  <c r="R255" i="38"/>
  <c r="N255" i="38" l="1"/>
  <c r="O255" i="38"/>
  <c r="H58" i="45"/>
  <c r="G58" i="45"/>
  <c r="F58" i="45"/>
  <c r="F42" i="41"/>
  <c r="G42" i="41"/>
  <c r="H42" i="41"/>
  <c r="F238" i="17"/>
  <c r="G238" i="17"/>
  <c r="H238" i="17"/>
  <c r="F55" i="51"/>
  <c r="G55" i="51"/>
  <c r="H55" i="51"/>
  <c r="F71" i="31"/>
  <c r="G71" i="31"/>
  <c r="H71" i="31"/>
  <c r="F47" i="54"/>
  <c r="G47" i="54"/>
  <c r="H47" i="54"/>
  <c r="F48" i="34"/>
  <c r="G48" i="34"/>
  <c r="H48" i="34"/>
  <c r="F64" i="49"/>
  <c r="G64" i="49"/>
  <c r="H64" i="49"/>
  <c r="F143" i="7"/>
  <c r="G143" i="7"/>
  <c r="H143" i="7"/>
  <c r="F48" i="61"/>
  <c r="G48" i="61"/>
  <c r="H48" i="61"/>
  <c r="F30" i="63"/>
  <c r="G30" i="63"/>
  <c r="H30" i="63"/>
  <c r="M254" i="38"/>
  <c r="T254" i="38" s="1"/>
  <c r="E254" i="38"/>
  <c r="H254" i="38"/>
  <c r="K254" i="38"/>
  <c r="L254" i="38" s="1"/>
  <c r="R254" i="38"/>
  <c r="F338" i="25"/>
  <c r="H338" i="25"/>
  <c r="G338" i="25"/>
  <c r="K170" i="25"/>
  <c r="K169" i="25"/>
  <c r="K168" i="25"/>
  <c r="K167" i="25"/>
  <c r="M237" i="38"/>
  <c r="O254" i="38" l="1"/>
  <c r="N254" i="38"/>
  <c r="F33" i="62"/>
  <c r="G33" i="62"/>
  <c r="H33" i="62"/>
  <c r="F70" i="31"/>
  <c r="G70" i="31"/>
  <c r="H70" i="31"/>
  <c r="F63" i="49"/>
  <c r="G63" i="49"/>
  <c r="H63" i="49"/>
  <c r="F47" i="61"/>
  <c r="H47" i="61"/>
  <c r="G47" i="61"/>
  <c r="K4" i="61"/>
  <c r="F54" i="51"/>
  <c r="H54" i="51"/>
  <c r="G54" i="51"/>
  <c r="F13" i="51"/>
  <c r="C18" i="51"/>
  <c r="F237" i="17"/>
  <c r="H237" i="17"/>
  <c r="G237" i="17"/>
  <c r="F125" i="17"/>
  <c r="K130" i="17"/>
  <c r="E253" i="38"/>
  <c r="H253" i="38"/>
  <c r="M253" i="38"/>
  <c r="T253" i="38" s="1"/>
  <c r="R253" i="38"/>
  <c r="F337" i="25"/>
  <c r="H337" i="25"/>
  <c r="G337" i="25"/>
  <c r="F165" i="25"/>
  <c r="K166" i="25"/>
  <c r="K165" i="25"/>
  <c r="K164" i="25"/>
  <c r="N253" i="38" l="1"/>
  <c r="M81" i="50"/>
  <c r="H81" i="50"/>
  <c r="C81" i="50"/>
  <c r="K69" i="50"/>
  <c r="F69" i="50"/>
  <c r="K68" i="50"/>
  <c r="F68" i="50"/>
  <c r="F67" i="50"/>
  <c r="F66" i="50"/>
  <c r="K65" i="50"/>
  <c r="F65" i="50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F32" i="62"/>
  <c r="H32" i="62"/>
  <c r="G32" i="62"/>
  <c r="G53" i="51"/>
  <c r="F53" i="51"/>
  <c r="H53" i="51"/>
  <c r="F94" i="52"/>
  <c r="H82" i="50"/>
  <c r="K82" i="50"/>
  <c r="K94" i="52"/>
  <c r="C82" i="50"/>
  <c r="H94" i="52"/>
  <c r="M82" i="50"/>
  <c r="F82" i="50"/>
  <c r="M94" i="52"/>
  <c r="C94" i="52"/>
  <c r="K81" i="50" l="1"/>
  <c r="F93" i="52"/>
  <c r="K93" i="52"/>
  <c r="F81" i="50"/>
  <c r="I252" i="38"/>
  <c r="E252" i="38"/>
  <c r="H252" i="38"/>
  <c r="F336" i="25"/>
  <c r="H336" i="25"/>
  <c r="G336" i="25"/>
  <c r="K163" i="25"/>
  <c r="M75" i="52" l="1"/>
  <c r="Q10" i="52" s="1"/>
  <c r="K252" i="38"/>
  <c r="K253" i="38"/>
  <c r="M252" i="38"/>
  <c r="M63" i="50"/>
  <c r="Q10" i="50" s="1"/>
  <c r="F41" i="41"/>
  <c r="H41" i="41"/>
  <c r="G41" i="41"/>
  <c r="L253" i="38" l="1"/>
  <c r="O253" i="38" s="1"/>
  <c r="L252" i="38"/>
  <c r="O252" i="38" s="1"/>
  <c r="N252" i="38"/>
  <c r="F236" i="17"/>
  <c r="G236" i="17"/>
  <c r="H236" i="17"/>
  <c r="F335" i="25"/>
  <c r="H335" i="25"/>
  <c r="G335" i="25"/>
  <c r="F52" i="51"/>
  <c r="G52" i="51"/>
  <c r="H52" i="51"/>
  <c r="F69" i="31"/>
  <c r="G69" i="31"/>
  <c r="H69" i="31"/>
  <c r="F46" i="54"/>
  <c r="H46" i="54"/>
  <c r="G46" i="54"/>
  <c r="F47" i="34"/>
  <c r="H47" i="34"/>
  <c r="G47" i="34"/>
  <c r="F62" i="49"/>
  <c r="H62" i="49"/>
  <c r="G62" i="49"/>
  <c r="F142" i="7"/>
  <c r="G142" i="7"/>
  <c r="H142" i="7"/>
  <c r="F46" i="61"/>
  <c r="H46" i="61"/>
  <c r="G46" i="61"/>
  <c r="G248" i="38"/>
  <c r="G249" i="38"/>
  <c r="D248" i="38"/>
  <c r="M18" i="51"/>
  <c r="H18" i="51"/>
  <c r="K251" i="38"/>
  <c r="L251" i="38" s="1"/>
  <c r="M251" i="38"/>
  <c r="N251" i="38" s="1"/>
  <c r="R251" i="38"/>
  <c r="H251" i="38"/>
  <c r="E251" i="38"/>
  <c r="K3" i="61"/>
  <c r="K129" i="17"/>
  <c r="F6" i="62"/>
  <c r="K162" i="25"/>
  <c r="F164" i="25"/>
  <c r="F9" i="34"/>
  <c r="K6" i="51"/>
  <c r="K128" i="17"/>
  <c r="K127" i="17"/>
  <c r="T251" i="38" l="1"/>
  <c r="O251" i="38"/>
  <c r="F12" i="51" l="1"/>
  <c r="K126" i="17"/>
  <c r="F334" i="25"/>
  <c r="H334" i="25"/>
  <c r="G334" i="25"/>
  <c r="K161" i="25"/>
  <c r="C19" i="45"/>
  <c r="G235" i="17" l="1"/>
  <c r="F235" i="17"/>
  <c r="H235" i="17"/>
  <c r="F31" i="62"/>
  <c r="G31" i="62"/>
  <c r="H31" i="62"/>
  <c r="F68" i="31"/>
  <c r="G68" i="31"/>
  <c r="H68" i="31"/>
  <c r="F45" i="54"/>
  <c r="G45" i="54"/>
  <c r="H45" i="54"/>
  <c r="F141" i="7"/>
  <c r="G141" i="7"/>
  <c r="H141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L250" i="38" s="1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L249" i="38" s="1"/>
  <c r="M249" i="38"/>
  <c r="T249" i="38" s="1"/>
  <c r="R249" i="38"/>
  <c r="F140" i="7"/>
  <c r="H140" i="7"/>
  <c r="G140" i="7"/>
  <c r="F71" i="7"/>
  <c r="F70" i="7"/>
  <c r="O249" i="38" l="1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L248" i="38" s="1"/>
  <c r="M248" i="38"/>
  <c r="T248" i="38" s="1"/>
  <c r="R248" i="38"/>
  <c r="N248" i="38" l="1"/>
  <c r="O248" i="38"/>
  <c r="F139" i="7"/>
  <c r="H139" i="7"/>
  <c r="G139" i="7"/>
  <c r="F69" i="7"/>
  <c r="F333" i="25" l="1"/>
  <c r="H333" i="25"/>
  <c r="G333" i="25"/>
  <c r="K160" i="25"/>
  <c r="E247" i="38"/>
  <c r="H247" i="38"/>
  <c r="K247" i="38"/>
  <c r="L247" i="38" s="1"/>
  <c r="M247" i="38"/>
  <c r="T247" i="38" s="1"/>
  <c r="R247" i="38"/>
  <c r="F332" i="25"/>
  <c r="H332" i="25"/>
  <c r="G332" i="25"/>
  <c r="K159" i="25"/>
  <c r="F40" i="41"/>
  <c r="G40" i="41"/>
  <c r="H40" i="41"/>
  <c r="F57" i="45"/>
  <c r="H57" i="45"/>
  <c r="G57" i="45"/>
  <c r="K8" i="45"/>
  <c r="G234" i="17"/>
  <c r="F234" i="17"/>
  <c r="H234" i="17"/>
  <c r="O247" i="38" l="1"/>
  <c r="N247" i="38"/>
  <c r="F57" i="52" l="1"/>
  <c r="H57" i="52"/>
  <c r="G57" i="52"/>
  <c r="K125" i="17"/>
  <c r="F331" i="25" l="1"/>
  <c r="H331" i="25"/>
  <c r="G331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F138" i="7"/>
  <c r="H138" i="7"/>
  <c r="G138" i="7"/>
  <c r="F68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30" i="25"/>
  <c r="G330" i="25"/>
  <c r="H330" i="25"/>
  <c r="F163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29" i="25"/>
  <c r="H329" i="25"/>
  <c r="G329" i="25"/>
  <c r="F162" i="25"/>
  <c r="F124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H75" i="58"/>
  <c r="C75" i="58"/>
  <c r="M75" i="58"/>
  <c r="F75" i="58"/>
  <c r="K75" i="58"/>
  <c r="M56" i="58" l="1"/>
  <c r="Q10" i="58" s="1"/>
  <c r="O244" i="38"/>
  <c r="T244" i="38"/>
  <c r="F328" i="25" l="1"/>
  <c r="H328" i="25"/>
  <c r="G328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1" i="25"/>
  <c r="O243" i="38" l="1"/>
  <c r="N243" i="38"/>
  <c r="M73" i="57" l="1"/>
  <c r="H73" i="57"/>
  <c r="C73" i="57"/>
  <c r="K62" i="57"/>
  <c r="F62" i="57"/>
  <c r="K61" i="57"/>
  <c r="F61" i="57"/>
  <c r="K60" i="57"/>
  <c r="F60" i="57"/>
  <c r="K59" i="57"/>
  <c r="F59" i="57"/>
  <c r="K58" i="57"/>
  <c r="F58" i="57"/>
  <c r="K57" i="57"/>
  <c r="F57" i="57"/>
  <c r="H74" i="57"/>
  <c r="F74" i="57"/>
  <c r="K74" i="57"/>
  <c r="C74" i="57"/>
  <c r="M74" i="57"/>
  <c r="K73" i="57" l="1"/>
  <c r="F73" i="57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67" i="31"/>
  <c r="H67" i="31"/>
  <c r="G67" i="31"/>
  <c r="F14" i="31"/>
  <c r="F27" i="63"/>
  <c r="G27" i="63"/>
  <c r="H27" i="63"/>
  <c r="K2" i="63"/>
  <c r="H60" i="49"/>
  <c r="G60" i="49"/>
  <c r="F60" i="49"/>
  <c r="F135" i="7"/>
  <c r="H135" i="7"/>
  <c r="G135" i="7"/>
  <c r="F67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27" i="25"/>
  <c r="G327" i="25"/>
  <c r="H327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26" i="25"/>
  <c r="G326" i="25"/>
  <c r="H326" i="25"/>
  <c r="F160" i="25"/>
  <c r="F123" i="17"/>
  <c r="G134" i="7"/>
  <c r="K12" i="49"/>
  <c r="F66" i="7"/>
  <c r="K156" i="25"/>
  <c r="F44" i="34"/>
  <c r="G44" i="34"/>
  <c r="H44" i="34"/>
  <c r="H82" i="53"/>
  <c r="M72" i="59"/>
  <c r="F67" i="60"/>
  <c r="K67" i="60"/>
  <c r="F72" i="59"/>
  <c r="C82" i="53"/>
  <c r="C67" i="60"/>
  <c r="C72" i="59"/>
  <c r="K72" i="59"/>
  <c r="K82" i="53"/>
  <c r="H72" i="59"/>
  <c r="H67" i="60"/>
  <c r="M82" i="53"/>
  <c r="F82" i="53"/>
  <c r="M67" i="60"/>
  <c r="M55" i="57" l="1"/>
  <c r="Q10" i="57" s="1"/>
  <c r="F81" i="53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M19" i="57"/>
  <c r="H19" i="57"/>
  <c r="C19" i="57"/>
  <c r="I240" i="38" l="1"/>
  <c r="K241" i="38" s="1"/>
  <c r="L241" i="38" s="1"/>
  <c r="F3" i="63"/>
  <c r="F325" i="25"/>
  <c r="H325" i="25"/>
  <c r="G325" i="25"/>
  <c r="F159" i="25"/>
  <c r="F229" i="17"/>
  <c r="G229" i="17"/>
  <c r="H229" i="17"/>
  <c r="F121" i="17"/>
  <c r="F133" i="7"/>
  <c r="G133" i="7"/>
  <c r="H133" i="7"/>
  <c r="F65" i="7"/>
  <c r="E240" i="38"/>
  <c r="H240" i="38"/>
  <c r="K240" i="38" l="1"/>
  <c r="L240" i="38" s="1"/>
  <c r="O240" i="38" s="1"/>
  <c r="R240" i="38"/>
  <c r="M240" i="38"/>
  <c r="T240" i="38" s="1"/>
  <c r="O241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24" i="25"/>
  <c r="G324" i="25"/>
  <c r="H324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F18" i="63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H19" i="63"/>
  <c r="M19" i="63"/>
  <c r="F19" i="63"/>
  <c r="C19" i="63"/>
  <c r="K19" i="63"/>
  <c r="N240" i="38" l="1"/>
  <c r="K73" i="55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23" i="25"/>
  <c r="H323" i="25"/>
  <c r="G323" i="25"/>
  <c r="F158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22" i="25" l="1"/>
  <c r="G322" i="25"/>
  <c r="H322" i="25"/>
  <c r="F157" i="25"/>
  <c r="E237" i="38"/>
  <c r="H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21" i="25"/>
  <c r="G321" i="25"/>
  <c r="H321" i="25"/>
  <c r="K154" i="25"/>
  <c r="F156" i="25"/>
  <c r="F155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F19" i="62"/>
  <c r="M19" i="62"/>
  <c r="H19" i="62"/>
  <c r="K19" i="62"/>
  <c r="C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20" i="25"/>
  <c r="H320" i="25"/>
  <c r="G320" i="25"/>
  <c r="K153" i="25"/>
  <c r="F154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19" i="25"/>
  <c r="H319" i="25"/>
  <c r="G319" i="25"/>
  <c r="F153" i="25"/>
  <c r="F152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18" i="25"/>
  <c r="G318" i="25"/>
  <c r="H318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F10" i="45"/>
  <c r="G48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17" i="25"/>
  <c r="H317" i="25"/>
  <c r="G317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16" i="25"/>
  <c r="G316" i="25"/>
  <c r="H316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N229" i="38" l="1"/>
  <c r="O229" i="38"/>
  <c r="F7" i="49"/>
  <c r="F6" i="45" l="1"/>
  <c r="F225" i="17"/>
  <c r="G225" i="17"/>
  <c r="H225" i="17"/>
  <c r="F315" i="25"/>
  <c r="G315" i="25"/>
  <c r="H315" i="25"/>
  <c r="F29" i="58"/>
  <c r="G29" i="58"/>
  <c r="H29" i="58"/>
  <c r="F60" i="31"/>
  <c r="G60" i="31"/>
  <c r="H60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14" i="25"/>
  <c r="G314" i="25"/>
  <c r="H314" i="25"/>
  <c r="F40" i="51"/>
  <c r="G40" i="51"/>
  <c r="H40" i="51"/>
  <c r="F59" i="31"/>
  <c r="G59" i="31"/>
  <c r="H59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23" i="17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313" i="25"/>
  <c r="G313" i="25"/>
  <c r="H313" i="25"/>
  <c r="F312" i="25"/>
  <c r="H312" i="25"/>
  <c r="G312" i="25"/>
  <c r="F149" i="25"/>
  <c r="K151" i="25"/>
  <c r="F44" i="52"/>
  <c r="H44" i="52"/>
  <c r="G44" i="52"/>
  <c r="M18" i="52"/>
  <c r="H18" i="52"/>
  <c r="K18" i="52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11" i="25"/>
  <c r="H311" i="25"/>
  <c r="F310" i="25"/>
  <c r="H310" i="25"/>
  <c r="G311" i="25"/>
  <c r="G310" i="25"/>
  <c r="F148" i="25"/>
  <c r="F147" i="25"/>
  <c r="F222" i="17"/>
  <c r="H222" i="17"/>
  <c r="G131" i="7"/>
  <c r="F131" i="7"/>
  <c r="H131" i="7"/>
  <c r="F64" i="7"/>
  <c r="G222" i="17"/>
  <c r="F119" i="17"/>
  <c r="N224" i="38" l="1"/>
  <c r="O224" i="38"/>
  <c r="H29" i="49"/>
  <c r="C19" i="54"/>
  <c r="C19" i="60"/>
  <c r="C19" i="61"/>
  <c r="H19" i="61"/>
  <c r="C19" i="55"/>
  <c r="M19" i="53"/>
  <c r="M19" i="45"/>
  <c r="C19" i="52"/>
  <c r="H19" i="58"/>
  <c r="H19" i="3"/>
  <c r="M19" i="31"/>
  <c r="C19" i="41"/>
  <c r="K19" i="3"/>
  <c r="K19" i="61"/>
  <c r="H19" i="41"/>
  <c r="F19" i="61"/>
  <c r="M19" i="58"/>
  <c r="M19" i="59"/>
  <c r="H19" i="54"/>
  <c r="H19" i="55"/>
  <c r="K19" i="59"/>
  <c r="H19" i="53"/>
  <c r="H19" i="34"/>
  <c r="M19" i="51"/>
  <c r="M19" i="55"/>
  <c r="M19" i="52"/>
  <c r="F19" i="60"/>
  <c r="M30" i="49"/>
  <c r="M19" i="60"/>
  <c r="M19" i="34"/>
  <c r="K19" i="60"/>
  <c r="M19" i="61"/>
  <c r="M19" i="3"/>
  <c r="H30" i="49"/>
  <c r="C19" i="51"/>
  <c r="M19" i="41"/>
  <c r="F19" i="3"/>
  <c r="H19" i="60"/>
  <c r="C19" i="34"/>
  <c r="H19" i="52"/>
  <c r="H19" i="59"/>
  <c r="C19" i="59"/>
  <c r="F19" i="58"/>
  <c r="C30" i="49"/>
  <c r="C19" i="58"/>
  <c r="M19" i="54"/>
  <c r="F19" i="59"/>
  <c r="C19" i="3"/>
  <c r="K19" i="58"/>
  <c r="K19" i="52"/>
  <c r="H19" i="51"/>
  <c r="H19" i="31"/>
  <c r="C19" i="53"/>
  <c r="C19" i="31"/>
  <c r="H19" i="45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309" i="25"/>
  <c r="F309" i="25"/>
  <c r="H309" i="25"/>
  <c r="K150" i="25"/>
  <c r="F39" i="53"/>
  <c r="H39" i="53"/>
  <c r="G39" i="53"/>
  <c r="F308" i="25"/>
  <c r="G308" i="25"/>
  <c r="H308" i="25"/>
  <c r="K149" i="25"/>
  <c r="G307" i="25"/>
  <c r="F307" i="25"/>
  <c r="H307" i="25"/>
  <c r="K148" i="25"/>
  <c r="F34" i="55"/>
  <c r="H34" i="55"/>
  <c r="G34" i="55"/>
  <c r="G306" i="25"/>
  <c r="F306" i="25"/>
  <c r="H306" i="25"/>
  <c r="F35" i="57"/>
  <c r="H35" i="57"/>
  <c r="G35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18" i="50"/>
  <c r="C19" i="50"/>
  <c r="H19" i="50"/>
  <c r="M19" i="50"/>
  <c r="K19" i="50"/>
  <c r="O221" i="38" l="1"/>
  <c r="N221" i="38"/>
  <c r="F26" i="58"/>
  <c r="G26" i="58"/>
  <c r="H26" i="58"/>
  <c r="H80" i="7" l="1"/>
  <c r="F63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305" i="25"/>
  <c r="H305" i="25"/>
  <c r="G305" i="25"/>
  <c r="K146" i="25"/>
  <c r="H81" i="7"/>
  <c r="O220" i="38" l="1"/>
  <c r="T220" i="38"/>
  <c r="F38" i="51"/>
  <c r="H38" i="51"/>
  <c r="G38" i="51"/>
  <c r="F54" i="31"/>
  <c r="H54" i="31"/>
  <c r="G54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304" i="25"/>
  <c r="G304" i="25"/>
  <c r="H304" i="25"/>
  <c r="F303" i="25"/>
  <c r="H303" i="25"/>
  <c r="G303" i="25"/>
  <c r="F146" i="25"/>
  <c r="F145" i="25"/>
  <c r="F33" i="57"/>
  <c r="H33" i="57"/>
  <c r="G33" i="57"/>
  <c r="F24" i="41"/>
  <c r="G24" i="41"/>
  <c r="H24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K7" i="49" l="1"/>
  <c r="F14" i="49"/>
  <c r="F53" i="31"/>
  <c r="H53" i="31"/>
  <c r="G53" i="31"/>
  <c r="F12" i="31"/>
  <c r="F38" i="52"/>
  <c r="H38" i="52"/>
  <c r="G38" i="52"/>
  <c r="F302" i="25"/>
  <c r="H302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14" i="17"/>
  <c r="H214" i="17"/>
  <c r="G214" i="17"/>
  <c r="F115" i="17"/>
  <c r="F213" i="17"/>
  <c r="H213" i="17"/>
  <c r="G213" i="17"/>
  <c r="F114" i="17"/>
  <c r="G127" i="7"/>
  <c r="F127" i="7"/>
  <c r="H127" i="7"/>
  <c r="G302" i="25"/>
  <c r="F31" i="55"/>
  <c r="H31" i="55"/>
  <c r="G31" i="55"/>
  <c r="F212" i="17"/>
  <c r="H212" i="17"/>
  <c r="G212" i="17"/>
  <c r="F113" i="17"/>
  <c r="F144" i="25"/>
  <c r="F43" i="49"/>
  <c r="H43" i="49"/>
  <c r="G43" i="49"/>
  <c r="F12" i="49"/>
  <c r="F301" i="25"/>
  <c r="H301" i="25"/>
  <c r="G301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300" i="25"/>
  <c r="H300" i="25"/>
  <c r="G300" i="25"/>
  <c r="K142" i="25"/>
  <c r="N217" i="38" l="1"/>
  <c r="O217" i="38"/>
  <c r="F37" i="52"/>
  <c r="H37" i="52"/>
  <c r="G37" i="52"/>
  <c r="F125" i="7" l="1"/>
  <c r="H125" i="7"/>
  <c r="G125" i="7"/>
  <c r="F62" i="7"/>
  <c r="F299" i="25"/>
  <c r="G299" i="25"/>
  <c r="H299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42" i="49"/>
  <c r="H42" i="49"/>
  <c r="G42" i="49"/>
  <c r="N204" i="1" l="1"/>
  <c r="O204" i="1" s="1"/>
  <c r="F210" i="17"/>
  <c r="H210" i="17"/>
  <c r="G210" i="17"/>
  <c r="F298" i="25"/>
  <c r="H298" i="25"/>
  <c r="G298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85" i="25"/>
  <c r="F37" i="51"/>
  <c r="H37" i="51"/>
  <c r="G37" i="51"/>
  <c r="F32" i="54"/>
  <c r="H32" i="54"/>
  <c r="G32" i="54"/>
  <c r="H186" i="25"/>
  <c r="F297" i="25" l="1"/>
  <c r="H297" i="25"/>
  <c r="G297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96" i="25" l="1"/>
  <c r="H296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96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95" i="25"/>
  <c r="H295" i="25"/>
  <c r="G295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94" i="25"/>
  <c r="H294" i="25"/>
  <c r="G294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91" i="25"/>
  <c r="G291" i="25"/>
  <c r="H291" i="25"/>
  <c r="F292" i="25"/>
  <c r="G292" i="25"/>
  <c r="H292" i="25"/>
  <c r="F293" i="25"/>
  <c r="G293" i="25"/>
  <c r="H293" i="25"/>
  <c r="F30" i="57"/>
  <c r="H30" i="57"/>
  <c r="G30" i="57"/>
  <c r="F123" i="7"/>
  <c r="H123" i="7"/>
  <c r="G123" i="7"/>
  <c r="F61" i="7"/>
  <c r="F34" i="52"/>
  <c r="H34" i="52"/>
  <c r="G34" i="52"/>
  <c r="F40" i="49"/>
  <c r="H40" i="49"/>
  <c r="G40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51" i="31"/>
  <c r="H51" i="31"/>
  <c r="G51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85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90" i="25"/>
  <c r="H290" i="25"/>
  <c r="G290" i="25"/>
  <c r="F138" i="25"/>
  <c r="F137" i="25"/>
  <c r="C186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89" i="25"/>
  <c r="H289" i="25"/>
  <c r="G289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88" i="25"/>
  <c r="H288" i="25"/>
  <c r="G288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K7" i="45"/>
  <c r="F287" i="25"/>
  <c r="H287" i="25"/>
  <c r="G287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86" i="25"/>
  <c r="H286" i="25"/>
  <c r="G286" i="25"/>
  <c r="F27" i="50" l="1"/>
  <c r="H27" i="50"/>
  <c r="G27" i="50"/>
  <c r="F41" i="45"/>
  <c r="H41" i="45"/>
  <c r="F36" i="49" l="1"/>
  <c r="F28" i="55"/>
  <c r="G28" i="55"/>
  <c r="H28" i="55"/>
  <c r="G36" i="49"/>
  <c r="H36" i="49"/>
  <c r="F204" i="17"/>
  <c r="H204" i="17"/>
  <c r="F107" i="17"/>
  <c r="E203" i="38"/>
  <c r="H203" i="38"/>
  <c r="K203" i="38"/>
  <c r="L203" i="38" s="1"/>
  <c r="M203" i="38"/>
  <c r="T203" i="38" s="1"/>
  <c r="R203" i="38"/>
  <c r="M100" i="49"/>
  <c r="H100" i="49"/>
  <c r="C100" i="49"/>
  <c r="K84" i="49"/>
  <c r="K100" i="49" s="1"/>
  <c r="F84" i="49"/>
  <c r="F100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82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85" i="25" l="1"/>
  <c r="H285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K6" i="45"/>
  <c r="G285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84" i="25"/>
  <c r="H284" i="25"/>
  <c r="G284" i="25"/>
  <c r="F133" i="25"/>
  <c r="F19" i="57"/>
  <c r="F18" i="57" l="1"/>
  <c r="Q2" i="57"/>
  <c r="O198" i="38"/>
  <c r="F31" i="52"/>
  <c r="H31" i="52"/>
  <c r="G31" i="52"/>
  <c r="F31" i="51"/>
  <c r="H31" i="51"/>
  <c r="G31" i="51"/>
  <c r="F283" i="25"/>
  <c r="H283" i="25"/>
  <c r="G283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82" i="25"/>
  <c r="H282" i="25"/>
  <c r="G282" i="25"/>
  <c r="F131" i="25"/>
  <c r="F30" i="51"/>
  <c r="H30" i="51"/>
  <c r="G30" i="51"/>
  <c r="K2" i="51"/>
  <c r="K18" i="51" s="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81" i="25"/>
  <c r="H281" i="25"/>
  <c r="G281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80" i="25"/>
  <c r="H280" i="25"/>
  <c r="G280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79" i="25"/>
  <c r="H279" i="25"/>
  <c r="G279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78" i="25"/>
  <c r="H278" i="25"/>
  <c r="F277" i="25"/>
  <c r="H277" i="25"/>
  <c r="K89" i="25"/>
  <c r="E188" i="38" l="1"/>
  <c r="H188" i="38"/>
  <c r="K188" i="38"/>
  <c r="L188" i="38" s="1"/>
  <c r="M188" i="38"/>
  <c r="N188" i="38" s="1"/>
  <c r="R188" i="38"/>
  <c r="G278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G277" i="25"/>
  <c r="F127" i="25"/>
  <c r="F126" i="25"/>
  <c r="G196" i="17"/>
  <c r="F97" i="17"/>
  <c r="F96" i="17"/>
  <c r="F95" i="17"/>
  <c r="K19" i="55"/>
  <c r="F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76" i="25"/>
  <c r="H276" i="25"/>
  <c r="G276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75" i="25"/>
  <c r="H275" i="25"/>
  <c r="G275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74" i="25"/>
  <c r="H274" i="25"/>
  <c r="G274" i="25"/>
  <c r="F123" i="25"/>
  <c r="K87" i="25"/>
  <c r="K86" i="25"/>
  <c r="F27" i="53"/>
  <c r="G27" i="53"/>
  <c r="H27" i="53"/>
  <c r="F29" i="52"/>
  <c r="H29" i="52"/>
  <c r="G29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18" i="7"/>
  <c r="H118" i="7"/>
  <c r="G118" i="7"/>
  <c r="F26" i="53"/>
  <c r="G26" i="53"/>
  <c r="H26" i="53"/>
  <c r="O183" i="38" l="1"/>
  <c r="F273" i="25"/>
  <c r="H273" i="25"/>
  <c r="G273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72" i="25"/>
  <c r="H272" i="25"/>
  <c r="G272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71" i="25"/>
  <c r="H271" i="25"/>
  <c r="G271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70" i="25" l="1"/>
  <c r="H270" i="25"/>
  <c r="E179" i="38"/>
  <c r="H179" i="38"/>
  <c r="K179" i="38"/>
  <c r="L179" i="38" s="1"/>
  <c r="M179" i="38"/>
  <c r="N179" i="38" s="1"/>
  <c r="R179" i="38"/>
  <c r="G270" i="25"/>
  <c r="K82" i="25"/>
  <c r="F116" i="25"/>
  <c r="F92" i="17"/>
  <c r="F6" i="49"/>
  <c r="F114" i="25"/>
  <c r="F115" i="25"/>
  <c r="F5" i="49"/>
  <c r="F11" i="31"/>
  <c r="G45" i="31"/>
  <c r="F10" i="31"/>
  <c r="F5" i="45"/>
  <c r="F113" i="25"/>
  <c r="O179" i="38" l="1"/>
  <c r="F269" i="25"/>
  <c r="H269" i="25"/>
  <c r="G269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68" i="25"/>
  <c r="H268" i="25"/>
  <c r="G268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67" i="25"/>
  <c r="H267" i="25"/>
  <c r="G267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66" i="25"/>
  <c r="H266" i="25"/>
  <c r="G266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19" i="52"/>
  <c r="F18" i="52" l="1"/>
  <c r="Q2" i="52"/>
  <c r="O175" i="38"/>
  <c r="F32" i="45"/>
  <c r="H32" i="45"/>
  <c r="G32" i="45"/>
  <c r="F24" i="50"/>
  <c r="G24" i="50"/>
  <c r="H24" i="50"/>
  <c r="F189" i="17"/>
  <c r="H189" i="17"/>
  <c r="G189" i="17"/>
  <c r="F265" i="25"/>
  <c r="H265" i="25"/>
  <c r="G265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64" i="25"/>
  <c r="H264" i="25"/>
  <c r="G264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63" i="25" l="1"/>
  <c r="H263" i="25"/>
  <c r="G263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62" i="25"/>
  <c r="H262" i="25"/>
  <c r="G262" i="25"/>
  <c r="F261" i="25"/>
  <c r="G261" i="25"/>
  <c r="H261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60" i="25" l="1"/>
  <c r="H260" i="25"/>
  <c r="G260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59" i="25" l="1"/>
  <c r="F259" i="25"/>
  <c r="H259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18" i="50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58" i="25"/>
  <c r="H258" i="25"/>
  <c r="G258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86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57" i="25"/>
  <c r="F257" i="25"/>
  <c r="H257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H135" i="17"/>
  <c r="M135" i="17"/>
  <c r="C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86" i="25"/>
  <c r="F185" i="25" l="1"/>
  <c r="E161" i="38"/>
  <c r="H161" i="38"/>
  <c r="K161" i="38"/>
  <c r="L161" i="38" s="1"/>
  <c r="M161" i="38"/>
  <c r="N161" i="38" s="1"/>
  <c r="R161" i="38"/>
  <c r="G184" i="17"/>
  <c r="F184" i="17"/>
  <c r="H184" i="17"/>
  <c r="F256" i="25"/>
  <c r="H256" i="25"/>
  <c r="G256" i="25"/>
  <c r="K71" i="25"/>
  <c r="F255" i="25"/>
  <c r="H255" i="25"/>
  <c r="G255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54" i="25"/>
  <c r="H254" i="25"/>
  <c r="G254" i="25"/>
  <c r="K70" i="25"/>
  <c r="F253" i="25"/>
  <c r="H253" i="25"/>
  <c r="G253" i="25"/>
  <c r="K69" i="25"/>
  <c r="O159" i="38" l="1"/>
  <c r="F252" i="25"/>
  <c r="H252" i="25"/>
  <c r="G252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51" i="25" l="1"/>
  <c r="H251" i="25"/>
  <c r="G251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50" i="25"/>
  <c r="F250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50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49" i="25"/>
  <c r="H249" i="25"/>
  <c r="G249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48" i="25"/>
  <c r="H248" i="25"/>
  <c r="E151" i="38"/>
  <c r="H151" i="38"/>
  <c r="K151" i="38"/>
  <c r="L151" i="38" s="1"/>
  <c r="M151" i="38"/>
  <c r="N151" i="38" s="1"/>
  <c r="G248" i="25"/>
  <c r="F85" i="17"/>
  <c r="K40" i="17"/>
  <c r="O151" i="38" l="1"/>
  <c r="C18" i="31"/>
  <c r="F32" i="34" l="1"/>
  <c r="H32" i="34"/>
  <c r="G32" i="34"/>
  <c r="F115" i="7"/>
  <c r="H115" i="7"/>
  <c r="G115" i="7"/>
  <c r="F247" i="25" l="1"/>
  <c r="H247" i="25"/>
  <c r="G247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46" i="25"/>
  <c r="H246" i="25"/>
  <c r="G246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45" i="25"/>
  <c r="H245" i="25"/>
  <c r="G245" i="25"/>
  <c r="K58" i="25"/>
  <c r="F244" i="25" l="1"/>
  <c r="H244" i="25"/>
  <c r="G244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43" i="25" l="1"/>
  <c r="H243" i="25"/>
  <c r="G243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42" i="25"/>
  <c r="F242" i="25"/>
  <c r="H242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41" i="25"/>
  <c r="F241" i="25"/>
  <c r="H241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40" i="25"/>
  <c r="F240" i="25"/>
  <c r="H240" i="25"/>
  <c r="K50" i="25"/>
  <c r="K137" i="38"/>
  <c r="L137" i="38" s="1"/>
  <c r="O137" i="38" s="1"/>
  <c r="M137" i="38"/>
  <c r="N137" i="38" s="1"/>
  <c r="H137" i="38"/>
  <c r="E137" i="38"/>
  <c r="K49" i="25"/>
  <c r="G239" i="25"/>
  <c r="F239" i="25"/>
  <c r="H239" i="25"/>
  <c r="F25" i="44"/>
  <c r="G25" i="44"/>
  <c r="H25" i="44"/>
  <c r="F238" i="25" l="1"/>
  <c r="G238" i="25"/>
  <c r="H238" i="25"/>
  <c r="F237" i="25"/>
  <c r="H237" i="25"/>
  <c r="G237" i="25"/>
  <c r="F236" i="25"/>
  <c r="H236" i="25"/>
  <c r="G236" i="25"/>
  <c r="F235" i="25"/>
  <c r="H235" i="25"/>
  <c r="G235" i="25"/>
  <c r="F234" i="25"/>
  <c r="H234" i="25"/>
  <c r="G234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80" i="7"/>
  <c r="C18" i="46"/>
  <c r="Q2" i="46" s="1"/>
  <c r="F233" i="25"/>
  <c r="H233" i="25"/>
  <c r="G233" i="25"/>
  <c r="F46" i="10"/>
  <c r="H46" i="10"/>
  <c r="G46" i="10"/>
  <c r="F232" i="25"/>
  <c r="H232" i="25"/>
  <c r="G232" i="25"/>
  <c r="F45" i="10"/>
  <c r="H45" i="10"/>
  <c r="G45" i="10"/>
  <c r="K45" i="25"/>
  <c r="F231" i="25"/>
  <c r="H231" i="25"/>
  <c r="G231" i="25"/>
  <c r="K44" i="25"/>
  <c r="K43" i="25"/>
  <c r="F25" i="46"/>
  <c r="H25" i="46"/>
  <c r="G25" i="46"/>
  <c r="G230" i="25"/>
  <c r="H230" i="25"/>
  <c r="F230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29" i="25"/>
  <c r="G229" i="25"/>
  <c r="H229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28" i="25"/>
  <c r="H228" i="25"/>
  <c r="G228" i="25"/>
  <c r="K40" i="25"/>
  <c r="F227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F216" i="25"/>
  <c r="G216" i="25"/>
  <c r="H216" i="25"/>
  <c r="F217" i="25"/>
  <c r="G217" i="25"/>
  <c r="H217" i="25"/>
  <c r="F218" i="25"/>
  <c r="G218" i="25"/>
  <c r="H218" i="25"/>
  <c r="F219" i="25"/>
  <c r="G219" i="25"/>
  <c r="H219" i="25"/>
  <c r="F220" i="25"/>
  <c r="G220" i="25"/>
  <c r="H220" i="25"/>
  <c r="F221" i="25"/>
  <c r="G221" i="25"/>
  <c r="H221" i="25"/>
  <c r="F222" i="25"/>
  <c r="G222" i="25"/>
  <c r="H222" i="25"/>
  <c r="F223" i="25"/>
  <c r="G223" i="25"/>
  <c r="H223" i="25"/>
  <c r="F224" i="25"/>
  <c r="G224" i="25"/>
  <c r="H224" i="25"/>
  <c r="F225" i="25"/>
  <c r="G225" i="25"/>
  <c r="H225" i="25"/>
  <c r="F226" i="25"/>
  <c r="G226" i="25"/>
  <c r="H226" i="25"/>
  <c r="H196" i="25"/>
  <c r="G196" i="25"/>
  <c r="F196" i="25"/>
  <c r="H227" i="25"/>
  <c r="G227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95" i="25"/>
  <c r="G195" i="25"/>
  <c r="H194" i="25"/>
  <c r="G194" i="25"/>
  <c r="H193" i="25"/>
  <c r="G193" i="25"/>
  <c r="H192" i="25"/>
  <c r="G192" i="25"/>
  <c r="H191" i="25"/>
  <c r="G191" i="25"/>
  <c r="H190" i="25"/>
  <c r="G190" i="25"/>
  <c r="H189" i="25"/>
  <c r="G189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24" i="25" l="1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18" i="24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31" i="7"/>
  <c r="F30" i="7"/>
  <c r="F29" i="7"/>
  <c r="U260" i="38" l="1"/>
  <c r="U259" i="38"/>
  <c r="U258" i="38"/>
  <c r="U257" i="38"/>
  <c r="U256" i="38"/>
  <c r="U254" i="38"/>
  <c r="U255" i="38"/>
  <c r="U252" i="38"/>
  <c r="U253" i="38"/>
  <c r="U250" i="38"/>
  <c r="U251" i="38"/>
  <c r="U247" i="38"/>
  <c r="U249" i="38"/>
  <c r="U248" i="38"/>
  <c r="U246" i="38"/>
  <c r="U245" i="38"/>
  <c r="U244" i="38"/>
  <c r="U243" i="38"/>
  <c r="U241" i="38"/>
  <c r="U242" i="38"/>
  <c r="U240" i="38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60" i="38" l="1"/>
  <c r="V259" i="38"/>
  <c r="V258" i="38"/>
  <c r="V257" i="38"/>
  <c r="V256" i="38"/>
  <c r="V254" i="38"/>
  <c r="V255" i="38"/>
  <c r="V252" i="38"/>
  <c r="V253" i="38"/>
  <c r="V250" i="38"/>
  <c r="V251" i="38"/>
  <c r="V247" i="38"/>
  <c r="V249" i="38"/>
  <c r="V248" i="38"/>
  <c r="V246" i="38"/>
  <c r="V245" i="38"/>
  <c r="V244" i="38"/>
  <c r="V243" i="38"/>
  <c r="V241" i="38"/>
  <c r="V242" i="38"/>
  <c r="V240" i="38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60" i="38" l="1"/>
  <c r="P259" i="38"/>
  <c r="P258" i="38"/>
  <c r="P257" i="38"/>
  <c r="P256" i="38"/>
  <c r="P254" i="38"/>
  <c r="P255" i="38"/>
  <c r="P252" i="38"/>
  <c r="P253" i="38"/>
  <c r="P250" i="38"/>
  <c r="P251" i="38"/>
  <c r="P247" i="38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F18" i="34" s="1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Q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19" i="34"/>
  <c r="K135" i="17"/>
  <c r="K19" i="31"/>
  <c r="F81" i="7"/>
  <c r="F19" i="31"/>
  <c r="K186" i="25"/>
  <c r="Q9" i="15" l="1"/>
  <c r="Q9" i="26"/>
  <c r="Q5" i="17"/>
  <c r="Q9" i="28"/>
  <c r="Q9" i="10"/>
  <c r="Q9" i="20"/>
  <c r="Q9" i="29"/>
  <c r="Q9" i="13"/>
  <c r="Q9" i="16"/>
  <c r="K18" i="31"/>
  <c r="K185" i="25"/>
  <c r="Q5" i="7"/>
  <c r="Q8" i="33"/>
  <c r="Q7" i="33" s="1"/>
  <c r="F18" i="10"/>
  <c r="F18" i="31"/>
  <c r="F19" i="5"/>
  <c r="K19" i="5"/>
  <c r="F18" i="32"/>
  <c r="F18" i="28"/>
  <c r="Q8" i="28" s="1"/>
  <c r="Q7" i="28" s="1"/>
  <c r="Q5" i="16"/>
  <c r="Q3" i="16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85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<sst xmlns="http://schemas.openxmlformats.org/spreadsheetml/2006/main" count="3975" uniqueCount="585">
  <si>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</si>
  <si>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</si>
  <si>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</si>
  <si>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</si>
  <si>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</si>
  <si>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</si>
  <si>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</si>
  <si>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</si>
  <si>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</si>
  <si>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</si>
  <si>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</si>
  <si>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</si>
  <si>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</si>
  <si>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</si>
  <si>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</si>
  <si>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</si>
  <si>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</si>
  <si>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</si>
  <si>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</si>
  <si>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</si>
  <si>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</si>
  <si>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</si>
  <si>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</si>
  <si>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</si>
  <si>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</si>
  <si>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</si>
  <si>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</si>
  <si>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</si>
  <si>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</si>
  <si>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</si>
  <si>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</si>
  <si>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</si>
  <si>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</si>
  <si>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</si>
  <si>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</si>
  <si>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</si>
  <si>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</si>
  <si>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</si>
  <si>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</si>
  <si>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</si>
  <si>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</si>
  <si>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</si>
  <si>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</si>
  <si>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</si>
  <si>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</si>
  <si>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</si>
  <si>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</si>
  <si>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</si>
  <si>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</si>
  <si>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</si>
  <si>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</si>
  <si>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</si>
  <si>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</si>
  <si>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</si>
  <si>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</si>
  <si>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</si>
  <si>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</si>
  <si>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</si>
  <si>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</si>
  <si>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</si>
  <si>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</si>
  <si>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</si>
  <si>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</si>
  <si>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</si>
  <si>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</si>
  <si>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</si>
  <si>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</si>
  <si>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</si>
  <si>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</si>
  <si>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</si>
  <si>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</si>
  <si>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</si>
  <si>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</si>
  <si>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</si>
  <si>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</si>
  <si>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</si>
  <si>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</si>
  <si>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</si>
  <si>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</si>
  <si>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</si>
  <si>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</si>
  <si>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</si>
  <si>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</si>
  <si>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</si>
  <si>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</si>
  <si>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</si>
  <si>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</si>
  <si>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</si>
  <si>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</si>
  <si>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</si>
  <si>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</si>
  <si>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</si>
  <si>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</si>
  <si>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</si>
  <si>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</si>
  <si>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</si>
  <si>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</si>
  <si>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</si>
  <si>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</si>
  <si>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</si>
  <si>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</si>
  <si>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</si>
  <si>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</si>
  <si>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</si>
  <si>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</si>
  <si>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</si>
  <si>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</si>
  <si>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</si>
  <si>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</si>
  <si>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</si>
  <si>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</si>
  <si>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</si>
  <si>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</si>
  <si>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</si>
  <si>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</si>
  <si>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</si>
  <si>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</si>
  <si>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</si>
  <si>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</si>
  <si>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</si>
  <si>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</si>
  <si>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</si>
  <si>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</si>
  <si>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</si>
  <si>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</si>
  <si>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</si>
  <si>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</si>
  <si>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</si>
  <si>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</si>
  <si>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</si>
  <si>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</si>
  <si>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</si>
  <si>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</si>
  <si>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</si>
  <si>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</si>
  <si>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</si>
  <si>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</si>
  <si>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</si>
  <si>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</si>
  <si>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</si>
  <si>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</si>
  <si>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</si>
  <si>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</si>
  <si>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</si>
  <si>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</si>
  <si>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</si>
  <si>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</si>
  <si>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</si>
  <si>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</si>
  <si>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</si>
  <si>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</si>
  <si>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</si>
  <si>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</si>
  <si>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</si>
  <si>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</si>
  <si>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</si>
  <si>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</si>
  <si>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</si>
  <si>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</si>
  <si>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</si>
  <si>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</si>
  <si>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</si>
  <si>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</si>
  <si>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</si>
  <si>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</si>
  <si>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</si>
  <si>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</si>
  <si>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</si>
  <si>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</si>
  <si>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</si>
  <si>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</si>
  <si>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</si>
  <si>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</si>
  <si>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</si>
  <si>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</si>
  <si>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</si>
  <si>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</si>
  <si>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</si>
  <si>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</si>
  <si>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</si>
  <si>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</si>
  <si>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</si>
  <si>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</si>
  <si>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</si>
  <si>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</si>
  <si>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</si>
  <si>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</si>
  <si>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</si>
  <si>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</si>
  <si>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</si>
  <si>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</si>
  <si>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</si>
  <si>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</si>
  <si>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</si>
  <si>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</si>
  <si>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</si>
  <si>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</si>
  <si>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</si>
  <si>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</si>
  <si>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</si>
  <si>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</si>
  <si>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</si>
  <si>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</si>
  <si>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</si>
  <si>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</si>
  <si>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</si>
  <si>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</si>
  <si>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</si>
  <si>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</si>
  <si>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</si>
  <si>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</si>
  <si>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</si>
  <si>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</si>
  <si>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</si>
  <si>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</si>
  <si>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</si>
  <si>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</si>
  <si>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</si>
  <si>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</si>
  <si>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</si>
  <si>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</si>
  <si>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</si>
  <si>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</si>
  <si>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</si>
  <si>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</si>
  <si>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</si>
  <si>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</si>
  <si>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</si>
  <si>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</si>
  <si>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</si>
  <si>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</si>
  <si>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</si>
  <si>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</si>
  <si>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</si>
  <si>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</si>
  <si>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</si>
  <si>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</si>
  <si>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</si>
  <si>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</si>
  <si>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</si>
  <si>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</si>
  <si>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</si>
  <si>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</si>
  <si>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</si>
  <si>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</si>
  <si>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</si>
  <si>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</si>
  <si>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</si>
  <si>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</si>
  <si>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</si>
  <si>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</si>
  <si>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</si>
  <si>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</si>
  <si>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</si>
  <si>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</si>
  <si>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</si>
  <si>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</si>
  <si>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</si>
  <si>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</si>
  <si>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</si>
  <si>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</si>
  <si>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0.275 Dividend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</si>
  <si>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</si>
  <si>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</si>
  <si>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</si>
  <si>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</si>
  <si>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</si>
  <si>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</si>
  <si>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</si>
  <si>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</si>
  <si>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</si>
  <si>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</si>
  <si>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</si>
  <si>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</si>
  <si>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</si>
  <si>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</si>
  <si>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</si>
  <si>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</si>
  <si>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</si>
  <si>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Oct 6 - Oct 10 (Est.)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</si>
  <si>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</si>
  <si>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</si>
  <si>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</si>
  <si>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</si>
  <si>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</si>
  <si>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</si>
  <si>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</si>
  <si>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</si>
  <si>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</si>
  <si>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</si>
  <si>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</si>
  <si>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</si>
  <si>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</si>
  <si>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</si>
  <si>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</si>
  <si>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</si>
  <si>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</si>
  <si>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</si>
  <si>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</si>
  <si>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</si>
  <si>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</si>
  <si>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</si>
  <si>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</si>
  <si>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</si>
  <si>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</si>
  <si>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</si>
  <si>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</si>
  <si>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</si>
  <si>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</si>
  <si>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</si>
  <si>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</si>
  <si>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</si>
  <si>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</si>
  <si>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</si>
  <si>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</si>
  <si>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</si>
  <si>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</si>
  <si>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</si>
  <si>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</si>
  <si>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</si>
  <si>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</si>
  <si>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</si>
  <si>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</si>
  <si>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</si>
  <si>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</si>
  <si>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</si>
  <si>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</si>
  <si>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</si>
  <si>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</si>
  <si>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</si>
  <si>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77.00 - 152.27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</si>
  <si>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</si>
  <si>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</si>
  <si>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</si>
  <si>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</si>
  <si>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</si>
  <si>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</si>
  <si>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16.98B</t>
  </si>
  <si>
    <t>9.31 - 19.30</t>
  </si>
  <si>
    <t>198.94B</t>
  </si>
  <si>
    <t>Oct 31 - Nov 4 (Est.)</t>
  </si>
  <si>
    <t>8/10 ex</t>
  </si>
  <si>
    <t>9/2 pay</t>
  </si>
  <si>
    <t>9/14 ex</t>
  </si>
  <si>
    <t>8/15 ex</t>
  </si>
  <si>
    <t>9/12 pay</t>
  </si>
  <si>
    <t>1-Sep-16AVGO Earnings announcement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</si>
  <si>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</si>
  <si>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</si>
  <si>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</si>
  <si>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</si>
  <si>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</si>
  <si>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</si>
  <si>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</si>
  <si>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</si>
  <si>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77.92 - 113.31</t>
  </si>
  <si>
    <t>0.60 (0.39%)</t>
  </si>
  <si>
    <t>22.02 - 41.35</t>
  </si>
  <si>
    <t>42.73 - 52.77</t>
  </si>
  <si>
    <t>44.50 - 56.34</t>
  </si>
  <si>
    <t>8/18/2016 1678@    16.43</t>
  </si>
  <si>
    <t>9/29 ex</t>
  </si>
  <si>
    <t>27.50 x 100</t>
  </si>
  <si>
    <t>35.01 x 200</t>
  </si>
  <si>
    <t>2.50 (1.76%)</t>
  </si>
  <si>
    <t>50.27 - 78.40</t>
  </si>
  <si>
    <t>1.16 (1.77%)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</si>
  <si>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</si>
  <si>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</si>
  <si>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</si>
  <si>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</si>
  <si>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</si>
  <si>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</si>
  <si>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31.45 - 42.75</t>
  </si>
  <si>
    <t>51.48 - 68.19</t>
  </si>
  <si>
    <t>53.53 - 72.95</t>
  </si>
  <si>
    <t>11.53 - 16.60</t>
  </si>
  <si>
    <t>39.68 - 62.59</t>
  </si>
  <si>
    <t>20.77 - 58.90</t>
  </si>
  <si>
    <t>181.02 - 219.60</t>
  </si>
  <si>
    <t>57.15 x 200</t>
  </si>
  <si>
    <t>0.60 (4.83%)</t>
  </si>
  <si>
    <t>1.76 (3.75%)</t>
  </si>
  <si>
    <t>1.04 (2.94%)</t>
  </si>
  <si>
    <t>1.00 (1.77%)</t>
  </si>
  <si>
    <t>2.36 (2.56%)</t>
  </si>
  <si>
    <t>1.12 (1.52%)</t>
  </si>
  <si>
    <t>72.00 x 500</t>
  </si>
  <si>
    <t>1.14 (1.75%)</t>
  </si>
  <si>
    <t>0.76 (1.40%)</t>
  </si>
  <si>
    <t>1.32 (1.93%)</t>
  </si>
  <si>
    <t>2.00 (1.13%)</t>
  </si>
  <si>
    <t>0.81 (2.21%)</t>
  </si>
  <si>
    <t>1.42 (1.48%)</t>
  </si>
  <si>
    <t>0.42 (9.03%)</t>
  </si>
  <si>
    <t>1.88 (2.31%)</t>
  </si>
  <si>
    <t>1.52 (4.76%)</t>
  </si>
  <si>
    <t>2.64 (2.44%)</t>
  </si>
  <si>
    <t>1.04 (1.09%)</t>
  </si>
  <si>
    <t>2.28 (2.09%)</t>
  </si>
  <si>
    <t>1.20 (4.83%)</t>
  </si>
  <si>
    <t>0.40 (1.09%)</t>
  </si>
  <si>
    <t>0.64 (1.07%)</t>
  </si>
  <si>
    <t>25.28B</t>
  </si>
  <si>
    <t>1.80 (2.19%)</t>
  </si>
  <si>
    <t>1.92 (2.70%)</t>
  </si>
  <si>
    <t>295.00 x 200</t>
  </si>
  <si>
    <t>308.17 x 100</t>
  </si>
  <si>
    <t>304.56 - 310.74</t>
  </si>
  <si>
    <t>67.53B</t>
  </si>
  <si>
    <t>12.39 x 3600</t>
  </si>
  <si>
    <t>12.40 x 3700</t>
  </si>
  <si>
    <t>12.34 - 12.55</t>
  </si>
  <si>
    <t>50.09B</t>
  </si>
  <si>
    <t>12.46 x 13600</t>
  </si>
  <si>
    <t>12.47 x 8000</t>
  </si>
  <si>
    <t>12.43 - 12.91</t>
  </si>
  <si>
    <t>4.47B</t>
  </si>
  <si>
    <t>46.00 x 500</t>
  </si>
  <si>
    <t>49.48 x 600</t>
  </si>
  <si>
    <t>48.54 - 49.70</t>
  </si>
  <si>
    <t>32.50 - 49.70</t>
  </si>
  <si>
    <t>20.10B</t>
  </si>
  <si>
    <t>35.26 x 200</t>
  </si>
  <si>
    <t>35.60 x 100</t>
  </si>
  <si>
    <t>35.05 - 35.58</t>
  </si>
  <si>
    <t>27.66 - 35.93</t>
  </si>
  <si>
    <t>166.82B</t>
  </si>
  <si>
    <t>56.60 x 500</t>
  </si>
  <si>
    <t>57.70 x 400</t>
  </si>
  <si>
    <t>56.16 - 57.89</t>
  </si>
  <si>
    <t>17.78B</t>
  </si>
  <si>
    <t>58.82 x 100</t>
  </si>
  <si>
    <t>94.00 x 100</t>
  </si>
  <si>
    <t>91.90 - 92.97</t>
  </si>
  <si>
    <t>27.09B</t>
  </si>
  <si>
    <t>74.75 x 200</t>
  </si>
  <si>
    <t>73.74 - 75.00</t>
  </si>
  <si>
    <t>14.03B</t>
  </si>
  <si>
    <t>65.90 x 100</t>
  </si>
  <si>
    <t>64.63 - 65.80</t>
  </si>
  <si>
    <t>50.23B</t>
  </si>
  <si>
    <t>10.00 x 4600</t>
  </si>
  <si>
    <t>10.02 x 2000</t>
  </si>
  <si>
    <t>9.96 - 10.27</t>
  </si>
  <si>
    <t>13.15B</t>
  </si>
  <si>
    <t>0.12 (1.20%)</t>
  </si>
  <si>
    <t>18.99 x 1000</t>
  </si>
  <si>
    <t>19.38 x 1000</t>
  </si>
  <si>
    <t>18.86 - 19.58</t>
  </si>
  <si>
    <t>2.44B</t>
  </si>
  <si>
    <t>52.35 x 100</t>
  </si>
  <si>
    <t>53.95 x 100</t>
  </si>
  <si>
    <t>53.42 - 54.42</t>
  </si>
  <si>
    <t>25.98B</t>
  </si>
  <si>
    <t>49.59 x 3700</t>
  </si>
  <si>
    <t>49.60 x 2600</t>
  </si>
  <si>
    <t>49.43 - 50.65</t>
  </si>
  <si>
    <t>8.38B</t>
  </si>
  <si>
    <t>64.90 x 100</t>
  </si>
  <si>
    <t>78.00 x 100</t>
  </si>
  <si>
    <t>68.07 - 68.88</t>
  </si>
  <si>
    <t>25.38B</t>
  </si>
  <si>
    <t>175.01 x 100</t>
  </si>
  <si>
    <t>176.80 x 800</t>
  </si>
  <si>
    <t>175.13 - 178.65</t>
  </si>
  <si>
    <t>111.53 - 178.65</t>
  </si>
  <si>
    <t>70.07B</t>
  </si>
  <si>
    <t>36.05 x 1000</t>
  </si>
  <si>
    <t>36.40 x 1000</t>
  </si>
  <si>
    <t>35.90 - 36.64</t>
  </si>
  <si>
    <t>26.97B</t>
  </si>
  <si>
    <t>95.03 x 500</t>
  </si>
  <si>
    <t>95.21 x 100</t>
  </si>
  <si>
    <t>94.75 - 96.13</t>
  </si>
  <si>
    <t>153.01B</t>
  </si>
  <si>
    <t>4.62 x 300</t>
  </si>
  <si>
    <t>4.70 x 900</t>
  </si>
  <si>
    <t>4.60 - 4.67</t>
  </si>
  <si>
    <t>5.41B</t>
  </si>
  <si>
    <t>79.63 x 700</t>
  </si>
  <si>
    <t>79.77 x 200</t>
  </si>
  <si>
    <t>79.27 - 80.33</t>
  </si>
  <si>
    <t>105.27B</t>
  </si>
  <si>
    <t>62.37 x 2200</t>
  </si>
  <si>
    <t>62.39 x 400</t>
  </si>
  <si>
    <t>61.90 - 62.51</t>
  </si>
  <si>
    <t>3.83B</t>
  </si>
  <si>
    <t>0.44 (0.72%)</t>
  </si>
  <si>
    <t>31.50 x 100</t>
  </si>
  <si>
    <t>31.65 x 500</t>
  </si>
  <si>
    <t>31.42 - 31.82</t>
  </si>
  <si>
    <t>49.25B</t>
  </si>
  <si>
    <t>151.00 x 100</t>
  </si>
  <si>
    <t>170.15 x 100</t>
  </si>
  <si>
    <t>151.45 - 153.05</t>
  </si>
  <si>
    <t>60.07B</t>
  </si>
  <si>
    <t>34.01 - 34.62</t>
  </si>
  <si>
    <t>2.67B</t>
  </si>
  <si>
    <t>1.04 (3.03%)</t>
  </si>
  <si>
    <t>107.03 x 400</t>
  </si>
  <si>
    <t>107.69 x 400</t>
  </si>
  <si>
    <t>106.94 - 108.29</t>
  </si>
  <si>
    <t>89.81B</t>
  </si>
  <si>
    <t>136.20 x 200</t>
  </si>
  <si>
    <t>136.99 x 200</t>
  </si>
  <si>
    <t>135.99 - 138.30</t>
  </si>
  <si>
    <t>130.12B</t>
  </si>
  <si>
    <t>43.00 x 300</t>
  </si>
  <si>
    <t>43.10 x 100</t>
  </si>
  <si>
    <t>42.63 - 43.98</t>
  </si>
  <si>
    <t>23.02B</t>
  </si>
  <si>
    <t>80.41 x 500</t>
  </si>
  <si>
    <t>81.00 x 100</t>
  </si>
  <si>
    <t>Nov 22 - Nov 28 (Est.)</t>
  </si>
  <si>
    <t>78.71 - 82.45</t>
  </si>
  <si>
    <t>6.29B</t>
  </si>
  <si>
    <t>106.88 x 100</t>
  </si>
  <si>
    <t>106.90 x 1500</t>
  </si>
  <si>
    <t>106.31 - 107.95</t>
  </si>
  <si>
    <t>576.24B</t>
  </si>
  <si>
    <t>64.52 x 400</t>
  </si>
  <si>
    <t>64.98 x 300</t>
  </si>
  <si>
    <t>64.52 - 65.49</t>
  </si>
  <si>
    <t>59.85B</t>
  </si>
  <si>
    <t>23.93 x 100</t>
  </si>
  <si>
    <t>24.04 x 400</t>
  </si>
  <si>
    <t>23.88 - 24.80</t>
  </si>
  <si>
    <t>5.59B</t>
  </si>
  <si>
    <t>36.25 x 200</t>
  </si>
  <si>
    <t>36.32 x 100</t>
  </si>
  <si>
    <t>36.05 - 36.76</t>
  </si>
  <si>
    <t>22.50B</t>
  </si>
  <si>
    <t>51.50 x 300</t>
  </si>
  <si>
    <t>57.48 x 300</t>
  </si>
  <si>
    <t>54.18 - 55.94</t>
  </si>
  <si>
    <t>9.66B</t>
  </si>
  <si>
    <t>32.59 x 100</t>
  </si>
  <si>
    <t>32.60 x 500</t>
  </si>
  <si>
    <t>32.46 - 32.94</t>
  </si>
  <si>
    <t>31.01B</t>
  </si>
  <si>
    <t>0.48 (1.45%)</t>
  </si>
  <si>
    <t>58.83 x 500</t>
  </si>
  <si>
    <t>59.17 x 500</t>
  </si>
  <si>
    <t>58.30 - 59.20</t>
  </si>
  <si>
    <t>99.00B</t>
  </si>
  <si>
    <t>27.60 x 200</t>
  </si>
  <si>
    <t>27.75 x 200</t>
  </si>
  <si>
    <t>27.47 - 28.90</t>
  </si>
  <si>
    <t>9.67B</t>
  </si>
  <si>
    <t>48.57 x 700</t>
  </si>
  <si>
    <t>48.66 x 700</t>
  </si>
  <si>
    <t>48.42 - 49.55</t>
  </si>
  <si>
    <t>16.46 x 400</t>
  </si>
  <si>
    <t>16.59 x 1000</t>
  </si>
  <si>
    <t>16.29 - 16.81</t>
  </si>
  <si>
    <t>17.14B</t>
  </si>
  <si>
    <t>217.20 x 100</t>
  </si>
  <si>
    <t>217.23 x 1000</t>
  </si>
  <si>
    <t>216.25 - 219.12</t>
  </si>
  <si>
    <t>48.52 x 100</t>
  </si>
  <si>
    <t>48.55 x 100</t>
  </si>
  <si>
    <t>48.28 - 48.84</t>
  </si>
  <si>
    <t>244.76B</t>
  </si>
  <si>
    <t>1.52 (3.13%)</t>
  </si>
  <si>
    <t>46.80 x 200</t>
  </si>
  <si>
    <t>46.94 x 300</t>
  </si>
  <si>
    <t>46.67 - 47.87</t>
  </si>
  <si>
    <t>15.11B</t>
  </si>
  <si>
    <t>79.22 x 100</t>
  </si>
  <si>
    <t>79.45 x 100</t>
  </si>
  <si>
    <t>78.76 - 79.76</t>
  </si>
  <si>
    <t>70.76 x 100</t>
  </si>
  <si>
    <t>71.01 x 100</t>
  </si>
  <si>
    <t>21-Sep-16GIS Earnings announcement</t>
  </si>
  <si>
    <t>70.69 - 71.68</t>
  </si>
  <si>
    <t>42.49B</t>
  </si>
  <si>
    <t>barc conf</t>
  </si>
  <si>
    <t>conf</t>
  </si>
  <si>
    <t>15.92 x 100</t>
  </si>
  <si>
    <t>15.99 x 600</t>
  </si>
  <si>
    <t>15.75 - 16.32</t>
  </si>
  <si>
    <t>6.52 - 20.44</t>
  </si>
  <si>
    <t>13.51B</t>
  </si>
  <si>
    <t>0.20 (1.25%)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</si>
</sst>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5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2" fontId="14" fillId="10" borderId="0" xfId="0" applyNumberFormat="1" applyFont="1" applyFill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wrapText="1"/>
    </xf>
    <xf numFmtId="16" fontId="0" fillId="4" borderId="0" xfId="0" applyNumberFormat="1" applyFill="1" applyAlignment="1">
      <alignment horizontal="right" vertical="center" wrapText="1"/>
    </xf>
    <xf numFmtId="0" fontId="0" fillId="4" borderId="0" xfId="0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6" fontId="0" fillId="4" borderId="3" xfId="0" applyNumberFormat="1" applyFill="1" applyBorder="1" applyAlignment="1">
      <alignment horizontal="right" vertical="center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0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08"/>
      <tableStyleElement type="headerRow" dxfId="707"/>
    </tableStyle>
  </tableStyles>
  <colors>
    <mruColors>
      <color rgb="FF00221A"/>
      <color rgb="FFED5C55"/>
      <color rgb="FFFBDBD9"/>
      <color rgb="FFF6F6DE"/>
      <color rgb="FFE7271D"/>
      <color rgb="FFF9DEDB"/>
      <color rgb="FFFF7C5D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827688"/>
        <c:axId val="490833960"/>
      </c:scatterChart>
      <c:valAx>
        <c:axId val="4908276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33960"/>
        <c:crosses val="autoZero"/>
        <c:crossBetween val="midCat"/>
      </c:valAx>
      <c:valAx>
        <c:axId val="49083396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27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083616829843534"/>
          <c:y val="9.2828485724998674E-2"/>
          <c:w val="0.81357226898361845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834352"/>
        <c:axId val="490828472"/>
      </c:scatterChart>
      <c:valAx>
        <c:axId val="4908343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28472"/>
        <c:crosses val="autoZero"/>
        <c:crossBetween val="midCat"/>
      </c:valAx>
      <c:valAx>
        <c:axId val="49082847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34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Balance!$B$2:$B$265</c:f>
              <c:numCache>
                <c:formatCode>m/d/yyyy</c:formatCode>
                <c:ptCount val="26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828080"/>
        <c:axId val="490830824"/>
      </c:scatterChart>
      <c:valAx>
        <c:axId val="4908280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30824"/>
        <c:crosses val="autoZero"/>
        <c:crossBetween val="midCat"/>
      </c:valAx>
      <c:valAx>
        <c:axId val="490830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28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832784"/>
        <c:axId val="490829256"/>
      </c:scatterChart>
      <c:valAx>
        <c:axId val="4908327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29256"/>
        <c:crosses val="autoZero"/>
        <c:crossBetween val="midCat"/>
      </c:valAx>
      <c:valAx>
        <c:axId val="49082925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32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42584</c:v>
                </c:pt>
                <c:pt idx="19">
                  <c:v>42583</c:v>
                </c:pt>
                <c:pt idx="20">
                  <c:v>42580</c:v>
                </c:pt>
                <c:pt idx="21">
                  <c:v>42579</c:v>
                </c:pt>
                <c:pt idx="22">
                  <c:v>42578</c:v>
                </c:pt>
                <c:pt idx="23">
                  <c:v>42577</c:v>
                </c:pt>
                <c:pt idx="24">
                  <c:v>42576</c:v>
                </c:pt>
                <c:pt idx="25">
                  <c:v>42573</c:v>
                </c:pt>
                <c:pt idx="26">
                  <c:v>42572</c:v>
                </c:pt>
                <c:pt idx="27">
                  <c:v>42571</c:v>
                </c:pt>
                <c:pt idx="28">
                  <c:v>42570</c:v>
                </c:pt>
                <c:pt idx="29">
                  <c:v>42569</c:v>
                </c:pt>
                <c:pt idx="30">
                  <c:v>42566</c:v>
                </c:pt>
                <c:pt idx="31">
                  <c:v>42565</c:v>
                </c:pt>
                <c:pt idx="32">
                  <c:v>42564</c:v>
                </c:pt>
                <c:pt idx="33">
                  <c:v>42563</c:v>
                </c:pt>
                <c:pt idx="34">
                  <c:v>42562</c:v>
                </c:pt>
                <c:pt idx="35">
                  <c:v>42559</c:v>
                </c:pt>
                <c:pt idx="36">
                  <c:v>42558</c:v>
                </c:pt>
                <c:pt idx="37">
                  <c:v>42557</c:v>
                </c:pt>
                <c:pt idx="38">
                  <c:v>42556</c:v>
                </c:pt>
                <c:pt idx="39">
                  <c:v>42552</c:v>
                </c:pt>
                <c:pt idx="40">
                  <c:v>42551</c:v>
                </c:pt>
                <c:pt idx="41">
                  <c:v>42550</c:v>
                </c:pt>
                <c:pt idx="42">
                  <c:v>42549</c:v>
                </c:pt>
                <c:pt idx="43">
                  <c:v>42548</c:v>
                </c:pt>
                <c:pt idx="44">
                  <c:v>42545</c:v>
                </c:pt>
                <c:pt idx="45">
                  <c:v>42544</c:v>
                </c:pt>
                <c:pt idx="46">
                  <c:v>42543</c:v>
                </c:pt>
                <c:pt idx="47">
                  <c:v>42542</c:v>
                </c:pt>
                <c:pt idx="48">
                  <c:v>42541</c:v>
                </c:pt>
                <c:pt idx="49">
                  <c:v>42538</c:v>
                </c:pt>
                <c:pt idx="50">
                  <c:v>42537</c:v>
                </c:pt>
                <c:pt idx="51">
                  <c:v>42536</c:v>
                </c:pt>
                <c:pt idx="52">
                  <c:v>42535</c:v>
                </c:pt>
                <c:pt idx="53">
                  <c:v>42534</c:v>
                </c:pt>
                <c:pt idx="54">
                  <c:v>42531</c:v>
                </c:pt>
                <c:pt idx="55">
                  <c:v>42530</c:v>
                </c:pt>
                <c:pt idx="56">
                  <c:v>42529</c:v>
                </c:pt>
                <c:pt idx="57">
                  <c:v>42528</c:v>
                </c:pt>
                <c:pt idx="58">
                  <c:v>42527</c:v>
                </c:pt>
                <c:pt idx="59">
                  <c:v>42524</c:v>
                </c:pt>
                <c:pt idx="60">
                  <c:v>42523</c:v>
                </c:pt>
                <c:pt idx="61">
                  <c:v>42522</c:v>
                </c:pt>
                <c:pt idx="62">
                  <c:v>42521</c:v>
                </c:pt>
                <c:pt idx="63">
                  <c:v>42517</c:v>
                </c:pt>
                <c:pt idx="64">
                  <c:v>42516</c:v>
                </c:pt>
                <c:pt idx="65">
                  <c:v>42515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308.17</c:v>
                </c:pt>
                <c:pt idx="1">
                  <c:v>306.85000000000002</c:v>
                </c:pt>
                <c:pt idx="2">
                  <c:v>309.33</c:v>
                </c:pt>
                <c:pt idx="3">
                  <c:v>318.17</c:v>
                </c:pt>
                <c:pt idx="4">
                  <c:v>316.81</c:v>
                </c:pt>
                <c:pt idx="5">
                  <c:v>316.81</c:v>
                </c:pt>
                <c:pt idx="6">
                  <c:v>313.38</c:v>
                </c:pt>
                <c:pt idx="7">
                  <c:v>313.82</c:v>
                </c:pt>
                <c:pt idx="8">
                  <c:v>313.42</c:v>
                </c:pt>
                <c:pt idx="9">
                  <c:v>313.39</c:v>
                </c:pt>
                <c:pt idx="10">
                  <c:v>313.94</c:v>
                </c:pt>
                <c:pt idx="11">
                  <c:v>314.49</c:v>
                </c:pt>
                <c:pt idx="12">
                  <c:v>308.87</c:v>
                </c:pt>
                <c:pt idx="13">
                  <c:v>314.42</c:v>
                </c:pt>
                <c:pt idx="14">
                  <c:v>313.64999999999998</c:v>
                </c:pt>
                <c:pt idx="15">
                  <c:v>315.95999999999998</c:v>
                </c:pt>
                <c:pt idx="16">
                  <c:v>314.56</c:v>
                </c:pt>
                <c:pt idx="17">
                  <c:v>321.33999999999997</c:v>
                </c:pt>
                <c:pt idx="18">
                  <c:v>330.11</c:v>
                </c:pt>
                <c:pt idx="19">
                  <c:v>301.83</c:v>
                </c:pt>
                <c:pt idx="20">
                  <c:v>289.93</c:v>
                </c:pt>
                <c:pt idx="21">
                  <c:v>289.02999999999997</c:v>
                </c:pt>
                <c:pt idx="22">
                  <c:v>288.35000000000002</c:v>
                </c:pt>
                <c:pt idx="23">
                  <c:v>287.04000000000002</c:v>
                </c:pt>
                <c:pt idx="24">
                  <c:v>287.35000000000002</c:v>
                </c:pt>
                <c:pt idx="25">
                  <c:v>287.77999999999997</c:v>
                </c:pt>
                <c:pt idx="26">
                  <c:v>282.45</c:v>
                </c:pt>
                <c:pt idx="27">
                  <c:v>262.41000000000003</c:v>
                </c:pt>
                <c:pt idx="28">
                  <c:v>259.82</c:v>
                </c:pt>
                <c:pt idx="29">
                  <c:v>261.5</c:v>
                </c:pt>
                <c:pt idx="30">
                  <c:v>260.3</c:v>
                </c:pt>
                <c:pt idx="31">
                  <c:v>252.87</c:v>
                </c:pt>
                <c:pt idx="32">
                  <c:v>251.19</c:v>
                </c:pt>
                <c:pt idx="33">
                  <c:v>253.36</c:v>
                </c:pt>
                <c:pt idx="34">
                  <c:v>252.54</c:v>
                </c:pt>
                <c:pt idx="35">
                  <c:v>251.3</c:v>
                </c:pt>
                <c:pt idx="36">
                  <c:v>247.27</c:v>
                </c:pt>
                <c:pt idx="37">
                  <c:v>247.48</c:v>
                </c:pt>
                <c:pt idx="38">
                  <c:v>242.03</c:v>
                </c:pt>
                <c:pt idx="39">
                  <c:v>245.06</c:v>
                </c:pt>
                <c:pt idx="40">
                  <c:v>241.82</c:v>
                </c:pt>
                <c:pt idx="41">
                  <c:v>238.91</c:v>
                </c:pt>
                <c:pt idx="42">
                  <c:v>228.52</c:v>
                </c:pt>
                <c:pt idx="43">
                  <c:v>224.6</c:v>
                </c:pt>
                <c:pt idx="44">
                  <c:v>229.02</c:v>
                </c:pt>
                <c:pt idx="45">
                  <c:v>238.62</c:v>
                </c:pt>
                <c:pt idx="46">
                  <c:v>234.6</c:v>
                </c:pt>
                <c:pt idx="47">
                  <c:v>233</c:v>
                </c:pt>
                <c:pt idx="48">
                  <c:v>237.39</c:v>
                </c:pt>
                <c:pt idx="49">
                  <c:v>238.21</c:v>
                </c:pt>
                <c:pt idx="50">
                  <c:v>242.19</c:v>
                </c:pt>
                <c:pt idx="51">
                  <c:v>238.91</c:v>
                </c:pt>
                <c:pt idx="52">
                  <c:v>241.7</c:v>
                </c:pt>
                <c:pt idx="53">
                  <c:v>244.35</c:v>
                </c:pt>
                <c:pt idx="54">
                  <c:v>246.13</c:v>
                </c:pt>
                <c:pt idx="55">
                  <c:v>250.46</c:v>
                </c:pt>
                <c:pt idx="56">
                  <c:v>254.17</c:v>
                </c:pt>
                <c:pt idx="57">
                  <c:v>252.86</c:v>
                </c:pt>
                <c:pt idx="58">
                  <c:v>289.83999999999997</c:v>
                </c:pt>
                <c:pt idx="59">
                  <c:v>290.23</c:v>
                </c:pt>
                <c:pt idx="60">
                  <c:v>289.73</c:v>
                </c:pt>
                <c:pt idx="61">
                  <c:v>286.82</c:v>
                </c:pt>
                <c:pt idx="62">
                  <c:v>289.73</c:v>
                </c:pt>
                <c:pt idx="63">
                  <c:v>282.79000000000002</c:v>
                </c:pt>
                <c:pt idx="64">
                  <c:v>282</c:v>
                </c:pt>
                <c:pt idx="65">
                  <c:v>279.7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33176"/>
        <c:axId val="490809656"/>
      </c:lineChart>
      <c:dateAx>
        <c:axId val="490833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09656"/>
        <c:crosses val="autoZero"/>
        <c:auto val="1"/>
        <c:lblOffset val="100"/>
        <c:baseTimeUnit val="days"/>
      </c:dateAx>
      <c:valAx>
        <c:axId val="49080965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33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42584</c:v>
                </c:pt>
                <c:pt idx="19">
                  <c:v>42583</c:v>
                </c:pt>
                <c:pt idx="20">
                  <c:v>42580</c:v>
                </c:pt>
                <c:pt idx="21">
                  <c:v>42579</c:v>
                </c:pt>
                <c:pt idx="22">
                  <c:v>42578</c:v>
                </c:pt>
                <c:pt idx="23">
                  <c:v>42577</c:v>
                </c:pt>
                <c:pt idx="24">
                  <c:v>42576</c:v>
                </c:pt>
                <c:pt idx="25">
                  <c:v>42573</c:v>
                </c:pt>
                <c:pt idx="26">
                  <c:v>42572</c:v>
                </c:pt>
                <c:pt idx="27">
                  <c:v>42571</c:v>
                </c:pt>
                <c:pt idx="28">
                  <c:v>42570</c:v>
                </c:pt>
                <c:pt idx="29">
                  <c:v>42569</c:v>
                </c:pt>
                <c:pt idx="30">
                  <c:v>42566</c:v>
                </c:pt>
                <c:pt idx="31">
                  <c:v>42565</c:v>
                </c:pt>
                <c:pt idx="32">
                  <c:v>42564</c:v>
                </c:pt>
                <c:pt idx="33">
                  <c:v>42563</c:v>
                </c:pt>
                <c:pt idx="34">
                  <c:v>42562</c:v>
                </c:pt>
                <c:pt idx="35">
                  <c:v>42559</c:v>
                </c:pt>
                <c:pt idx="36">
                  <c:v>42558</c:v>
                </c:pt>
                <c:pt idx="37">
                  <c:v>42557</c:v>
                </c:pt>
                <c:pt idx="38">
                  <c:v>42556</c:v>
                </c:pt>
                <c:pt idx="39">
                  <c:v>42552</c:v>
                </c:pt>
                <c:pt idx="40">
                  <c:v>42551</c:v>
                </c:pt>
                <c:pt idx="41">
                  <c:v>42550</c:v>
                </c:pt>
                <c:pt idx="42">
                  <c:v>42549</c:v>
                </c:pt>
                <c:pt idx="43">
                  <c:v>42548</c:v>
                </c:pt>
                <c:pt idx="44">
                  <c:v>42545</c:v>
                </c:pt>
                <c:pt idx="45">
                  <c:v>42544</c:v>
                </c:pt>
                <c:pt idx="46">
                  <c:v>42543</c:v>
                </c:pt>
                <c:pt idx="47">
                  <c:v>42542</c:v>
                </c:pt>
                <c:pt idx="48">
                  <c:v>42541</c:v>
                </c:pt>
                <c:pt idx="49">
                  <c:v>42538</c:v>
                </c:pt>
                <c:pt idx="50">
                  <c:v>42537</c:v>
                </c:pt>
                <c:pt idx="51">
                  <c:v>42536</c:v>
                </c:pt>
                <c:pt idx="52">
                  <c:v>42535</c:v>
                </c:pt>
                <c:pt idx="53">
                  <c:v>42534</c:v>
                </c:pt>
                <c:pt idx="54">
                  <c:v>42531</c:v>
                </c:pt>
                <c:pt idx="55">
                  <c:v>42530</c:v>
                </c:pt>
                <c:pt idx="56">
                  <c:v>42529</c:v>
                </c:pt>
                <c:pt idx="57">
                  <c:v>42528</c:v>
                </c:pt>
                <c:pt idx="58">
                  <c:v>42527</c:v>
                </c:pt>
                <c:pt idx="59">
                  <c:v>42524</c:v>
                </c:pt>
                <c:pt idx="60">
                  <c:v>42523</c:v>
                </c:pt>
                <c:pt idx="61">
                  <c:v>42522</c:v>
                </c:pt>
                <c:pt idx="62">
                  <c:v>42521</c:v>
                </c:pt>
                <c:pt idx="63">
                  <c:v>42517</c:v>
                </c:pt>
                <c:pt idx="64">
                  <c:v>42516</c:v>
                </c:pt>
                <c:pt idx="65">
                  <c:v>42515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43.03</c:v>
                </c:pt>
                <c:pt idx="1">
                  <c:v>42.85</c:v>
                </c:pt>
                <c:pt idx="2">
                  <c:v>43.15</c:v>
                </c:pt>
                <c:pt idx="3">
                  <c:v>45.62</c:v>
                </c:pt>
                <c:pt idx="4">
                  <c:v>47.9</c:v>
                </c:pt>
                <c:pt idx="5">
                  <c:v>48.66</c:v>
                </c:pt>
                <c:pt idx="6">
                  <c:v>49.32</c:v>
                </c:pt>
                <c:pt idx="7">
                  <c:v>48.9</c:v>
                </c:pt>
                <c:pt idx="8">
                  <c:v>48.53</c:v>
                </c:pt>
                <c:pt idx="9">
                  <c:v>48.75</c:v>
                </c:pt>
                <c:pt idx="10">
                  <c:v>48.46</c:v>
                </c:pt>
                <c:pt idx="11">
                  <c:v>48.71</c:v>
                </c:pt>
                <c:pt idx="12">
                  <c:v>48.79</c:v>
                </c:pt>
                <c:pt idx="13">
                  <c:v>49.92</c:v>
                </c:pt>
                <c:pt idx="14">
                  <c:v>48.53</c:v>
                </c:pt>
                <c:pt idx="15">
                  <c:v>48.46</c:v>
                </c:pt>
                <c:pt idx="16">
                  <c:v>48.55</c:v>
                </c:pt>
                <c:pt idx="17">
                  <c:v>48.41</c:v>
                </c:pt>
                <c:pt idx="18">
                  <c:v>46.53</c:v>
                </c:pt>
                <c:pt idx="19">
                  <c:v>46.74</c:v>
                </c:pt>
                <c:pt idx="20">
                  <c:v>46.79</c:v>
                </c:pt>
                <c:pt idx="21">
                  <c:v>46.72</c:v>
                </c:pt>
                <c:pt idx="22">
                  <c:v>46.93</c:v>
                </c:pt>
                <c:pt idx="23">
                  <c:v>46.48</c:v>
                </c:pt>
                <c:pt idx="24">
                  <c:v>47.28</c:v>
                </c:pt>
                <c:pt idx="25">
                  <c:v>46.59</c:v>
                </c:pt>
                <c:pt idx="26">
                  <c:v>46.86</c:v>
                </c:pt>
                <c:pt idx="27">
                  <c:v>47.2</c:v>
                </c:pt>
                <c:pt idx="28">
                  <c:v>44.93</c:v>
                </c:pt>
                <c:pt idx="29">
                  <c:v>45.53</c:v>
                </c:pt>
                <c:pt idx="30">
                  <c:v>45.45</c:v>
                </c:pt>
                <c:pt idx="31">
                  <c:v>45.38</c:v>
                </c:pt>
                <c:pt idx="32">
                  <c:v>45.3</c:v>
                </c:pt>
                <c:pt idx="33">
                  <c:v>45.16</c:v>
                </c:pt>
                <c:pt idx="34">
                  <c:v>44.55</c:v>
                </c:pt>
                <c:pt idx="35">
                  <c:v>44.54</c:v>
                </c:pt>
                <c:pt idx="36">
                  <c:v>43.7</c:v>
                </c:pt>
                <c:pt idx="37">
                  <c:v>43.54</c:v>
                </c:pt>
                <c:pt idx="38">
                  <c:v>42.67</c:v>
                </c:pt>
                <c:pt idx="39">
                  <c:v>43.48</c:v>
                </c:pt>
                <c:pt idx="40">
                  <c:v>43.24</c:v>
                </c:pt>
                <c:pt idx="41">
                  <c:v>43.22</c:v>
                </c:pt>
                <c:pt idx="42">
                  <c:v>42.82</c:v>
                </c:pt>
                <c:pt idx="43">
                  <c:v>41.81</c:v>
                </c:pt>
                <c:pt idx="44">
                  <c:v>43.56</c:v>
                </c:pt>
                <c:pt idx="45">
                  <c:v>46.16</c:v>
                </c:pt>
                <c:pt idx="46">
                  <c:v>45</c:v>
                </c:pt>
                <c:pt idx="47">
                  <c:v>44.88</c:v>
                </c:pt>
                <c:pt idx="48">
                  <c:v>45.38</c:v>
                </c:pt>
                <c:pt idx="49">
                  <c:v>45.01</c:v>
                </c:pt>
                <c:pt idx="50">
                  <c:v>45.05</c:v>
                </c:pt>
                <c:pt idx="51">
                  <c:v>44.74</c:v>
                </c:pt>
                <c:pt idx="52">
                  <c:v>44.87</c:v>
                </c:pt>
                <c:pt idx="53">
                  <c:v>44.77</c:v>
                </c:pt>
                <c:pt idx="54">
                  <c:v>44.53</c:v>
                </c:pt>
                <c:pt idx="55">
                  <c:v>45.76</c:v>
                </c:pt>
                <c:pt idx="56">
                  <c:v>46.51</c:v>
                </c:pt>
                <c:pt idx="57">
                  <c:v>46.61</c:v>
                </c:pt>
                <c:pt idx="58">
                  <c:v>46.52</c:v>
                </c:pt>
                <c:pt idx="59">
                  <c:v>44.52</c:v>
                </c:pt>
                <c:pt idx="60">
                  <c:v>44.96</c:v>
                </c:pt>
                <c:pt idx="61">
                  <c:v>44.46</c:v>
                </c:pt>
                <c:pt idx="62">
                  <c:v>43.34</c:v>
                </c:pt>
                <c:pt idx="63">
                  <c:v>43.06</c:v>
                </c:pt>
                <c:pt idx="64">
                  <c:v>42.86</c:v>
                </c:pt>
                <c:pt idx="65">
                  <c:v>42.68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04168"/>
        <c:axId val="490812792"/>
      </c:lineChart>
      <c:dateAx>
        <c:axId val="490804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12792"/>
        <c:crosses val="autoZero"/>
        <c:auto val="1"/>
        <c:lblOffset val="100"/>
        <c:baseTimeUnit val="days"/>
      </c:dateAx>
      <c:valAx>
        <c:axId val="49081279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0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42584</c:v>
                </c:pt>
                <c:pt idx="19">
                  <c:v>42583</c:v>
                </c:pt>
                <c:pt idx="20">
                  <c:v>42580</c:v>
                </c:pt>
                <c:pt idx="21">
                  <c:v>42579</c:v>
                </c:pt>
                <c:pt idx="22">
                  <c:v>42578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80.650000000000006</c:v>
                </c:pt>
                <c:pt idx="1">
                  <c:v>83.44</c:v>
                </c:pt>
                <c:pt idx="2">
                  <c:v>95.5</c:v>
                </c:pt>
                <c:pt idx="3">
                  <c:v>94.99</c:v>
                </c:pt>
                <c:pt idx="4">
                  <c:v>92.41</c:v>
                </c:pt>
                <c:pt idx="5">
                  <c:v>93.05</c:v>
                </c:pt>
                <c:pt idx="6">
                  <c:v>92.94</c:v>
                </c:pt>
                <c:pt idx="7">
                  <c:v>90.96</c:v>
                </c:pt>
                <c:pt idx="8">
                  <c:v>92.43</c:v>
                </c:pt>
                <c:pt idx="9">
                  <c:v>92.67</c:v>
                </c:pt>
                <c:pt idx="10">
                  <c:v>91.22</c:v>
                </c:pt>
                <c:pt idx="11">
                  <c:v>90.62</c:v>
                </c:pt>
                <c:pt idx="12">
                  <c:v>87.07</c:v>
                </c:pt>
                <c:pt idx="13">
                  <c:v>87.67</c:v>
                </c:pt>
                <c:pt idx="14">
                  <c:v>87.9</c:v>
                </c:pt>
                <c:pt idx="15">
                  <c:v>87</c:v>
                </c:pt>
                <c:pt idx="16">
                  <c:v>86.21</c:v>
                </c:pt>
                <c:pt idx="17">
                  <c:v>84.39</c:v>
                </c:pt>
                <c:pt idx="18">
                  <c:v>83.59</c:v>
                </c:pt>
                <c:pt idx="19">
                  <c:v>86.69</c:v>
                </c:pt>
                <c:pt idx="20">
                  <c:v>87.91</c:v>
                </c:pt>
                <c:pt idx="21">
                  <c:v>86.92</c:v>
                </c:pt>
                <c:pt idx="22">
                  <c:v>87.22</c:v>
                </c:pt>
                <c:pt idx="24">
                  <c:v>89.46</c:v>
                </c:pt>
                <c:pt idx="25">
                  <c:v>88.86</c:v>
                </c:pt>
                <c:pt idx="26">
                  <c:v>89.53</c:v>
                </c:pt>
                <c:pt idx="27">
                  <c:v>87.46</c:v>
                </c:pt>
                <c:pt idx="28">
                  <c:v>89.55</c:v>
                </c:pt>
                <c:pt idx="29">
                  <c:v>90.39</c:v>
                </c:pt>
                <c:pt idx="30">
                  <c:v>92.26</c:v>
                </c:pt>
                <c:pt idx="31">
                  <c:v>90.34</c:v>
                </c:pt>
                <c:pt idx="32">
                  <c:v>91.59</c:v>
                </c:pt>
                <c:pt idx="33">
                  <c:v>88.77</c:v>
                </c:pt>
                <c:pt idx="34">
                  <c:v>89.07</c:v>
                </c:pt>
                <c:pt idx="35">
                  <c:v>87.78</c:v>
                </c:pt>
                <c:pt idx="36">
                  <c:v>84.23</c:v>
                </c:pt>
                <c:pt idx="37">
                  <c:v>82.47</c:v>
                </c:pt>
                <c:pt idx="38">
                  <c:v>82.08</c:v>
                </c:pt>
                <c:pt idx="39">
                  <c:v>81.290000000000006</c:v>
                </c:pt>
                <c:pt idx="40">
                  <c:v>84.15</c:v>
                </c:pt>
                <c:pt idx="41">
                  <c:v>82.41</c:v>
                </c:pt>
                <c:pt idx="42">
                  <c:v>82</c:v>
                </c:pt>
                <c:pt idx="43">
                  <c:v>80.72</c:v>
                </c:pt>
                <c:pt idx="44">
                  <c:v>79.260000000000005</c:v>
                </c:pt>
                <c:pt idx="45">
                  <c:v>82.02</c:v>
                </c:pt>
                <c:pt idx="46">
                  <c:v>86.56</c:v>
                </c:pt>
                <c:pt idx="47">
                  <c:v>85.47</c:v>
                </c:pt>
                <c:pt idx="48">
                  <c:v>85.23</c:v>
                </c:pt>
                <c:pt idx="49">
                  <c:v>86.01</c:v>
                </c:pt>
                <c:pt idx="50">
                  <c:v>84.9</c:v>
                </c:pt>
                <c:pt idx="51">
                  <c:v>82.02</c:v>
                </c:pt>
                <c:pt idx="52">
                  <c:v>82.99</c:v>
                </c:pt>
                <c:pt idx="53">
                  <c:v>83.87</c:v>
                </c:pt>
                <c:pt idx="54">
                  <c:v>85.51</c:v>
                </c:pt>
                <c:pt idx="55">
                  <c:v>89.13</c:v>
                </c:pt>
                <c:pt idx="56">
                  <c:v>89.6</c:v>
                </c:pt>
                <c:pt idx="57">
                  <c:v>89.31</c:v>
                </c:pt>
                <c:pt idx="58">
                  <c:v>85.9</c:v>
                </c:pt>
                <c:pt idx="59">
                  <c:v>86.39</c:v>
                </c:pt>
                <c:pt idx="60">
                  <c:v>88.19</c:v>
                </c:pt>
                <c:pt idx="61">
                  <c:v>92.23</c:v>
                </c:pt>
                <c:pt idx="62">
                  <c:v>98.73</c:v>
                </c:pt>
                <c:pt idx="63">
                  <c:v>98.97</c:v>
                </c:pt>
                <c:pt idx="64">
                  <c:v>99.58</c:v>
                </c:pt>
                <c:pt idx="65">
                  <c:v>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12008"/>
        <c:axId val="490806912"/>
      </c:lineChart>
      <c:dateAx>
        <c:axId val="490812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06912"/>
        <c:crosses val="autoZero"/>
        <c:auto val="1"/>
        <c:lblOffset val="100"/>
        <c:baseTimeUnit val="days"/>
      </c:dateAx>
      <c:valAx>
        <c:axId val="4908069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12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106.94</c:v>
                </c:pt>
                <c:pt idx="1">
                  <c:v>107.57</c:v>
                </c:pt>
                <c:pt idx="2">
                  <c:v>108.03</c:v>
                </c:pt>
                <c:pt idx="3">
                  <c:v>108.85</c:v>
                </c:pt>
                <c:pt idx="4">
                  <c:v>108.51</c:v>
                </c:pt>
                <c:pt idx="5">
                  <c:v>109.36</c:v>
                </c:pt>
                <c:pt idx="6">
                  <c:v>109.08</c:v>
                </c:pt>
                <c:pt idx="7">
                  <c:v>109.22</c:v>
                </c:pt>
                <c:pt idx="8">
                  <c:v>109.38</c:v>
                </c:pt>
                <c:pt idx="9">
                  <c:v>109.48</c:v>
                </c:pt>
                <c:pt idx="10">
                  <c:v>108.18</c:v>
                </c:pt>
                <c:pt idx="11">
                  <c:v>107.93</c:v>
                </c:pt>
                <c:pt idx="12">
                  <c:v>108</c:v>
                </c:pt>
                <c:pt idx="13">
                  <c:v>108.81</c:v>
                </c:pt>
                <c:pt idx="14">
                  <c:v>108.37</c:v>
                </c:pt>
                <c:pt idx="15">
                  <c:v>107.48</c:v>
                </c:pt>
                <c:pt idx="16">
                  <c:v>105.87</c:v>
                </c:pt>
                <c:pt idx="18">
                  <c:v>105.79</c:v>
                </c:pt>
                <c:pt idx="19">
                  <c:v>104.48</c:v>
                </c:pt>
                <c:pt idx="20">
                  <c:v>106.05</c:v>
                </c:pt>
                <c:pt idx="21">
                  <c:v>104.21</c:v>
                </c:pt>
                <c:pt idx="22">
                  <c:v>104.34</c:v>
                </c:pt>
                <c:pt idx="23">
                  <c:v>102.95</c:v>
                </c:pt>
                <c:pt idx="24">
                  <c:v>96.67</c:v>
                </c:pt>
                <c:pt idx="25">
                  <c:v>97.34</c:v>
                </c:pt>
                <c:pt idx="26">
                  <c:v>98.66</c:v>
                </c:pt>
                <c:pt idx="27">
                  <c:v>99.43</c:v>
                </c:pt>
                <c:pt idx="28">
                  <c:v>99.96</c:v>
                </c:pt>
                <c:pt idx="29">
                  <c:v>99.87</c:v>
                </c:pt>
                <c:pt idx="30">
                  <c:v>99.83</c:v>
                </c:pt>
                <c:pt idx="31">
                  <c:v>98.78</c:v>
                </c:pt>
                <c:pt idx="32">
                  <c:v>98.79</c:v>
                </c:pt>
                <c:pt idx="33">
                  <c:v>96.87</c:v>
                </c:pt>
                <c:pt idx="34">
                  <c:v>97.42</c:v>
                </c:pt>
                <c:pt idx="35">
                  <c:v>96.98</c:v>
                </c:pt>
                <c:pt idx="36">
                  <c:v>96.68</c:v>
                </c:pt>
                <c:pt idx="37">
                  <c:v>95.94</c:v>
                </c:pt>
                <c:pt idx="38">
                  <c:v>95.53</c:v>
                </c:pt>
                <c:pt idx="39">
                  <c:v>94.99</c:v>
                </c:pt>
                <c:pt idx="40">
                  <c:v>95.89</c:v>
                </c:pt>
                <c:pt idx="41">
                  <c:v>95.6</c:v>
                </c:pt>
                <c:pt idx="42">
                  <c:v>94.4</c:v>
                </c:pt>
                <c:pt idx="43">
                  <c:v>93.59</c:v>
                </c:pt>
                <c:pt idx="44">
                  <c:v>92.04</c:v>
                </c:pt>
                <c:pt idx="45">
                  <c:v>93.4</c:v>
                </c:pt>
                <c:pt idx="46">
                  <c:v>96.1</c:v>
                </c:pt>
                <c:pt idx="47">
                  <c:v>95.55</c:v>
                </c:pt>
                <c:pt idx="48">
                  <c:v>95.91</c:v>
                </c:pt>
                <c:pt idx="49">
                  <c:v>95.1</c:v>
                </c:pt>
                <c:pt idx="50">
                  <c:v>95.33</c:v>
                </c:pt>
                <c:pt idx="51">
                  <c:v>97.55</c:v>
                </c:pt>
                <c:pt idx="52">
                  <c:v>97.14</c:v>
                </c:pt>
                <c:pt idx="53">
                  <c:v>97.46</c:v>
                </c:pt>
                <c:pt idx="54">
                  <c:v>97.34</c:v>
                </c:pt>
                <c:pt idx="55">
                  <c:v>98.83</c:v>
                </c:pt>
                <c:pt idx="56">
                  <c:v>99.65</c:v>
                </c:pt>
                <c:pt idx="57">
                  <c:v>98.94</c:v>
                </c:pt>
                <c:pt idx="58">
                  <c:v>99.03</c:v>
                </c:pt>
                <c:pt idx="59">
                  <c:v>98.63</c:v>
                </c:pt>
                <c:pt idx="60">
                  <c:v>97.92</c:v>
                </c:pt>
                <c:pt idx="61">
                  <c:v>97.72</c:v>
                </c:pt>
                <c:pt idx="62">
                  <c:v>98.46</c:v>
                </c:pt>
                <c:pt idx="63">
                  <c:v>99.86</c:v>
                </c:pt>
                <c:pt idx="64">
                  <c:v>100.35</c:v>
                </c:pt>
                <c:pt idx="65">
                  <c:v>100.41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14360"/>
        <c:axId val="490808480"/>
      </c:lineChart>
      <c:dateAx>
        <c:axId val="490814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08480"/>
        <c:crosses val="autoZero"/>
        <c:auto val="1"/>
        <c:lblOffset val="100"/>
        <c:baseTimeUnit val="days"/>
      </c:dateAx>
      <c:valAx>
        <c:axId val="490808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1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42584</c:v>
                </c:pt>
                <c:pt idx="19">
                  <c:v>42583</c:v>
                </c:pt>
                <c:pt idx="20">
                  <c:v>42580</c:v>
                </c:pt>
                <c:pt idx="21">
                  <c:v>42579</c:v>
                </c:pt>
                <c:pt idx="22">
                  <c:v>42578</c:v>
                </c:pt>
                <c:pt idx="23">
                  <c:v>42577</c:v>
                </c:pt>
                <c:pt idx="24">
                  <c:v>42576</c:v>
                </c:pt>
                <c:pt idx="25">
                  <c:v>42573</c:v>
                </c:pt>
                <c:pt idx="26">
                  <c:v>42572</c:v>
                </c:pt>
                <c:pt idx="27">
                  <c:v>42571</c:v>
                </c:pt>
                <c:pt idx="28">
                  <c:v>42570</c:v>
                </c:pt>
                <c:pt idx="29">
                  <c:v>42569</c:v>
                </c:pt>
                <c:pt idx="30">
                  <c:v>42566</c:v>
                </c:pt>
                <c:pt idx="31">
                  <c:v>42565</c:v>
                </c:pt>
                <c:pt idx="32">
                  <c:v>42564</c:v>
                </c:pt>
                <c:pt idx="33">
                  <c:v>42563</c:v>
                </c:pt>
                <c:pt idx="34">
                  <c:v>42562</c:v>
                </c:pt>
                <c:pt idx="35">
                  <c:v>42559</c:v>
                </c:pt>
                <c:pt idx="36">
                  <c:v>42558</c:v>
                </c:pt>
                <c:pt idx="37">
                  <c:v>42557</c:v>
                </c:pt>
                <c:pt idx="38">
                  <c:v>42556</c:v>
                </c:pt>
                <c:pt idx="39">
                  <c:v>42552</c:v>
                </c:pt>
                <c:pt idx="40">
                  <c:v>42551</c:v>
                </c:pt>
                <c:pt idx="41">
                  <c:v>42550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64.790000000000006</c:v>
                </c:pt>
                <c:pt idx="1">
                  <c:v>65</c:v>
                </c:pt>
                <c:pt idx="2">
                  <c:v>65.16</c:v>
                </c:pt>
                <c:pt idx="3">
                  <c:v>65.680000000000007</c:v>
                </c:pt>
                <c:pt idx="4">
                  <c:v>65.36</c:v>
                </c:pt>
                <c:pt idx="5">
                  <c:v>65.53</c:v>
                </c:pt>
                <c:pt idx="6">
                  <c:v>65.63</c:v>
                </c:pt>
                <c:pt idx="7">
                  <c:v>65.680000000000007</c:v>
                </c:pt>
                <c:pt idx="8">
                  <c:v>65.3</c:v>
                </c:pt>
                <c:pt idx="9">
                  <c:v>65.63</c:v>
                </c:pt>
                <c:pt idx="10">
                  <c:v>65.38</c:v>
                </c:pt>
                <c:pt idx="11">
                  <c:v>65.48</c:v>
                </c:pt>
                <c:pt idx="12">
                  <c:v>64.739999999999995</c:v>
                </c:pt>
                <c:pt idx="13">
                  <c:v>65.39</c:v>
                </c:pt>
                <c:pt idx="14">
                  <c:v>65.83</c:v>
                </c:pt>
                <c:pt idx="15">
                  <c:v>65.52</c:v>
                </c:pt>
                <c:pt idx="16">
                  <c:v>63.94</c:v>
                </c:pt>
                <c:pt idx="17">
                  <c:v>63.83</c:v>
                </c:pt>
                <c:pt idx="18">
                  <c:v>63.47</c:v>
                </c:pt>
                <c:pt idx="19">
                  <c:v>64.13</c:v>
                </c:pt>
                <c:pt idx="20">
                  <c:v>64.459999999999994</c:v>
                </c:pt>
                <c:pt idx="21">
                  <c:v>64.790000000000006</c:v>
                </c:pt>
                <c:pt idx="22">
                  <c:v>64.59</c:v>
                </c:pt>
                <c:pt idx="23">
                  <c:v>64.37</c:v>
                </c:pt>
                <c:pt idx="24">
                  <c:v>64.33</c:v>
                </c:pt>
                <c:pt idx="25">
                  <c:v>64.28</c:v>
                </c:pt>
                <c:pt idx="26">
                  <c:v>63.43</c:v>
                </c:pt>
                <c:pt idx="27">
                  <c:v>64.48</c:v>
                </c:pt>
                <c:pt idx="28">
                  <c:v>64.16</c:v>
                </c:pt>
                <c:pt idx="29">
                  <c:v>63.99</c:v>
                </c:pt>
                <c:pt idx="30">
                  <c:v>63.78</c:v>
                </c:pt>
                <c:pt idx="31">
                  <c:v>63.61</c:v>
                </c:pt>
                <c:pt idx="32">
                  <c:v>63.1</c:v>
                </c:pt>
                <c:pt idx="33">
                  <c:v>63</c:v>
                </c:pt>
                <c:pt idx="34">
                  <c:v>62.16</c:v>
                </c:pt>
                <c:pt idx="35">
                  <c:v>61.49</c:v>
                </c:pt>
                <c:pt idx="36">
                  <c:v>59.81</c:v>
                </c:pt>
                <c:pt idx="37">
                  <c:v>59.48</c:v>
                </c:pt>
                <c:pt idx="38">
                  <c:v>59.15</c:v>
                </c:pt>
                <c:pt idx="39">
                  <c:v>60.69</c:v>
                </c:pt>
                <c:pt idx="40">
                  <c:v>60.76</c:v>
                </c:pt>
                <c:pt idx="41">
                  <c:v>59.63</c:v>
                </c:pt>
                <c:pt idx="43">
                  <c:v>57.9</c:v>
                </c:pt>
                <c:pt idx="44">
                  <c:v>57.67</c:v>
                </c:pt>
                <c:pt idx="45">
                  <c:v>60.06</c:v>
                </c:pt>
                <c:pt idx="46">
                  <c:v>63.25</c:v>
                </c:pt>
                <c:pt idx="47">
                  <c:v>61.95</c:v>
                </c:pt>
                <c:pt idx="48">
                  <c:v>62.29</c:v>
                </c:pt>
                <c:pt idx="49">
                  <c:v>62.3</c:v>
                </c:pt>
                <c:pt idx="50">
                  <c:v>61.86</c:v>
                </c:pt>
                <c:pt idx="51">
                  <c:v>61.93</c:v>
                </c:pt>
                <c:pt idx="52">
                  <c:v>61.42</c:v>
                </c:pt>
                <c:pt idx="53">
                  <c:v>61.07</c:v>
                </c:pt>
                <c:pt idx="54">
                  <c:v>63.67</c:v>
                </c:pt>
                <c:pt idx="55">
                  <c:v>64.97</c:v>
                </c:pt>
                <c:pt idx="56">
                  <c:v>65.709999999999994</c:v>
                </c:pt>
                <c:pt idx="57">
                  <c:v>66.260000000000005</c:v>
                </c:pt>
                <c:pt idx="58">
                  <c:v>65.89</c:v>
                </c:pt>
                <c:pt idx="59">
                  <c:v>65.94</c:v>
                </c:pt>
                <c:pt idx="60">
                  <c:v>65.489999999999995</c:v>
                </c:pt>
                <c:pt idx="61">
                  <c:v>66.41</c:v>
                </c:pt>
                <c:pt idx="62">
                  <c:v>65.91</c:v>
                </c:pt>
                <c:pt idx="63">
                  <c:v>65.760000000000005</c:v>
                </c:pt>
                <c:pt idx="64">
                  <c:v>65.52</c:v>
                </c:pt>
                <c:pt idx="65">
                  <c:v>65.23</c:v>
                </c:pt>
                <c:pt idx="66">
                  <c:v>65.31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15144"/>
        <c:axId val="490805736"/>
      </c:lineChart>
      <c:dateAx>
        <c:axId val="490815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05736"/>
        <c:crosses val="autoZero"/>
        <c:auto val="1"/>
        <c:lblOffset val="100"/>
        <c:baseTimeUnit val="days"/>
      </c:dateAx>
      <c:valAx>
        <c:axId val="4908057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1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23.98</c:v>
                </c:pt>
                <c:pt idx="1">
                  <c:v>24.23</c:v>
                </c:pt>
                <c:pt idx="2">
                  <c:v>24.04</c:v>
                </c:pt>
                <c:pt idx="3">
                  <c:v>24.83</c:v>
                </c:pt>
                <c:pt idx="4">
                  <c:v>23.69</c:v>
                </c:pt>
                <c:pt idx="5">
                  <c:v>23.02</c:v>
                </c:pt>
                <c:pt idx="6">
                  <c:v>22.74</c:v>
                </c:pt>
                <c:pt idx="7">
                  <c:v>23.31</c:v>
                </c:pt>
                <c:pt idx="8">
                  <c:v>23.2</c:v>
                </c:pt>
                <c:pt idx="9">
                  <c:v>23.2</c:v>
                </c:pt>
                <c:pt idx="10">
                  <c:v>22.35</c:v>
                </c:pt>
                <c:pt idx="11">
                  <c:v>22.26</c:v>
                </c:pt>
                <c:pt idx="13">
                  <c:v>21.57</c:v>
                </c:pt>
                <c:pt idx="14">
                  <c:v>22.12</c:v>
                </c:pt>
                <c:pt idx="15">
                  <c:v>23.19</c:v>
                </c:pt>
                <c:pt idx="16">
                  <c:v>22.09</c:v>
                </c:pt>
                <c:pt idx="17">
                  <c:v>21.43</c:v>
                </c:pt>
                <c:pt idx="18">
                  <c:v>24.52</c:v>
                </c:pt>
                <c:pt idx="19">
                  <c:v>24.49</c:v>
                </c:pt>
                <c:pt idx="20">
                  <c:v>24.42</c:v>
                </c:pt>
                <c:pt idx="21">
                  <c:v>24.68</c:v>
                </c:pt>
                <c:pt idx="22">
                  <c:v>24.66</c:v>
                </c:pt>
                <c:pt idx="23">
                  <c:v>25.41</c:v>
                </c:pt>
                <c:pt idx="24">
                  <c:v>25.8</c:v>
                </c:pt>
                <c:pt idx="25">
                  <c:v>25.33</c:v>
                </c:pt>
                <c:pt idx="26">
                  <c:v>25.18</c:v>
                </c:pt>
                <c:pt idx="27">
                  <c:v>26.29</c:v>
                </c:pt>
                <c:pt idx="28">
                  <c:v>26.61</c:v>
                </c:pt>
                <c:pt idx="29">
                  <c:v>26.55</c:v>
                </c:pt>
                <c:pt idx="30">
                  <c:v>27.69</c:v>
                </c:pt>
                <c:pt idx="31">
                  <c:v>27.44</c:v>
                </c:pt>
                <c:pt idx="32">
                  <c:v>27.87</c:v>
                </c:pt>
                <c:pt idx="33">
                  <c:v>26.92</c:v>
                </c:pt>
                <c:pt idx="34">
                  <c:v>26.03</c:v>
                </c:pt>
                <c:pt idx="35">
                  <c:v>24.67</c:v>
                </c:pt>
                <c:pt idx="36">
                  <c:v>24.86</c:v>
                </c:pt>
                <c:pt idx="37">
                  <c:v>23.5</c:v>
                </c:pt>
                <c:pt idx="38">
                  <c:v>23.75</c:v>
                </c:pt>
                <c:pt idx="39">
                  <c:v>23.54</c:v>
                </c:pt>
                <c:pt idx="40">
                  <c:v>24.22</c:v>
                </c:pt>
                <c:pt idx="41">
                  <c:v>24.1</c:v>
                </c:pt>
                <c:pt idx="42">
                  <c:v>24.34</c:v>
                </c:pt>
                <c:pt idx="43">
                  <c:v>24.06</c:v>
                </c:pt>
                <c:pt idx="44">
                  <c:v>23.48</c:v>
                </c:pt>
                <c:pt idx="45">
                  <c:v>25.43</c:v>
                </c:pt>
                <c:pt idx="46">
                  <c:v>27.64</c:v>
                </c:pt>
                <c:pt idx="47">
                  <c:v>27.02</c:v>
                </c:pt>
                <c:pt idx="48">
                  <c:v>27.31</c:v>
                </c:pt>
                <c:pt idx="49">
                  <c:v>27.96</c:v>
                </c:pt>
                <c:pt idx="50">
                  <c:v>28.35</c:v>
                </c:pt>
                <c:pt idx="51">
                  <c:v>27.59</c:v>
                </c:pt>
                <c:pt idx="52">
                  <c:v>27.68</c:v>
                </c:pt>
                <c:pt idx="53">
                  <c:v>27.73</c:v>
                </c:pt>
                <c:pt idx="54">
                  <c:v>28.62</c:v>
                </c:pt>
                <c:pt idx="55">
                  <c:v>29.23</c:v>
                </c:pt>
                <c:pt idx="56">
                  <c:v>29.79</c:v>
                </c:pt>
                <c:pt idx="57">
                  <c:v>31.08</c:v>
                </c:pt>
                <c:pt idx="58">
                  <c:v>31.96</c:v>
                </c:pt>
                <c:pt idx="59">
                  <c:v>31.15</c:v>
                </c:pt>
                <c:pt idx="60">
                  <c:v>28.61</c:v>
                </c:pt>
                <c:pt idx="61">
                  <c:v>27.98</c:v>
                </c:pt>
                <c:pt idx="62">
                  <c:v>27.64</c:v>
                </c:pt>
                <c:pt idx="63">
                  <c:v>27.66</c:v>
                </c:pt>
                <c:pt idx="64">
                  <c:v>27.7</c:v>
                </c:pt>
                <c:pt idx="65">
                  <c:v>28.96</c:v>
                </c:pt>
                <c:pt idx="66">
                  <c:v>29.52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06128"/>
        <c:axId val="490808088"/>
      </c:lineChart>
      <c:dateAx>
        <c:axId val="490806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08088"/>
        <c:crosses val="autoZero"/>
        <c:auto val="1"/>
        <c:lblOffset val="100"/>
        <c:baseTimeUnit val="days"/>
      </c:dateAx>
      <c:valAx>
        <c:axId val="4908080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0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36.270000000000003</c:v>
                </c:pt>
                <c:pt idx="1">
                  <c:v>36.69</c:v>
                </c:pt>
                <c:pt idx="2">
                  <c:v>36.659999999999997</c:v>
                </c:pt>
                <c:pt idx="3">
                  <c:v>36.69</c:v>
                </c:pt>
                <c:pt idx="4">
                  <c:v>36.28</c:v>
                </c:pt>
                <c:pt idx="5">
                  <c:v>36.35</c:v>
                </c:pt>
                <c:pt idx="6">
                  <c:v>36.840000000000003</c:v>
                </c:pt>
                <c:pt idx="7">
                  <c:v>36.85</c:v>
                </c:pt>
                <c:pt idx="8">
                  <c:v>36.520000000000003</c:v>
                </c:pt>
                <c:pt idx="10">
                  <c:v>36.880000000000003</c:v>
                </c:pt>
                <c:pt idx="11">
                  <c:v>36.520000000000003</c:v>
                </c:pt>
                <c:pt idx="12">
                  <c:v>37.24</c:v>
                </c:pt>
                <c:pt idx="13">
                  <c:v>36.99</c:v>
                </c:pt>
                <c:pt idx="14">
                  <c:v>37.46</c:v>
                </c:pt>
                <c:pt idx="15">
                  <c:v>37.450000000000003</c:v>
                </c:pt>
                <c:pt idx="16">
                  <c:v>37.85</c:v>
                </c:pt>
                <c:pt idx="17">
                  <c:v>36.42</c:v>
                </c:pt>
                <c:pt idx="18">
                  <c:v>35.880000000000003</c:v>
                </c:pt>
                <c:pt idx="19">
                  <c:v>35.54</c:v>
                </c:pt>
                <c:pt idx="20">
                  <c:v>37.04</c:v>
                </c:pt>
                <c:pt idx="21">
                  <c:v>37.01</c:v>
                </c:pt>
                <c:pt idx="22">
                  <c:v>37.47</c:v>
                </c:pt>
                <c:pt idx="23">
                  <c:v>37.479999999999997</c:v>
                </c:pt>
                <c:pt idx="24">
                  <c:v>38.28</c:v>
                </c:pt>
                <c:pt idx="25">
                  <c:v>37.36</c:v>
                </c:pt>
                <c:pt idx="26">
                  <c:v>37.83</c:v>
                </c:pt>
                <c:pt idx="27">
                  <c:v>37.32</c:v>
                </c:pt>
                <c:pt idx="28">
                  <c:v>42.03</c:v>
                </c:pt>
                <c:pt idx="29">
                  <c:v>42.72</c:v>
                </c:pt>
                <c:pt idx="30">
                  <c:v>43.18</c:v>
                </c:pt>
                <c:pt idx="31">
                  <c:v>43.16</c:v>
                </c:pt>
                <c:pt idx="32">
                  <c:v>43.17</c:v>
                </c:pt>
                <c:pt idx="33">
                  <c:v>42.4</c:v>
                </c:pt>
                <c:pt idx="34">
                  <c:v>42.84</c:v>
                </c:pt>
                <c:pt idx="35">
                  <c:v>41.04</c:v>
                </c:pt>
                <c:pt idx="36">
                  <c:v>40.54</c:v>
                </c:pt>
                <c:pt idx="37">
                  <c:v>39.85</c:v>
                </c:pt>
                <c:pt idx="38">
                  <c:v>39.130000000000003</c:v>
                </c:pt>
                <c:pt idx="39">
                  <c:v>39.21</c:v>
                </c:pt>
                <c:pt idx="40">
                  <c:v>39.6</c:v>
                </c:pt>
                <c:pt idx="41">
                  <c:v>39.21</c:v>
                </c:pt>
                <c:pt idx="42">
                  <c:v>38.89</c:v>
                </c:pt>
                <c:pt idx="43">
                  <c:v>37.43</c:v>
                </c:pt>
                <c:pt idx="44">
                  <c:v>36.76</c:v>
                </c:pt>
                <c:pt idx="45">
                  <c:v>38.31</c:v>
                </c:pt>
                <c:pt idx="46">
                  <c:v>39.590000000000003</c:v>
                </c:pt>
                <c:pt idx="47">
                  <c:v>40.26</c:v>
                </c:pt>
                <c:pt idx="48">
                  <c:v>40.520000000000003</c:v>
                </c:pt>
                <c:pt idx="49">
                  <c:v>40.020000000000003</c:v>
                </c:pt>
                <c:pt idx="50">
                  <c:v>39.74</c:v>
                </c:pt>
                <c:pt idx="51">
                  <c:v>39.78</c:v>
                </c:pt>
                <c:pt idx="52">
                  <c:v>39.94</c:v>
                </c:pt>
                <c:pt idx="53">
                  <c:v>39.880000000000003</c:v>
                </c:pt>
                <c:pt idx="54">
                  <c:v>42.16</c:v>
                </c:pt>
                <c:pt idx="55">
                  <c:v>43.63</c:v>
                </c:pt>
                <c:pt idx="56">
                  <c:v>44.19</c:v>
                </c:pt>
                <c:pt idx="57">
                  <c:v>43.5</c:v>
                </c:pt>
                <c:pt idx="58">
                  <c:v>43.07</c:v>
                </c:pt>
                <c:pt idx="59">
                  <c:v>41.77</c:v>
                </c:pt>
                <c:pt idx="61">
                  <c:v>41.69</c:v>
                </c:pt>
                <c:pt idx="62">
                  <c:v>42.17</c:v>
                </c:pt>
                <c:pt idx="63">
                  <c:v>42.54</c:v>
                </c:pt>
                <c:pt idx="64">
                  <c:v>42.48</c:v>
                </c:pt>
                <c:pt idx="65">
                  <c:v>42.33</c:v>
                </c:pt>
                <c:pt idx="66">
                  <c:v>41.79</c:v>
                </c:pt>
                <c:pt idx="67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31608"/>
        <c:axId val="488172568"/>
      </c:lineChart>
      <c:dateAx>
        <c:axId val="490831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72568"/>
        <c:crosses val="autoZero"/>
        <c:auto val="1"/>
        <c:lblOffset val="100"/>
        <c:baseTimeUnit val="days"/>
      </c:dateAx>
      <c:valAx>
        <c:axId val="4881725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31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42584</c:v>
                </c:pt>
                <c:pt idx="19">
                  <c:v>42583</c:v>
                </c:pt>
                <c:pt idx="20">
                  <c:v>42580</c:v>
                </c:pt>
                <c:pt idx="21">
                  <c:v>42579</c:v>
                </c:pt>
                <c:pt idx="22">
                  <c:v>42578</c:v>
                </c:pt>
                <c:pt idx="23">
                  <c:v>42577</c:v>
                </c:pt>
                <c:pt idx="24">
                  <c:v>42576</c:v>
                </c:pt>
                <c:pt idx="25">
                  <c:v>42573</c:v>
                </c:pt>
                <c:pt idx="26">
                  <c:v>42572</c:v>
                </c:pt>
                <c:pt idx="27">
                  <c:v>42571</c:v>
                </c:pt>
                <c:pt idx="28">
                  <c:v>42570</c:v>
                </c:pt>
                <c:pt idx="29">
                  <c:v>42569</c:v>
                </c:pt>
                <c:pt idx="30">
                  <c:v>42566</c:v>
                </c:pt>
                <c:pt idx="31">
                  <c:v>42565</c:v>
                </c:pt>
                <c:pt idx="32">
                  <c:v>42564</c:v>
                </c:pt>
                <c:pt idx="33">
                  <c:v>42563</c:v>
                </c:pt>
                <c:pt idx="34">
                  <c:v>42562</c:v>
                </c:pt>
                <c:pt idx="35">
                  <c:v>42559</c:v>
                </c:pt>
                <c:pt idx="36">
                  <c:v>42558</c:v>
                </c:pt>
                <c:pt idx="37">
                  <c:v>42557</c:v>
                </c:pt>
                <c:pt idx="38">
                  <c:v>42556</c:v>
                </c:pt>
                <c:pt idx="39">
                  <c:v>42552</c:v>
                </c:pt>
                <c:pt idx="40">
                  <c:v>42551</c:v>
                </c:pt>
                <c:pt idx="41">
                  <c:v>42550</c:v>
                </c:pt>
                <c:pt idx="42">
                  <c:v>42549</c:v>
                </c:pt>
                <c:pt idx="43">
                  <c:v>42548</c:v>
                </c:pt>
                <c:pt idx="44">
                  <c:v>42545</c:v>
                </c:pt>
                <c:pt idx="45">
                  <c:v>42544</c:v>
                </c:pt>
                <c:pt idx="46">
                  <c:v>42543</c:v>
                </c:pt>
                <c:pt idx="47">
                  <c:v>42542</c:v>
                </c:pt>
                <c:pt idx="48">
                  <c:v>42541</c:v>
                </c:pt>
                <c:pt idx="49">
                  <c:v>42538</c:v>
                </c:pt>
                <c:pt idx="50">
                  <c:v>42537</c:v>
                </c:pt>
                <c:pt idx="51">
                  <c:v>42536</c:v>
                </c:pt>
                <c:pt idx="52">
                  <c:v>42535</c:v>
                </c:pt>
                <c:pt idx="53">
                  <c:v>42534</c:v>
                </c:pt>
                <c:pt idx="54">
                  <c:v>42531</c:v>
                </c:pt>
                <c:pt idx="55">
                  <c:v>42530</c:v>
                </c:pt>
                <c:pt idx="56">
                  <c:v>42529</c:v>
                </c:pt>
                <c:pt idx="57">
                  <c:v>42528</c:v>
                </c:pt>
                <c:pt idx="58">
                  <c:v>42527</c:v>
                </c:pt>
                <c:pt idx="59">
                  <c:v>42524</c:v>
                </c:pt>
                <c:pt idx="60">
                  <c:v>42523</c:v>
                </c:pt>
                <c:pt idx="61">
                  <c:v>42522</c:v>
                </c:pt>
                <c:pt idx="62">
                  <c:v>42521</c:v>
                </c:pt>
                <c:pt idx="63">
                  <c:v>42517</c:v>
                </c:pt>
                <c:pt idx="64">
                  <c:v>42516</c:v>
                </c:pt>
                <c:pt idx="65">
                  <c:v>42515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55.31</c:v>
                </c:pt>
                <c:pt idx="1">
                  <c:v>54.56</c:v>
                </c:pt>
                <c:pt idx="2">
                  <c:v>53.98</c:v>
                </c:pt>
                <c:pt idx="3">
                  <c:v>53.6</c:v>
                </c:pt>
                <c:pt idx="4">
                  <c:v>52.98</c:v>
                </c:pt>
                <c:pt idx="5">
                  <c:v>52.95</c:v>
                </c:pt>
                <c:pt idx="6">
                  <c:v>52.35</c:v>
                </c:pt>
                <c:pt idx="7">
                  <c:v>52.34</c:v>
                </c:pt>
                <c:pt idx="8">
                  <c:v>52</c:v>
                </c:pt>
                <c:pt idx="9">
                  <c:v>52.05</c:v>
                </c:pt>
                <c:pt idx="10">
                  <c:v>51.97</c:v>
                </c:pt>
                <c:pt idx="11">
                  <c:v>51.41</c:v>
                </c:pt>
                <c:pt idx="12">
                  <c:v>52.02</c:v>
                </c:pt>
                <c:pt idx="13">
                  <c:v>50.22</c:v>
                </c:pt>
                <c:pt idx="14">
                  <c:v>50.21</c:v>
                </c:pt>
                <c:pt idx="15">
                  <c:v>50.66</c:v>
                </c:pt>
                <c:pt idx="16">
                  <c:v>49.43</c:v>
                </c:pt>
                <c:pt idx="17">
                  <c:v>49.44</c:v>
                </c:pt>
                <c:pt idx="18">
                  <c:v>49.96</c:v>
                </c:pt>
                <c:pt idx="19">
                  <c:v>50.6</c:v>
                </c:pt>
                <c:pt idx="20">
                  <c:v>50.53</c:v>
                </c:pt>
                <c:pt idx="21">
                  <c:v>50.69</c:v>
                </c:pt>
                <c:pt idx="22">
                  <c:v>50.51</c:v>
                </c:pt>
                <c:pt idx="23">
                  <c:v>58.09</c:v>
                </c:pt>
                <c:pt idx="24">
                  <c:v>57.9</c:v>
                </c:pt>
                <c:pt idx="25">
                  <c:v>57.89</c:v>
                </c:pt>
                <c:pt idx="26">
                  <c:v>57.2</c:v>
                </c:pt>
                <c:pt idx="27">
                  <c:v>57.83</c:v>
                </c:pt>
                <c:pt idx="28">
                  <c:v>57.45</c:v>
                </c:pt>
                <c:pt idx="29">
                  <c:v>57.47</c:v>
                </c:pt>
                <c:pt idx="30">
                  <c:v>57.25</c:v>
                </c:pt>
                <c:pt idx="31">
                  <c:v>57.43</c:v>
                </c:pt>
                <c:pt idx="32">
                  <c:v>56.86</c:v>
                </c:pt>
                <c:pt idx="33">
                  <c:v>56.16</c:v>
                </c:pt>
                <c:pt idx="34">
                  <c:v>56.24</c:v>
                </c:pt>
                <c:pt idx="35">
                  <c:v>56.38</c:v>
                </c:pt>
                <c:pt idx="36">
                  <c:v>54.94</c:v>
                </c:pt>
                <c:pt idx="37">
                  <c:v>54.96</c:v>
                </c:pt>
                <c:pt idx="38">
                  <c:v>54.25</c:v>
                </c:pt>
                <c:pt idx="39">
                  <c:v>55.5</c:v>
                </c:pt>
                <c:pt idx="40">
                  <c:v>55.93</c:v>
                </c:pt>
                <c:pt idx="41">
                  <c:v>54.56</c:v>
                </c:pt>
                <c:pt idx="42">
                  <c:v>53.05</c:v>
                </c:pt>
                <c:pt idx="43">
                  <c:v>51.16</c:v>
                </c:pt>
                <c:pt idx="44">
                  <c:v>53.35</c:v>
                </c:pt>
                <c:pt idx="45">
                  <c:v>57.17</c:v>
                </c:pt>
                <c:pt idx="46">
                  <c:v>54.7</c:v>
                </c:pt>
                <c:pt idx="47">
                  <c:v>54.7</c:v>
                </c:pt>
                <c:pt idx="48">
                  <c:v>54.14</c:v>
                </c:pt>
                <c:pt idx="49">
                  <c:v>53.19</c:v>
                </c:pt>
                <c:pt idx="50">
                  <c:v>53.71</c:v>
                </c:pt>
                <c:pt idx="51">
                  <c:v>53.27</c:v>
                </c:pt>
                <c:pt idx="52">
                  <c:v>52.66</c:v>
                </c:pt>
                <c:pt idx="53">
                  <c:v>52.21</c:v>
                </c:pt>
                <c:pt idx="54">
                  <c:v>52.73</c:v>
                </c:pt>
                <c:pt idx="55">
                  <c:v>55.44</c:v>
                </c:pt>
                <c:pt idx="56">
                  <c:v>54.92</c:v>
                </c:pt>
                <c:pt idx="57">
                  <c:v>54.85</c:v>
                </c:pt>
                <c:pt idx="58">
                  <c:v>54.53</c:v>
                </c:pt>
                <c:pt idx="59">
                  <c:v>53.55</c:v>
                </c:pt>
                <c:pt idx="60">
                  <c:v>54.9</c:v>
                </c:pt>
                <c:pt idx="61">
                  <c:v>54.42</c:v>
                </c:pt>
                <c:pt idx="62">
                  <c:v>54.58</c:v>
                </c:pt>
                <c:pt idx="63">
                  <c:v>54.2</c:v>
                </c:pt>
                <c:pt idx="64">
                  <c:v>53.98</c:v>
                </c:pt>
                <c:pt idx="65">
                  <c:v>52.86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616800"/>
        <c:axId val="573618368"/>
      </c:lineChart>
      <c:dateAx>
        <c:axId val="573616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18368"/>
        <c:crosses val="autoZero"/>
        <c:auto val="1"/>
        <c:lblOffset val="100"/>
        <c:baseTimeUnit val="days"/>
      </c:dateAx>
      <c:valAx>
        <c:axId val="5736183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1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  <c:pt idx="66">
                  <c:v>42515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15.95</c:v>
                </c:pt>
                <c:pt idx="1">
                  <c:v>16.010000000000002</c:v>
                </c:pt>
                <c:pt idx="2">
                  <c:v>16.059999999999999</c:v>
                </c:pt>
                <c:pt idx="3">
                  <c:v>16.43</c:v>
                </c:pt>
                <c:pt idx="4">
                  <c:v>15.64</c:v>
                </c:pt>
                <c:pt idx="5">
                  <c:v>16.8</c:v>
                </c:pt>
                <c:pt idx="6">
                  <c:v>16.68</c:v>
                </c:pt>
                <c:pt idx="7">
                  <c:v>15.7</c:v>
                </c:pt>
                <c:pt idx="8">
                  <c:v>15.17</c:v>
                </c:pt>
                <c:pt idx="9">
                  <c:v>14.9</c:v>
                </c:pt>
                <c:pt idx="11">
                  <c:v>14.72</c:v>
                </c:pt>
                <c:pt idx="12">
                  <c:v>14.45</c:v>
                </c:pt>
                <c:pt idx="13">
                  <c:v>13.98</c:v>
                </c:pt>
                <c:pt idx="14">
                  <c:v>14.42</c:v>
                </c:pt>
                <c:pt idx="15">
                  <c:v>14.25</c:v>
                </c:pt>
                <c:pt idx="16">
                  <c:v>13.87</c:v>
                </c:pt>
                <c:pt idx="17">
                  <c:v>13.41</c:v>
                </c:pt>
                <c:pt idx="18">
                  <c:v>13.42</c:v>
                </c:pt>
                <c:pt idx="19">
                  <c:v>12.9</c:v>
                </c:pt>
                <c:pt idx="20">
                  <c:v>12.92</c:v>
                </c:pt>
                <c:pt idx="21">
                  <c:v>13.64</c:v>
                </c:pt>
                <c:pt idx="22">
                  <c:v>13.35</c:v>
                </c:pt>
                <c:pt idx="23">
                  <c:v>13.13</c:v>
                </c:pt>
                <c:pt idx="24">
                  <c:v>13.78</c:v>
                </c:pt>
                <c:pt idx="25">
                  <c:v>13.58</c:v>
                </c:pt>
                <c:pt idx="26">
                  <c:v>14.11</c:v>
                </c:pt>
                <c:pt idx="27">
                  <c:v>14.42</c:v>
                </c:pt>
                <c:pt idx="28">
                  <c:v>14.84</c:v>
                </c:pt>
                <c:pt idx="29">
                  <c:v>14.75</c:v>
                </c:pt>
                <c:pt idx="30">
                  <c:v>15.18</c:v>
                </c:pt>
                <c:pt idx="31">
                  <c:v>15.21</c:v>
                </c:pt>
                <c:pt idx="32">
                  <c:v>15.27</c:v>
                </c:pt>
                <c:pt idx="33">
                  <c:v>15.29</c:v>
                </c:pt>
                <c:pt idx="34">
                  <c:v>15.6</c:v>
                </c:pt>
                <c:pt idx="35">
                  <c:v>14.69</c:v>
                </c:pt>
                <c:pt idx="36">
                  <c:v>14.92</c:v>
                </c:pt>
                <c:pt idx="37">
                  <c:v>14.74</c:v>
                </c:pt>
                <c:pt idx="38">
                  <c:v>14.84</c:v>
                </c:pt>
                <c:pt idx="39">
                  <c:v>14.72</c:v>
                </c:pt>
                <c:pt idx="40">
                  <c:v>15.68</c:v>
                </c:pt>
                <c:pt idx="41">
                  <c:v>15.01</c:v>
                </c:pt>
                <c:pt idx="42">
                  <c:v>15.14</c:v>
                </c:pt>
                <c:pt idx="43">
                  <c:v>14.78</c:v>
                </c:pt>
                <c:pt idx="44">
                  <c:v>13.66</c:v>
                </c:pt>
                <c:pt idx="45">
                  <c:v>14.59</c:v>
                </c:pt>
                <c:pt idx="46">
                  <c:v>15.27</c:v>
                </c:pt>
                <c:pt idx="47">
                  <c:v>14.75</c:v>
                </c:pt>
                <c:pt idx="48">
                  <c:v>15.09</c:v>
                </c:pt>
                <c:pt idx="49">
                  <c:v>14.48</c:v>
                </c:pt>
                <c:pt idx="50">
                  <c:v>13.16</c:v>
                </c:pt>
                <c:pt idx="51">
                  <c:v>12.67</c:v>
                </c:pt>
                <c:pt idx="52">
                  <c:v>13.06</c:v>
                </c:pt>
                <c:pt idx="53">
                  <c:v>13.23</c:v>
                </c:pt>
                <c:pt idx="54">
                  <c:v>13.28</c:v>
                </c:pt>
                <c:pt idx="55">
                  <c:v>13.42</c:v>
                </c:pt>
                <c:pt idx="56">
                  <c:v>14.26</c:v>
                </c:pt>
                <c:pt idx="57">
                  <c:v>14.53</c:v>
                </c:pt>
                <c:pt idx="58">
                  <c:v>14.62</c:v>
                </c:pt>
                <c:pt idx="59">
                  <c:v>13.96</c:v>
                </c:pt>
                <c:pt idx="60">
                  <c:v>13.32</c:v>
                </c:pt>
                <c:pt idx="61">
                  <c:v>13.38</c:v>
                </c:pt>
                <c:pt idx="62">
                  <c:v>13.23</c:v>
                </c:pt>
                <c:pt idx="63">
                  <c:v>13.07</c:v>
                </c:pt>
                <c:pt idx="64">
                  <c:v>12.9</c:v>
                </c:pt>
                <c:pt idx="65">
                  <c:v>13.17</c:v>
                </c:pt>
                <c:pt idx="66">
                  <c:v>13.54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613272"/>
        <c:axId val="573613664"/>
      </c:lineChart>
      <c:dateAx>
        <c:axId val="5736132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13664"/>
        <c:crosses val="autoZero"/>
        <c:auto val="1"/>
        <c:lblOffset val="100"/>
        <c:baseTimeUnit val="days"/>
      </c:dateAx>
      <c:valAx>
        <c:axId val="57361366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13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  <c:pt idx="66">
                  <c:v>42515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32.68</c:v>
                </c:pt>
                <c:pt idx="1">
                  <c:v>32.76</c:v>
                </c:pt>
                <c:pt idx="2">
                  <c:v>32.99</c:v>
                </c:pt>
                <c:pt idx="3">
                  <c:v>32.25</c:v>
                </c:pt>
                <c:pt idx="4">
                  <c:v>32.86</c:v>
                </c:pt>
                <c:pt idx="5">
                  <c:v>32.61</c:v>
                </c:pt>
                <c:pt idx="6">
                  <c:v>32.46</c:v>
                </c:pt>
                <c:pt idx="7">
                  <c:v>31.88</c:v>
                </c:pt>
                <c:pt idx="8">
                  <c:v>32.1</c:v>
                </c:pt>
                <c:pt idx="9">
                  <c:v>32.729999999999997</c:v>
                </c:pt>
                <c:pt idx="10">
                  <c:v>32.58</c:v>
                </c:pt>
                <c:pt idx="11">
                  <c:v>32.299999999999997</c:v>
                </c:pt>
                <c:pt idx="13">
                  <c:v>32.5</c:v>
                </c:pt>
                <c:pt idx="14">
                  <c:v>32.29</c:v>
                </c:pt>
                <c:pt idx="15">
                  <c:v>32.31</c:v>
                </c:pt>
                <c:pt idx="16">
                  <c:v>32.619999999999997</c:v>
                </c:pt>
                <c:pt idx="17">
                  <c:v>32.549999999999997</c:v>
                </c:pt>
                <c:pt idx="18">
                  <c:v>33.200000000000003</c:v>
                </c:pt>
                <c:pt idx="19">
                  <c:v>32.61</c:v>
                </c:pt>
                <c:pt idx="20">
                  <c:v>34.01</c:v>
                </c:pt>
                <c:pt idx="21">
                  <c:v>34.19</c:v>
                </c:pt>
                <c:pt idx="22">
                  <c:v>34.4</c:v>
                </c:pt>
                <c:pt idx="23">
                  <c:v>35.57</c:v>
                </c:pt>
                <c:pt idx="24">
                  <c:v>36.42</c:v>
                </c:pt>
                <c:pt idx="25">
                  <c:v>35.79</c:v>
                </c:pt>
                <c:pt idx="26">
                  <c:v>35.979999999999997</c:v>
                </c:pt>
                <c:pt idx="27">
                  <c:v>35.96</c:v>
                </c:pt>
                <c:pt idx="28">
                  <c:v>36.4</c:v>
                </c:pt>
                <c:pt idx="29">
                  <c:v>36.21</c:v>
                </c:pt>
                <c:pt idx="30">
                  <c:v>36.340000000000003</c:v>
                </c:pt>
                <c:pt idx="31">
                  <c:v>36.71</c:v>
                </c:pt>
                <c:pt idx="32">
                  <c:v>37.299999999999997</c:v>
                </c:pt>
                <c:pt idx="33">
                  <c:v>37.479999999999997</c:v>
                </c:pt>
                <c:pt idx="34">
                  <c:v>37.39</c:v>
                </c:pt>
                <c:pt idx="35">
                  <c:v>37.54</c:v>
                </c:pt>
                <c:pt idx="36">
                  <c:v>37.86</c:v>
                </c:pt>
                <c:pt idx="37">
                  <c:v>37.32</c:v>
                </c:pt>
                <c:pt idx="38">
                  <c:v>37.58</c:v>
                </c:pt>
                <c:pt idx="39">
                  <c:v>37.33</c:v>
                </c:pt>
                <c:pt idx="40">
                  <c:v>36.549999999999997</c:v>
                </c:pt>
                <c:pt idx="41">
                  <c:v>36.79</c:v>
                </c:pt>
                <c:pt idx="42">
                  <c:v>36.450000000000003</c:v>
                </c:pt>
                <c:pt idx="43">
                  <c:v>36.049999999999997</c:v>
                </c:pt>
                <c:pt idx="44">
                  <c:v>36.619999999999997</c:v>
                </c:pt>
                <c:pt idx="45">
                  <c:v>35.14</c:v>
                </c:pt>
                <c:pt idx="46">
                  <c:v>34.67</c:v>
                </c:pt>
                <c:pt idx="47">
                  <c:v>34.22</c:v>
                </c:pt>
                <c:pt idx="48">
                  <c:v>34.47</c:v>
                </c:pt>
                <c:pt idx="49">
                  <c:v>34.71</c:v>
                </c:pt>
                <c:pt idx="50">
                  <c:v>35.18</c:v>
                </c:pt>
                <c:pt idx="51">
                  <c:v>35.47</c:v>
                </c:pt>
                <c:pt idx="52">
                  <c:v>35.71</c:v>
                </c:pt>
                <c:pt idx="53">
                  <c:v>35.76</c:v>
                </c:pt>
                <c:pt idx="54">
                  <c:v>36.14</c:v>
                </c:pt>
                <c:pt idx="55">
                  <c:v>36.81</c:v>
                </c:pt>
                <c:pt idx="56">
                  <c:v>36.58</c:v>
                </c:pt>
                <c:pt idx="57">
                  <c:v>36.520000000000003</c:v>
                </c:pt>
                <c:pt idx="58">
                  <c:v>36.29</c:v>
                </c:pt>
                <c:pt idx="59">
                  <c:v>36.020000000000003</c:v>
                </c:pt>
                <c:pt idx="60">
                  <c:v>36.25</c:v>
                </c:pt>
                <c:pt idx="61">
                  <c:v>36.44</c:v>
                </c:pt>
                <c:pt idx="62">
                  <c:v>36.42</c:v>
                </c:pt>
                <c:pt idx="63">
                  <c:v>35.76</c:v>
                </c:pt>
                <c:pt idx="64">
                  <c:v>35.71</c:v>
                </c:pt>
                <c:pt idx="65">
                  <c:v>35.590000000000003</c:v>
                </c:pt>
                <c:pt idx="66">
                  <c:v>34.94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607000"/>
        <c:axId val="573614448"/>
      </c:lineChart>
      <c:dateAx>
        <c:axId val="573607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14448"/>
        <c:crosses val="autoZero"/>
        <c:auto val="1"/>
        <c:lblOffset val="100"/>
        <c:baseTimeUnit val="days"/>
      </c:dateAx>
      <c:valAx>
        <c:axId val="57361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0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42584</c:v>
                </c:pt>
                <c:pt idx="19">
                  <c:v>42583</c:v>
                </c:pt>
                <c:pt idx="20">
                  <c:v>42580</c:v>
                </c:pt>
                <c:pt idx="21">
                  <c:v>42579</c:v>
                </c:pt>
                <c:pt idx="22">
                  <c:v>42578</c:v>
                </c:pt>
                <c:pt idx="23">
                  <c:v>42577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  <c:pt idx="66">
                  <c:v>42515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12.38</c:v>
                </c:pt>
                <c:pt idx="1">
                  <c:v>12.47</c:v>
                </c:pt>
                <c:pt idx="2">
                  <c:v>12.3</c:v>
                </c:pt>
                <c:pt idx="3">
                  <c:v>12.42</c:v>
                </c:pt>
                <c:pt idx="4">
                  <c:v>12.36</c:v>
                </c:pt>
                <c:pt idx="5">
                  <c:v>12.39</c:v>
                </c:pt>
                <c:pt idx="6">
                  <c:v>12.33</c:v>
                </c:pt>
                <c:pt idx="7">
                  <c:v>12.39</c:v>
                </c:pt>
                <c:pt idx="8">
                  <c:v>12.34</c:v>
                </c:pt>
                <c:pt idx="9">
                  <c:v>12.43</c:v>
                </c:pt>
                <c:pt idx="10">
                  <c:v>12.33</c:v>
                </c:pt>
                <c:pt idx="11">
                  <c:v>12.31</c:v>
                </c:pt>
                <c:pt idx="12">
                  <c:v>12.25</c:v>
                </c:pt>
                <c:pt idx="13">
                  <c:v>12.31</c:v>
                </c:pt>
                <c:pt idx="14">
                  <c:v>12.18</c:v>
                </c:pt>
                <c:pt idx="15">
                  <c:v>12.19</c:v>
                </c:pt>
                <c:pt idx="16">
                  <c:v>12.08</c:v>
                </c:pt>
                <c:pt idx="17">
                  <c:v>12.13</c:v>
                </c:pt>
                <c:pt idx="18">
                  <c:v>11.94</c:v>
                </c:pt>
                <c:pt idx="19">
                  <c:v>12.48</c:v>
                </c:pt>
                <c:pt idx="20">
                  <c:v>12.66</c:v>
                </c:pt>
                <c:pt idx="21">
                  <c:v>12.71</c:v>
                </c:pt>
                <c:pt idx="22">
                  <c:v>13.84</c:v>
                </c:pt>
                <c:pt idx="23">
                  <c:v>13.86</c:v>
                </c:pt>
                <c:pt idx="25">
                  <c:v>13.83</c:v>
                </c:pt>
                <c:pt idx="26">
                  <c:v>13.84</c:v>
                </c:pt>
                <c:pt idx="27">
                  <c:v>13.92</c:v>
                </c:pt>
                <c:pt idx="28">
                  <c:v>13.74</c:v>
                </c:pt>
                <c:pt idx="29">
                  <c:v>13.65</c:v>
                </c:pt>
                <c:pt idx="30">
                  <c:v>13.65</c:v>
                </c:pt>
                <c:pt idx="31">
                  <c:v>13.57</c:v>
                </c:pt>
                <c:pt idx="32">
                  <c:v>13.59</c:v>
                </c:pt>
                <c:pt idx="33">
                  <c:v>13.48</c:v>
                </c:pt>
                <c:pt idx="34">
                  <c:v>13.45</c:v>
                </c:pt>
                <c:pt idx="35">
                  <c:v>13.27</c:v>
                </c:pt>
                <c:pt idx="36">
                  <c:v>13.09</c:v>
                </c:pt>
                <c:pt idx="37">
                  <c:v>12.75</c:v>
                </c:pt>
                <c:pt idx="38">
                  <c:v>12.57</c:v>
                </c:pt>
                <c:pt idx="39">
                  <c:v>12.4</c:v>
                </c:pt>
                <c:pt idx="40">
                  <c:v>12.72</c:v>
                </c:pt>
                <c:pt idx="41">
                  <c:v>12.57</c:v>
                </c:pt>
                <c:pt idx="42">
                  <c:v>12.55</c:v>
                </c:pt>
                <c:pt idx="43">
                  <c:v>12.39</c:v>
                </c:pt>
                <c:pt idx="44">
                  <c:v>12.16</c:v>
                </c:pt>
                <c:pt idx="45">
                  <c:v>12.52</c:v>
                </c:pt>
                <c:pt idx="46">
                  <c:v>13.4</c:v>
                </c:pt>
                <c:pt idx="47">
                  <c:v>13.18</c:v>
                </c:pt>
                <c:pt idx="48">
                  <c:v>13.22</c:v>
                </c:pt>
                <c:pt idx="49">
                  <c:v>13.42</c:v>
                </c:pt>
                <c:pt idx="50">
                  <c:v>13.26</c:v>
                </c:pt>
                <c:pt idx="51">
                  <c:v>13.12</c:v>
                </c:pt>
                <c:pt idx="52">
                  <c:v>13.01</c:v>
                </c:pt>
                <c:pt idx="53">
                  <c:v>12.84</c:v>
                </c:pt>
                <c:pt idx="54">
                  <c:v>12.98</c:v>
                </c:pt>
                <c:pt idx="55">
                  <c:v>13.1</c:v>
                </c:pt>
                <c:pt idx="56">
                  <c:v>13.26</c:v>
                </c:pt>
                <c:pt idx="57">
                  <c:v>13.36</c:v>
                </c:pt>
                <c:pt idx="58">
                  <c:v>13.38</c:v>
                </c:pt>
                <c:pt idx="59">
                  <c:v>13.18</c:v>
                </c:pt>
                <c:pt idx="60">
                  <c:v>13.04</c:v>
                </c:pt>
                <c:pt idx="61">
                  <c:v>13.21</c:v>
                </c:pt>
                <c:pt idx="62">
                  <c:v>13.11</c:v>
                </c:pt>
                <c:pt idx="63">
                  <c:v>13.49</c:v>
                </c:pt>
                <c:pt idx="64">
                  <c:v>13.45</c:v>
                </c:pt>
                <c:pt idx="65">
                  <c:v>13.46</c:v>
                </c:pt>
                <c:pt idx="66">
                  <c:v>13.52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608176"/>
        <c:axId val="573616016"/>
      </c:lineChart>
      <c:dateAx>
        <c:axId val="573608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16016"/>
        <c:crosses val="autoZero"/>
        <c:auto val="1"/>
        <c:lblOffset val="100"/>
        <c:baseTimeUnit val="days"/>
      </c:dateAx>
      <c:valAx>
        <c:axId val="57361601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0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42584</c:v>
                </c:pt>
                <c:pt idx="19">
                  <c:v>42583</c:v>
                </c:pt>
                <c:pt idx="20">
                  <c:v>42580</c:v>
                </c:pt>
                <c:pt idx="21">
                  <c:v>42579</c:v>
                </c:pt>
                <c:pt idx="22">
                  <c:v>42578</c:v>
                </c:pt>
                <c:pt idx="23">
                  <c:v>42577</c:v>
                </c:pt>
                <c:pt idx="24">
                  <c:v>42576</c:v>
                </c:pt>
                <c:pt idx="25">
                  <c:v>42573</c:v>
                </c:pt>
                <c:pt idx="26">
                  <c:v>42572</c:v>
                </c:pt>
                <c:pt idx="27">
                  <c:v>42571</c:v>
                </c:pt>
                <c:pt idx="28">
                  <c:v>42570</c:v>
                </c:pt>
                <c:pt idx="29">
                  <c:v>42569</c:v>
                </c:pt>
                <c:pt idx="30">
                  <c:v>42566</c:v>
                </c:pt>
                <c:pt idx="31">
                  <c:v>42565</c:v>
                </c:pt>
                <c:pt idx="32">
                  <c:v>42564</c:v>
                </c:pt>
                <c:pt idx="33">
                  <c:v>42563</c:v>
                </c:pt>
                <c:pt idx="34">
                  <c:v>42562</c:v>
                </c:pt>
                <c:pt idx="35">
                  <c:v>42559</c:v>
                </c:pt>
                <c:pt idx="36">
                  <c:v>42558</c:v>
                </c:pt>
                <c:pt idx="37">
                  <c:v>42557</c:v>
                </c:pt>
                <c:pt idx="38">
                  <c:v>42556</c:v>
                </c:pt>
                <c:pt idx="39">
                  <c:v>42552</c:v>
                </c:pt>
                <c:pt idx="40">
                  <c:v>42551</c:v>
                </c:pt>
                <c:pt idx="41">
                  <c:v>42550</c:v>
                </c:pt>
                <c:pt idx="42">
                  <c:v>42549</c:v>
                </c:pt>
                <c:pt idx="43">
                  <c:v>42548</c:v>
                </c:pt>
                <c:pt idx="44">
                  <c:v>42545</c:v>
                </c:pt>
                <c:pt idx="45">
                  <c:v>42544</c:v>
                </c:pt>
                <c:pt idx="46">
                  <c:v>42543</c:v>
                </c:pt>
                <c:pt idx="47">
                  <c:v>42542</c:v>
                </c:pt>
                <c:pt idx="48">
                  <c:v>42541</c:v>
                </c:pt>
                <c:pt idx="49">
                  <c:v>42538</c:v>
                </c:pt>
                <c:pt idx="50">
                  <c:v>42537</c:v>
                </c:pt>
                <c:pt idx="51">
                  <c:v>42536</c:v>
                </c:pt>
                <c:pt idx="52">
                  <c:v>42535</c:v>
                </c:pt>
                <c:pt idx="53">
                  <c:v>42534</c:v>
                </c:pt>
                <c:pt idx="54">
                  <c:v>42531</c:v>
                </c:pt>
                <c:pt idx="55">
                  <c:v>42530</c:v>
                </c:pt>
                <c:pt idx="56">
                  <c:v>42529</c:v>
                </c:pt>
                <c:pt idx="57">
                  <c:v>42528</c:v>
                </c:pt>
                <c:pt idx="58">
                  <c:v>42527</c:v>
                </c:pt>
                <c:pt idx="59">
                  <c:v>42524</c:v>
                </c:pt>
                <c:pt idx="60">
                  <c:v>42523</c:v>
                </c:pt>
                <c:pt idx="61">
                  <c:v>42522</c:v>
                </c:pt>
                <c:pt idx="62">
                  <c:v>42521</c:v>
                </c:pt>
                <c:pt idx="63">
                  <c:v>42517</c:v>
                </c:pt>
                <c:pt idx="64">
                  <c:v>42516</c:v>
                </c:pt>
                <c:pt idx="65">
                  <c:v>42515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12.46</c:v>
                </c:pt>
                <c:pt idx="1">
                  <c:v>12.42</c:v>
                </c:pt>
                <c:pt idx="2">
                  <c:v>12.46</c:v>
                </c:pt>
                <c:pt idx="3">
                  <c:v>12.57</c:v>
                </c:pt>
                <c:pt idx="4">
                  <c:v>12.24</c:v>
                </c:pt>
                <c:pt idx="5">
                  <c:v>12.26</c:v>
                </c:pt>
                <c:pt idx="6">
                  <c:v>12.57</c:v>
                </c:pt>
                <c:pt idx="7">
                  <c:v>12.61</c:v>
                </c:pt>
                <c:pt idx="8">
                  <c:v>12.77</c:v>
                </c:pt>
                <c:pt idx="9">
                  <c:v>12.66</c:v>
                </c:pt>
                <c:pt idx="10">
                  <c:v>12.73</c:v>
                </c:pt>
                <c:pt idx="11">
                  <c:v>12.63</c:v>
                </c:pt>
                <c:pt idx="12">
                  <c:v>12.51</c:v>
                </c:pt>
                <c:pt idx="13">
                  <c:v>12.67</c:v>
                </c:pt>
                <c:pt idx="14">
                  <c:v>13.09</c:v>
                </c:pt>
                <c:pt idx="15">
                  <c:v>13.01</c:v>
                </c:pt>
                <c:pt idx="16">
                  <c:v>12.97</c:v>
                </c:pt>
                <c:pt idx="17">
                  <c:v>13.52</c:v>
                </c:pt>
                <c:pt idx="18">
                  <c:v>13.45</c:v>
                </c:pt>
                <c:pt idx="19">
                  <c:v>13.43</c:v>
                </c:pt>
                <c:pt idx="20">
                  <c:v>13.74</c:v>
                </c:pt>
                <c:pt idx="21">
                  <c:v>14.23</c:v>
                </c:pt>
                <c:pt idx="22">
                  <c:v>14.06</c:v>
                </c:pt>
                <c:pt idx="23">
                  <c:v>14.75</c:v>
                </c:pt>
                <c:pt idx="24">
                  <c:v>14.69</c:v>
                </c:pt>
                <c:pt idx="25">
                  <c:v>14.76</c:v>
                </c:pt>
                <c:pt idx="26">
                  <c:v>14.63</c:v>
                </c:pt>
                <c:pt idx="27">
                  <c:v>14.43</c:v>
                </c:pt>
                <c:pt idx="28">
                  <c:v>14.49</c:v>
                </c:pt>
                <c:pt idx="29">
                  <c:v>14.95</c:v>
                </c:pt>
                <c:pt idx="30">
                  <c:v>14.92</c:v>
                </c:pt>
                <c:pt idx="31">
                  <c:v>15</c:v>
                </c:pt>
                <c:pt idx="32">
                  <c:v>15.02</c:v>
                </c:pt>
                <c:pt idx="33">
                  <c:v>14.98</c:v>
                </c:pt>
                <c:pt idx="34">
                  <c:v>14.73</c:v>
                </c:pt>
                <c:pt idx="35">
                  <c:v>14.51</c:v>
                </c:pt>
                <c:pt idx="36">
                  <c:v>14.23</c:v>
                </c:pt>
                <c:pt idx="37">
                  <c:v>14.33</c:v>
                </c:pt>
                <c:pt idx="38">
                  <c:v>14.31</c:v>
                </c:pt>
                <c:pt idx="39">
                  <c:v>14.71</c:v>
                </c:pt>
                <c:pt idx="40">
                  <c:v>14.75</c:v>
                </c:pt>
                <c:pt idx="41">
                  <c:v>14.58</c:v>
                </c:pt>
                <c:pt idx="42">
                  <c:v>14.22</c:v>
                </c:pt>
                <c:pt idx="43">
                  <c:v>13.41</c:v>
                </c:pt>
                <c:pt idx="44">
                  <c:v>13.7</c:v>
                </c:pt>
                <c:pt idx="45">
                  <c:v>14.18</c:v>
                </c:pt>
                <c:pt idx="46">
                  <c:v>13.79</c:v>
                </c:pt>
                <c:pt idx="47">
                  <c:v>14.11</c:v>
                </c:pt>
                <c:pt idx="48">
                  <c:v>14.14</c:v>
                </c:pt>
                <c:pt idx="49">
                  <c:v>14.24</c:v>
                </c:pt>
                <c:pt idx="50">
                  <c:v>13.75</c:v>
                </c:pt>
                <c:pt idx="51">
                  <c:v>13.56</c:v>
                </c:pt>
                <c:pt idx="52">
                  <c:v>13.88</c:v>
                </c:pt>
                <c:pt idx="53">
                  <c:v>14.25</c:v>
                </c:pt>
                <c:pt idx="54">
                  <c:v>14.51</c:v>
                </c:pt>
                <c:pt idx="55">
                  <c:v>15.6</c:v>
                </c:pt>
                <c:pt idx="56">
                  <c:v>15.85</c:v>
                </c:pt>
                <c:pt idx="57">
                  <c:v>15.86</c:v>
                </c:pt>
                <c:pt idx="58">
                  <c:v>16</c:v>
                </c:pt>
                <c:pt idx="59">
                  <c:v>15.3</c:v>
                </c:pt>
                <c:pt idx="60">
                  <c:v>15.19</c:v>
                </c:pt>
                <c:pt idx="61">
                  <c:v>15.08</c:v>
                </c:pt>
                <c:pt idx="62">
                  <c:v>14.8</c:v>
                </c:pt>
                <c:pt idx="63">
                  <c:v>14.74</c:v>
                </c:pt>
                <c:pt idx="64">
                  <c:v>14.52</c:v>
                </c:pt>
                <c:pt idx="65">
                  <c:v>14.51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617584"/>
        <c:axId val="573612096"/>
      </c:lineChart>
      <c:dateAx>
        <c:axId val="573617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12096"/>
        <c:crosses val="autoZero"/>
        <c:auto val="1"/>
        <c:lblOffset val="100"/>
        <c:baseTimeUnit val="days"/>
      </c:dateAx>
      <c:valAx>
        <c:axId val="57361209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1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42584</c:v>
                </c:pt>
                <c:pt idx="19">
                  <c:v>42583</c:v>
                </c:pt>
                <c:pt idx="20">
                  <c:v>42580</c:v>
                </c:pt>
                <c:pt idx="21">
                  <c:v>42579</c:v>
                </c:pt>
                <c:pt idx="22">
                  <c:v>42578</c:v>
                </c:pt>
                <c:pt idx="23">
                  <c:v>42577</c:v>
                </c:pt>
                <c:pt idx="24">
                  <c:v>42576</c:v>
                </c:pt>
                <c:pt idx="25">
                  <c:v>42573</c:v>
                </c:pt>
                <c:pt idx="26">
                  <c:v>42572</c:v>
                </c:pt>
                <c:pt idx="27">
                  <c:v>42571</c:v>
                </c:pt>
                <c:pt idx="28">
                  <c:v>42570</c:v>
                </c:pt>
                <c:pt idx="29">
                  <c:v>42569</c:v>
                </c:pt>
                <c:pt idx="30">
                  <c:v>42566</c:v>
                </c:pt>
                <c:pt idx="31">
                  <c:v>42565</c:v>
                </c:pt>
                <c:pt idx="32">
                  <c:v>42564</c:v>
                </c:pt>
                <c:pt idx="33">
                  <c:v>42563</c:v>
                </c:pt>
                <c:pt idx="34">
                  <c:v>42562</c:v>
                </c:pt>
                <c:pt idx="35">
                  <c:v>42559</c:v>
                </c:pt>
                <c:pt idx="36">
                  <c:v>42558</c:v>
                </c:pt>
                <c:pt idx="37">
                  <c:v>42557</c:v>
                </c:pt>
                <c:pt idx="38">
                  <c:v>42556</c:v>
                </c:pt>
                <c:pt idx="39">
                  <c:v>42552</c:v>
                </c:pt>
                <c:pt idx="40">
                  <c:v>42551</c:v>
                </c:pt>
                <c:pt idx="41">
                  <c:v>42550</c:v>
                </c:pt>
                <c:pt idx="42">
                  <c:v>42549</c:v>
                </c:pt>
                <c:pt idx="43">
                  <c:v>42548</c:v>
                </c:pt>
                <c:pt idx="44">
                  <c:v>42545</c:v>
                </c:pt>
                <c:pt idx="45">
                  <c:v>42544</c:v>
                </c:pt>
                <c:pt idx="46">
                  <c:v>42543</c:v>
                </c:pt>
                <c:pt idx="47">
                  <c:v>42542</c:v>
                </c:pt>
                <c:pt idx="48">
                  <c:v>42541</c:v>
                </c:pt>
                <c:pt idx="49">
                  <c:v>42538</c:v>
                </c:pt>
                <c:pt idx="50">
                  <c:v>42537</c:v>
                </c:pt>
                <c:pt idx="51">
                  <c:v>42536</c:v>
                </c:pt>
                <c:pt idx="52">
                  <c:v>42535</c:v>
                </c:pt>
                <c:pt idx="53">
                  <c:v>42534</c:v>
                </c:pt>
                <c:pt idx="54">
                  <c:v>42531</c:v>
                </c:pt>
                <c:pt idx="55">
                  <c:v>42530</c:v>
                </c:pt>
                <c:pt idx="56">
                  <c:v>42529</c:v>
                </c:pt>
                <c:pt idx="57">
                  <c:v>42528</c:v>
                </c:pt>
                <c:pt idx="58">
                  <c:v>42527</c:v>
                </c:pt>
                <c:pt idx="59">
                  <c:v>42524</c:v>
                </c:pt>
                <c:pt idx="60">
                  <c:v>42523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59</c:v>
                </c:pt>
                <c:pt idx="1">
                  <c:v>59.24</c:v>
                </c:pt>
                <c:pt idx="2">
                  <c:v>60.22</c:v>
                </c:pt>
                <c:pt idx="3">
                  <c:v>59.62</c:v>
                </c:pt>
                <c:pt idx="4">
                  <c:v>58.66</c:v>
                </c:pt>
                <c:pt idx="5">
                  <c:v>58.9</c:v>
                </c:pt>
                <c:pt idx="6">
                  <c:v>57.21</c:v>
                </c:pt>
                <c:pt idx="7">
                  <c:v>56.86</c:v>
                </c:pt>
                <c:pt idx="8">
                  <c:v>56.88</c:v>
                </c:pt>
                <c:pt idx="9">
                  <c:v>56.77</c:v>
                </c:pt>
                <c:pt idx="10">
                  <c:v>56.45</c:v>
                </c:pt>
                <c:pt idx="11">
                  <c:v>56.73</c:v>
                </c:pt>
                <c:pt idx="12">
                  <c:v>55.13</c:v>
                </c:pt>
                <c:pt idx="13">
                  <c:v>55.77</c:v>
                </c:pt>
                <c:pt idx="14">
                  <c:v>55.98</c:v>
                </c:pt>
                <c:pt idx="15">
                  <c:v>55.85</c:v>
                </c:pt>
                <c:pt idx="16">
                  <c:v>54.79</c:v>
                </c:pt>
                <c:pt idx="17">
                  <c:v>54.75</c:v>
                </c:pt>
                <c:pt idx="18">
                  <c:v>54.92</c:v>
                </c:pt>
                <c:pt idx="19">
                  <c:v>55.41</c:v>
                </c:pt>
                <c:pt idx="20">
                  <c:v>55.5</c:v>
                </c:pt>
                <c:pt idx="21">
                  <c:v>55.45</c:v>
                </c:pt>
                <c:pt idx="22">
                  <c:v>55.79</c:v>
                </c:pt>
                <c:pt idx="23">
                  <c:v>56.37</c:v>
                </c:pt>
                <c:pt idx="24">
                  <c:v>57.14</c:v>
                </c:pt>
                <c:pt idx="25">
                  <c:v>56.73</c:v>
                </c:pt>
                <c:pt idx="26">
                  <c:v>56.99</c:v>
                </c:pt>
                <c:pt idx="27">
                  <c:v>57.76</c:v>
                </c:pt>
                <c:pt idx="28">
                  <c:v>57.76</c:v>
                </c:pt>
                <c:pt idx="29">
                  <c:v>57.74</c:v>
                </c:pt>
                <c:pt idx="30">
                  <c:v>57.87</c:v>
                </c:pt>
                <c:pt idx="31">
                  <c:v>58.49</c:v>
                </c:pt>
                <c:pt idx="32">
                  <c:v>57.99</c:v>
                </c:pt>
                <c:pt idx="33">
                  <c:v>58.06</c:v>
                </c:pt>
                <c:pt idx="34">
                  <c:v>56.83</c:v>
                </c:pt>
                <c:pt idx="35">
                  <c:v>56.72</c:v>
                </c:pt>
                <c:pt idx="36">
                  <c:v>55.92</c:v>
                </c:pt>
                <c:pt idx="37">
                  <c:v>55.8</c:v>
                </c:pt>
                <c:pt idx="38">
                  <c:v>55.2</c:v>
                </c:pt>
                <c:pt idx="39">
                  <c:v>55.61</c:v>
                </c:pt>
                <c:pt idx="40">
                  <c:v>55.2</c:v>
                </c:pt>
                <c:pt idx="41">
                  <c:v>55.13</c:v>
                </c:pt>
                <c:pt idx="42">
                  <c:v>53.09</c:v>
                </c:pt>
                <c:pt idx="43">
                  <c:v>51.89</c:v>
                </c:pt>
                <c:pt idx="44">
                  <c:v>52.59</c:v>
                </c:pt>
                <c:pt idx="45">
                  <c:v>54.12</c:v>
                </c:pt>
                <c:pt idx="46">
                  <c:v>54.57</c:v>
                </c:pt>
                <c:pt idx="47">
                  <c:v>54.77</c:v>
                </c:pt>
                <c:pt idx="48">
                  <c:v>54.36</c:v>
                </c:pt>
                <c:pt idx="49">
                  <c:v>53.71</c:v>
                </c:pt>
                <c:pt idx="50">
                  <c:v>53.47</c:v>
                </c:pt>
                <c:pt idx="51">
                  <c:v>54.31</c:v>
                </c:pt>
                <c:pt idx="52">
                  <c:v>54.12</c:v>
                </c:pt>
                <c:pt idx="53">
                  <c:v>54.91</c:v>
                </c:pt>
                <c:pt idx="54">
                  <c:v>55.11</c:v>
                </c:pt>
                <c:pt idx="55">
                  <c:v>54.94</c:v>
                </c:pt>
                <c:pt idx="56">
                  <c:v>54.12</c:v>
                </c:pt>
                <c:pt idx="57">
                  <c:v>53.55</c:v>
                </c:pt>
                <c:pt idx="58">
                  <c:v>54.3</c:v>
                </c:pt>
                <c:pt idx="59">
                  <c:v>53.45</c:v>
                </c:pt>
                <c:pt idx="60">
                  <c:v>54.53</c:v>
                </c:pt>
                <c:pt idx="62">
                  <c:v>54.93</c:v>
                </c:pt>
                <c:pt idx="63">
                  <c:v>55.22</c:v>
                </c:pt>
                <c:pt idx="64">
                  <c:v>56.19</c:v>
                </c:pt>
                <c:pt idx="65">
                  <c:v>55.84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628168"/>
        <c:axId val="573625424"/>
      </c:lineChart>
      <c:dateAx>
        <c:axId val="573628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25424"/>
        <c:crosses val="autoZero"/>
        <c:auto val="1"/>
        <c:lblOffset val="100"/>
        <c:baseTimeUnit val="days"/>
      </c:dateAx>
      <c:valAx>
        <c:axId val="57362542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28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42584</c:v>
                </c:pt>
                <c:pt idx="19">
                  <c:v>42583</c:v>
                </c:pt>
                <c:pt idx="20">
                  <c:v>42580</c:v>
                </c:pt>
                <c:pt idx="21">
                  <c:v>42579</c:v>
                </c:pt>
                <c:pt idx="22">
                  <c:v>42578</c:v>
                </c:pt>
                <c:pt idx="23">
                  <c:v>42577</c:v>
                </c:pt>
                <c:pt idx="24">
                  <c:v>42576</c:v>
                </c:pt>
                <c:pt idx="25">
                  <c:v>42573</c:v>
                </c:pt>
                <c:pt idx="26">
                  <c:v>42572</c:v>
                </c:pt>
                <c:pt idx="27">
                  <c:v>42571</c:v>
                </c:pt>
                <c:pt idx="28">
                  <c:v>42570</c:v>
                </c:pt>
                <c:pt idx="29">
                  <c:v>42569</c:v>
                </c:pt>
                <c:pt idx="30">
                  <c:v>42566</c:v>
                </c:pt>
                <c:pt idx="31">
                  <c:v>42565</c:v>
                </c:pt>
                <c:pt idx="32">
                  <c:v>42564</c:v>
                </c:pt>
                <c:pt idx="33">
                  <c:v>42563</c:v>
                </c:pt>
                <c:pt idx="34">
                  <c:v>42562</c:v>
                </c:pt>
                <c:pt idx="35">
                  <c:v>42559</c:v>
                </c:pt>
                <c:pt idx="36">
                  <c:v>42558</c:v>
                </c:pt>
                <c:pt idx="37">
                  <c:v>42557</c:v>
                </c:pt>
                <c:pt idx="38">
                  <c:v>42556</c:v>
                </c:pt>
                <c:pt idx="39">
                  <c:v>42552</c:v>
                </c:pt>
                <c:pt idx="40">
                  <c:v>42551</c:v>
                </c:pt>
                <c:pt idx="41">
                  <c:v>42550</c:v>
                </c:pt>
                <c:pt idx="42">
                  <c:v>42549</c:v>
                </c:pt>
                <c:pt idx="43">
                  <c:v>42548</c:v>
                </c:pt>
                <c:pt idx="44">
                  <c:v>42545</c:v>
                </c:pt>
                <c:pt idx="45">
                  <c:v>42544</c:v>
                </c:pt>
                <c:pt idx="46">
                  <c:v>42543</c:v>
                </c:pt>
                <c:pt idx="47">
                  <c:v>42542</c:v>
                </c:pt>
                <c:pt idx="48">
                  <c:v>42541</c:v>
                </c:pt>
                <c:pt idx="49">
                  <c:v>42538</c:v>
                </c:pt>
                <c:pt idx="50">
                  <c:v>42537</c:v>
                </c:pt>
                <c:pt idx="51">
                  <c:v>42536</c:v>
                </c:pt>
                <c:pt idx="52">
                  <c:v>42535</c:v>
                </c:pt>
                <c:pt idx="53">
                  <c:v>42534</c:v>
                </c:pt>
                <c:pt idx="54">
                  <c:v>42531</c:v>
                </c:pt>
                <c:pt idx="55">
                  <c:v>42530</c:v>
                </c:pt>
                <c:pt idx="56">
                  <c:v>42529</c:v>
                </c:pt>
                <c:pt idx="57">
                  <c:v>42528</c:v>
                </c:pt>
                <c:pt idx="58">
                  <c:v>42527</c:v>
                </c:pt>
                <c:pt idx="59">
                  <c:v>42524</c:v>
                </c:pt>
                <c:pt idx="60">
                  <c:v>42523</c:v>
                </c:pt>
                <c:pt idx="61">
                  <c:v>42522</c:v>
                </c:pt>
                <c:pt idx="62">
                  <c:v>42521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27.6</c:v>
                </c:pt>
                <c:pt idx="1">
                  <c:v>28.5</c:v>
                </c:pt>
                <c:pt idx="2">
                  <c:v>28.44</c:v>
                </c:pt>
                <c:pt idx="3">
                  <c:v>29.27</c:v>
                </c:pt>
                <c:pt idx="4">
                  <c:v>28.39</c:v>
                </c:pt>
                <c:pt idx="5">
                  <c:v>28.07</c:v>
                </c:pt>
                <c:pt idx="6">
                  <c:v>27.96</c:v>
                </c:pt>
                <c:pt idx="7">
                  <c:v>27.8</c:v>
                </c:pt>
                <c:pt idx="8">
                  <c:v>28.07</c:v>
                </c:pt>
                <c:pt idx="9">
                  <c:v>28.43</c:v>
                </c:pt>
                <c:pt idx="10">
                  <c:v>27.18</c:v>
                </c:pt>
                <c:pt idx="11">
                  <c:v>28.11</c:v>
                </c:pt>
                <c:pt idx="12">
                  <c:v>27.88</c:v>
                </c:pt>
                <c:pt idx="13">
                  <c:v>28.21</c:v>
                </c:pt>
                <c:pt idx="14">
                  <c:v>28.32</c:v>
                </c:pt>
                <c:pt idx="15">
                  <c:v>27.27</c:v>
                </c:pt>
                <c:pt idx="16">
                  <c:v>26.44</c:v>
                </c:pt>
                <c:pt idx="17">
                  <c:v>27.3</c:v>
                </c:pt>
                <c:pt idx="18">
                  <c:v>27.26</c:v>
                </c:pt>
                <c:pt idx="19">
                  <c:v>26.63</c:v>
                </c:pt>
                <c:pt idx="20">
                  <c:v>27</c:v>
                </c:pt>
                <c:pt idx="21">
                  <c:v>27.65</c:v>
                </c:pt>
                <c:pt idx="22">
                  <c:v>28.88</c:v>
                </c:pt>
                <c:pt idx="23">
                  <c:v>29.34</c:v>
                </c:pt>
                <c:pt idx="24">
                  <c:v>28.63</c:v>
                </c:pt>
                <c:pt idx="25">
                  <c:v>28.28</c:v>
                </c:pt>
                <c:pt idx="26">
                  <c:v>28.89</c:v>
                </c:pt>
                <c:pt idx="27">
                  <c:v>29.01</c:v>
                </c:pt>
                <c:pt idx="28">
                  <c:v>28.68</c:v>
                </c:pt>
                <c:pt idx="29">
                  <c:v>29.28</c:v>
                </c:pt>
                <c:pt idx="30">
                  <c:v>28.69</c:v>
                </c:pt>
                <c:pt idx="31">
                  <c:v>28.18</c:v>
                </c:pt>
                <c:pt idx="32">
                  <c:v>27.41</c:v>
                </c:pt>
                <c:pt idx="33">
                  <c:v>26.48</c:v>
                </c:pt>
                <c:pt idx="34">
                  <c:v>25.69</c:v>
                </c:pt>
                <c:pt idx="35">
                  <c:v>25.48</c:v>
                </c:pt>
                <c:pt idx="36">
                  <c:v>24.99</c:v>
                </c:pt>
                <c:pt idx="37">
                  <c:v>25.23</c:v>
                </c:pt>
                <c:pt idx="38">
                  <c:v>25.47</c:v>
                </c:pt>
                <c:pt idx="39">
                  <c:v>26.57</c:v>
                </c:pt>
                <c:pt idx="40">
                  <c:v>26.18</c:v>
                </c:pt>
                <c:pt idx="41">
                  <c:v>25.62</c:v>
                </c:pt>
                <c:pt idx="42">
                  <c:v>25.26</c:v>
                </c:pt>
                <c:pt idx="43">
                  <c:v>24.69</c:v>
                </c:pt>
                <c:pt idx="44">
                  <c:v>26.91</c:v>
                </c:pt>
                <c:pt idx="45">
                  <c:v>28</c:v>
                </c:pt>
                <c:pt idx="46">
                  <c:v>26.74</c:v>
                </c:pt>
                <c:pt idx="47">
                  <c:v>26.97</c:v>
                </c:pt>
                <c:pt idx="48">
                  <c:v>26.88</c:v>
                </c:pt>
                <c:pt idx="49">
                  <c:v>26.74</c:v>
                </c:pt>
                <c:pt idx="50">
                  <c:v>25.9</c:v>
                </c:pt>
                <c:pt idx="51">
                  <c:v>26.3</c:v>
                </c:pt>
                <c:pt idx="52">
                  <c:v>26.29</c:v>
                </c:pt>
                <c:pt idx="53">
                  <c:v>26.91</c:v>
                </c:pt>
                <c:pt idx="54">
                  <c:v>26.97</c:v>
                </c:pt>
                <c:pt idx="55">
                  <c:v>27.53</c:v>
                </c:pt>
                <c:pt idx="56">
                  <c:v>28.02</c:v>
                </c:pt>
                <c:pt idx="57">
                  <c:v>29.03</c:v>
                </c:pt>
                <c:pt idx="58">
                  <c:v>28.36</c:v>
                </c:pt>
                <c:pt idx="59">
                  <c:v>26.7</c:v>
                </c:pt>
                <c:pt idx="60">
                  <c:v>25.65</c:v>
                </c:pt>
                <c:pt idx="61">
                  <c:v>25.23</c:v>
                </c:pt>
                <c:pt idx="62">
                  <c:v>25.23</c:v>
                </c:pt>
                <c:pt idx="64">
                  <c:v>25.69</c:v>
                </c:pt>
                <c:pt idx="65">
                  <c:v>26.13</c:v>
                </c:pt>
                <c:pt idx="66">
                  <c:v>26.49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621504"/>
        <c:axId val="573621896"/>
      </c:lineChart>
      <c:dateAx>
        <c:axId val="573621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21896"/>
        <c:crosses val="autoZero"/>
        <c:auto val="1"/>
        <c:lblOffset val="100"/>
        <c:baseTimeUnit val="days"/>
      </c:dateAx>
      <c:valAx>
        <c:axId val="5736218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2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26-Aug-16</c:v>
                </c:pt>
                <c:pt idx="1">
                  <c:v>25-Aug-16</c:v>
                </c:pt>
                <c:pt idx="2">
                  <c:v>24-Aug-16</c:v>
                </c:pt>
                <c:pt idx="3">
                  <c:v>23-Aug-16</c:v>
                </c:pt>
                <c:pt idx="4">
                  <c:v>22-Aug-16</c:v>
                </c:pt>
                <c:pt idx="5">
                  <c:v>19-Aug-16</c:v>
                </c:pt>
                <c:pt idx="6">
                  <c:v>18-Aug-16</c:v>
                </c:pt>
                <c:pt idx="7">
                  <c:v>17-Aug-16</c:v>
                </c:pt>
                <c:pt idx="8">
                  <c:v>16-Aug-16</c:v>
                </c:pt>
                <c:pt idx="9">
                  <c:v>15-Aug-16</c:v>
                </c:pt>
                <c:pt idx="10">
                  <c:v>12-Aug-16</c:v>
                </c:pt>
                <c:pt idx="11">
                  <c:v>11-Aug-16</c:v>
                </c:pt>
                <c:pt idx="12">
                  <c:v>10-Aug-16</c:v>
                </c:pt>
                <c:pt idx="13">
                  <c:v>9-Aug-16</c:v>
                </c:pt>
                <c:pt idx="14">
                  <c:v>8-Aug-16</c:v>
                </c:pt>
                <c:pt idx="15">
                  <c:v>5-Aug-16</c:v>
                </c:pt>
                <c:pt idx="16">
                  <c:v>4-Aug-16</c:v>
                </c:pt>
                <c:pt idx="17">
                  <c:v>3-Aug-16</c:v>
                </c:pt>
                <c:pt idx="18">
                  <c:v>2-Aug-16</c:v>
                </c:pt>
                <c:pt idx="19">
                  <c:v>1-Aug-16</c:v>
                </c:pt>
                <c:pt idx="20">
                  <c:v>29-Jul-16</c:v>
                </c:pt>
                <c:pt idx="21">
                  <c:v>28-Jul-16</c:v>
                </c:pt>
                <c:pt idx="22">
                  <c:v>27-Jul-16</c:v>
                </c:pt>
                <c:pt idx="23">
                  <c:v>26-Jul-16</c:v>
                </c:pt>
                <c:pt idx="24">
                  <c:v>25-Jul-16</c:v>
                </c:pt>
                <c:pt idx="25">
                  <c:v>22-Jul-16</c:v>
                </c:pt>
                <c:pt idx="26">
                  <c:v>21-Jul-16</c:v>
                </c:pt>
                <c:pt idx="27">
                  <c:v>20-Jul-16</c:v>
                </c:pt>
                <c:pt idx="28">
                  <c:v>19-Jul-16</c:v>
                </c:pt>
                <c:pt idx="29">
                  <c:v>18-Jul-16</c:v>
                </c:pt>
                <c:pt idx="30">
                  <c:v>15-Jul-16</c:v>
                </c:pt>
                <c:pt idx="31">
                  <c:v>14-Jul-16</c:v>
                </c:pt>
                <c:pt idx="32">
                  <c:v>13-Jul-16</c:v>
                </c:pt>
                <c:pt idx="33">
                  <c:v>12-Jul-16</c:v>
                </c:pt>
                <c:pt idx="34">
                  <c:v>11-Jul-16</c:v>
                </c:pt>
                <c:pt idx="35">
                  <c:v>8-Jul-16</c:v>
                </c:pt>
                <c:pt idx="36">
                  <c:v>7-Jul-16</c:v>
                </c:pt>
                <c:pt idx="37">
                  <c:v>6-Jul-16</c:v>
                </c:pt>
                <c:pt idx="38">
                  <c:v>5-Jul-16</c:v>
                </c:pt>
                <c:pt idx="39">
                  <c:v>1-Jul-16</c:v>
                </c:pt>
                <c:pt idx="40">
                  <c:v>30-Jun-16</c:v>
                </c:pt>
                <c:pt idx="41">
                  <c:v>29-Jun-16</c:v>
                </c:pt>
                <c:pt idx="42">
                  <c:v>28-Jun-16</c:v>
                </c:pt>
                <c:pt idx="43">
                  <c:v>27-Jun-16</c:v>
                </c:pt>
                <c:pt idx="44">
                  <c:v>24-Jun-16</c:v>
                </c:pt>
                <c:pt idx="45">
                  <c:v>23-Jun-16</c:v>
                </c:pt>
                <c:pt idx="46">
                  <c:v>22-Jun-16</c:v>
                </c:pt>
                <c:pt idx="47">
                  <c:v>21-Jun-16</c:v>
                </c:pt>
                <c:pt idx="48">
                  <c:v>20-Jun-16</c:v>
                </c:pt>
                <c:pt idx="49">
                  <c:v>17-Jun-16</c:v>
                </c:pt>
                <c:pt idx="50">
                  <c:v>16-Jun-16</c:v>
                </c:pt>
                <c:pt idx="51">
                  <c:v>15-Jun-16</c:v>
                </c:pt>
                <c:pt idx="52">
                  <c:v>14-Jun-16</c:v>
                </c:pt>
                <c:pt idx="53">
                  <c:v>14-Jun-16</c:v>
                </c:pt>
                <c:pt idx="54">
                  <c:v>13-Jun-16</c:v>
                </c:pt>
                <c:pt idx="55">
                  <c:v>10-Jun-16</c:v>
                </c:pt>
                <c:pt idx="56">
                  <c:v>9-Jun-16</c:v>
                </c:pt>
                <c:pt idx="57">
                  <c:v>8-Jun-16</c:v>
                </c:pt>
                <c:pt idx="58">
                  <c:v>7-Jun-16</c:v>
                </c:pt>
                <c:pt idx="59">
                  <c:v>6-Jun-16</c:v>
                </c:pt>
                <c:pt idx="60">
                  <c:v>3-Jun-16</c:v>
                </c:pt>
                <c:pt idx="61">
                  <c:v>2-Jun-16</c:v>
                </c:pt>
                <c:pt idx="62">
                  <c:v>1-Jun-16</c:v>
                </c:pt>
                <c:pt idx="63">
                  <c:v>31-May-16</c:v>
                </c:pt>
                <c:pt idx="64">
                  <c:v>27-May-16</c:v>
                </c:pt>
                <c:pt idx="65">
                  <c:v>26-May-16</c:v>
                </c:pt>
                <c:pt idx="66">
                  <c:v>25-May-16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48.6</c:v>
                </c:pt>
                <c:pt idx="1">
                  <c:v>48.87</c:v>
                </c:pt>
                <c:pt idx="2">
                  <c:v>49.08</c:v>
                </c:pt>
                <c:pt idx="3">
                  <c:v>49.22</c:v>
                </c:pt>
                <c:pt idx="4">
                  <c:v>48.99</c:v>
                </c:pt>
                <c:pt idx="5">
                  <c:v>48.95</c:v>
                </c:pt>
                <c:pt idx="6">
                  <c:v>49.38</c:v>
                </c:pt>
                <c:pt idx="7">
                  <c:v>48.99</c:v>
                </c:pt>
                <c:pt idx="8">
                  <c:v>49.07</c:v>
                </c:pt>
                <c:pt idx="9">
                  <c:v>49.09</c:v>
                </c:pt>
                <c:pt idx="10">
                  <c:v>48.94</c:v>
                </c:pt>
                <c:pt idx="11">
                  <c:v>49</c:v>
                </c:pt>
                <c:pt idx="12">
                  <c:v>48.62</c:v>
                </c:pt>
                <c:pt idx="13">
                  <c:v>48.41</c:v>
                </c:pt>
                <c:pt idx="14">
                  <c:v>47.93</c:v>
                </c:pt>
                <c:pt idx="15">
                  <c:v>47.89</c:v>
                </c:pt>
                <c:pt idx="16">
                  <c:v>47.71</c:v>
                </c:pt>
                <c:pt idx="17">
                  <c:v>47.49</c:v>
                </c:pt>
                <c:pt idx="18">
                  <c:v>47.73</c:v>
                </c:pt>
                <c:pt idx="19">
                  <c:v>47.76</c:v>
                </c:pt>
                <c:pt idx="20">
                  <c:v>48.28</c:v>
                </c:pt>
                <c:pt idx="21">
                  <c:v>47.84</c:v>
                </c:pt>
                <c:pt idx="22">
                  <c:v>47.83</c:v>
                </c:pt>
                <c:pt idx="23">
                  <c:v>47.5</c:v>
                </c:pt>
                <c:pt idx="24">
                  <c:v>47.34</c:v>
                </c:pt>
                <c:pt idx="25">
                  <c:v>47.29</c:v>
                </c:pt>
                <c:pt idx="26">
                  <c:v>47.26</c:v>
                </c:pt>
                <c:pt idx="27">
                  <c:v>47.4</c:v>
                </c:pt>
                <c:pt idx="28">
                  <c:v>46.95</c:v>
                </c:pt>
                <c:pt idx="29">
                  <c:v>47.31</c:v>
                </c:pt>
                <c:pt idx="30">
                  <c:v>47.22</c:v>
                </c:pt>
                <c:pt idx="31">
                  <c:v>47.51</c:v>
                </c:pt>
                <c:pt idx="32">
                  <c:v>47.02</c:v>
                </c:pt>
                <c:pt idx="33">
                  <c:v>47.02</c:v>
                </c:pt>
                <c:pt idx="34">
                  <c:v>46.34</c:v>
                </c:pt>
                <c:pt idx="35">
                  <c:v>45.66</c:v>
                </c:pt>
                <c:pt idx="36">
                  <c:v>44.92</c:v>
                </c:pt>
                <c:pt idx="37">
                  <c:v>45.11</c:v>
                </c:pt>
                <c:pt idx="38">
                  <c:v>45.25</c:v>
                </c:pt>
                <c:pt idx="39">
                  <c:v>46.72</c:v>
                </c:pt>
                <c:pt idx="40">
                  <c:v>46.66</c:v>
                </c:pt>
                <c:pt idx="41">
                  <c:v>45.65</c:v>
                </c:pt>
                <c:pt idx="42">
                  <c:v>44.74</c:v>
                </c:pt>
                <c:pt idx="43">
                  <c:v>43.32</c:v>
                </c:pt>
                <c:pt idx="44">
                  <c:v>44.48</c:v>
                </c:pt>
                <c:pt idx="45">
                  <c:v>50.14</c:v>
                </c:pt>
                <c:pt idx="46">
                  <c:v>48.62</c:v>
                </c:pt>
                <c:pt idx="47">
                  <c:v>48.6</c:v>
                </c:pt>
                <c:pt idx="48">
                  <c:v>48.14</c:v>
                </c:pt>
                <c:pt idx="49">
                  <c:v>46.87</c:v>
                </c:pt>
                <c:pt idx="50">
                  <c:v>46.08</c:v>
                </c:pt>
                <c:pt idx="51">
                  <c:v>45.86</c:v>
                </c:pt>
                <c:pt idx="52">
                  <c:v>45.57</c:v>
                </c:pt>
                <c:pt idx="54">
                  <c:v>47.36</c:v>
                </c:pt>
                <c:pt idx="55">
                  <c:v>48.14</c:v>
                </c:pt>
                <c:pt idx="56">
                  <c:v>49.83</c:v>
                </c:pt>
                <c:pt idx="57">
                  <c:v>50.56</c:v>
                </c:pt>
                <c:pt idx="58">
                  <c:v>50.49</c:v>
                </c:pt>
                <c:pt idx="59">
                  <c:v>50.14</c:v>
                </c:pt>
                <c:pt idx="60">
                  <c:v>50.01</c:v>
                </c:pt>
                <c:pt idx="61">
                  <c:v>49.68</c:v>
                </c:pt>
                <c:pt idx="62">
                  <c:v>49.54</c:v>
                </c:pt>
                <c:pt idx="63">
                  <c:v>49.61</c:v>
                </c:pt>
                <c:pt idx="64">
                  <c:v>49.97</c:v>
                </c:pt>
                <c:pt idx="65">
                  <c:v>50.1</c:v>
                </c:pt>
                <c:pt idx="66">
                  <c:v>49.93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630912"/>
        <c:axId val="573619544"/>
      </c:lineChart>
      <c:catAx>
        <c:axId val="573630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19544"/>
        <c:crosses val="autoZero"/>
        <c:auto val="1"/>
        <c:lblAlgn val="ctr"/>
        <c:lblOffset val="100"/>
        <c:noMultiLvlLbl val="0"/>
      </c:catAx>
      <c:valAx>
        <c:axId val="5736195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3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42584</c:v>
                </c:pt>
                <c:pt idx="19">
                  <c:v>42583</c:v>
                </c:pt>
                <c:pt idx="20">
                  <c:v>42580</c:v>
                </c:pt>
                <c:pt idx="21">
                  <c:v>42579</c:v>
                </c:pt>
                <c:pt idx="22">
                  <c:v>42578</c:v>
                </c:pt>
                <c:pt idx="23">
                  <c:v>42577</c:v>
                </c:pt>
                <c:pt idx="24">
                  <c:v>42576</c:v>
                </c:pt>
                <c:pt idx="25">
                  <c:v>42573</c:v>
                </c:pt>
                <c:pt idx="26">
                  <c:v>42572</c:v>
                </c:pt>
                <c:pt idx="27">
                  <c:v>42571</c:v>
                </c:pt>
                <c:pt idx="28">
                  <c:v>42570</c:v>
                </c:pt>
                <c:pt idx="29">
                  <c:v>42569</c:v>
                </c:pt>
                <c:pt idx="30">
                  <c:v>42566</c:v>
                </c:pt>
                <c:pt idx="31">
                  <c:v>42565</c:v>
                </c:pt>
                <c:pt idx="32">
                  <c:v>42564</c:v>
                </c:pt>
                <c:pt idx="33">
                  <c:v>42563</c:v>
                </c:pt>
                <c:pt idx="34">
                  <c:v>42562</c:v>
                </c:pt>
                <c:pt idx="35">
                  <c:v>42559</c:v>
                </c:pt>
                <c:pt idx="36">
                  <c:v>42558</c:v>
                </c:pt>
                <c:pt idx="37">
                  <c:v>42557</c:v>
                </c:pt>
                <c:pt idx="38">
                  <c:v>42556</c:v>
                </c:pt>
                <c:pt idx="39">
                  <c:v>42552</c:v>
                </c:pt>
                <c:pt idx="40">
                  <c:v>42551</c:v>
                </c:pt>
                <c:pt idx="41">
                  <c:v>42550</c:v>
                </c:pt>
                <c:pt idx="42">
                  <c:v>42549</c:v>
                </c:pt>
                <c:pt idx="43">
                  <c:v>42548</c:v>
                </c:pt>
                <c:pt idx="44">
                  <c:v>42545</c:v>
                </c:pt>
                <c:pt idx="45">
                  <c:v>42544</c:v>
                </c:pt>
                <c:pt idx="46">
                  <c:v>42543</c:v>
                </c:pt>
                <c:pt idx="47">
                  <c:v>42542</c:v>
                </c:pt>
                <c:pt idx="48">
                  <c:v>42541</c:v>
                </c:pt>
                <c:pt idx="49">
                  <c:v>42538</c:v>
                </c:pt>
                <c:pt idx="50">
                  <c:v>42537</c:v>
                </c:pt>
                <c:pt idx="51">
                  <c:v>42536</c:v>
                </c:pt>
                <c:pt idx="52">
                  <c:v>42535</c:v>
                </c:pt>
                <c:pt idx="53">
                  <c:v>42534</c:v>
                </c:pt>
                <c:pt idx="54">
                  <c:v>42531</c:v>
                </c:pt>
                <c:pt idx="55">
                  <c:v>42530</c:v>
                </c:pt>
                <c:pt idx="56">
                  <c:v>42529</c:v>
                </c:pt>
                <c:pt idx="57">
                  <c:v>42528</c:v>
                </c:pt>
                <c:pt idx="58">
                  <c:v>42527</c:v>
                </c:pt>
                <c:pt idx="59">
                  <c:v>42524</c:v>
                </c:pt>
                <c:pt idx="60">
                  <c:v>42523</c:v>
                </c:pt>
                <c:pt idx="61">
                  <c:v>42522</c:v>
                </c:pt>
                <c:pt idx="62">
                  <c:v>42521</c:v>
                </c:pt>
                <c:pt idx="63">
                  <c:v>42517</c:v>
                </c:pt>
                <c:pt idx="64">
                  <c:v>42516</c:v>
                </c:pt>
                <c:pt idx="65">
                  <c:v>42515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16.510000000000002</c:v>
                </c:pt>
                <c:pt idx="1">
                  <c:v>16.2</c:v>
                </c:pt>
                <c:pt idx="2">
                  <c:v>15.51</c:v>
                </c:pt>
                <c:pt idx="3">
                  <c:v>16.18</c:v>
                </c:pt>
                <c:pt idx="4">
                  <c:v>16.190000000000001</c:v>
                </c:pt>
                <c:pt idx="5">
                  <c:v>16.25</c:v>
                </c:pt>
                <c:pt idx="6">
                  <c:v>15.77</c:v>
                </c:pt>
                <c:pt idx="7">
                  <c:v>15.52</c:v>
                </c:pt>
                <c:pt idx="8">
                  <c:v>15.49</c:v>
                </c:pt>
                <c:pt idx="9">
                  <c:v>15.53</c:v>
                </c:pt>
                <c:pt idx="10">
                  <c:v>14.93</c:v>
                </c:pt>
                <c:pt idx="11">
                  <c:v>14.43</c:v>
                </c:pt>
                <c:pt idx="12">
                  <c:v>14.2</c:v>
                </c:pt>
                <c:pt idx="13">
                  <c:v>14.48</c:v>
                </c:pt>
                <c:pt idx="14">
                  <c:v>14.42</c:v>
                </c:pt>
                <c:pt idx="15">
                  <c:v>14.52</c:v>
                </c:pt>
                <c:pt idx="16">
                  <c:v>14.03</c:v>
                </c:pt>
                <c:pt idx="17">
                  <c:v>13.51</c:v>
                </c:pt>
                <c:pt idx="18">
                  <c:v>13.4</c:v>
                </c:pt>
                <c:pt idx="19">
                  <c:v>13.56</c:v>
                </c:pt>
                <c:pt idx="20">
                  <c:v>13.74</c:v>
                </c:pt>
                <c:pt idx="21">
                  <c:v>13.81</c:v>
                </c:pt>
                <c:pt idx="22">
                  <c:v>14.19</c:v>
                </c:pt>
                <c:pt idx="23">
                  <c:v>14.67</c:v>
                </c:pt>
                <c:pt idx="24">
                  <c:v>13.92</c:v>
                </c:pt>
                <c:pt idx="25">
                  <c:v>13.13</c:v>
                </c:pt>
                <c:pt idx="26">
                  <c:v>13.18</c:v>
                </c:pt>
                <c:pt idx="27">
                  <c:v>13.59</c:v>
                </c:pt>
                <c:pt idx="28">
                  <c:v>13.22</c:v>
                </c:pt>
                <c:pt idx="29">
                  <c:v>13.34</c:v>
                </c:pt>
                <c:pt idx="30">
                  <c:v>13.13</c:v>
                </c:pt>
                <c:pt idx="31">
                  <c:v>13.29</c:v>
                </c:pt>
                <c:pt idx="32">
                  <c:v>13.29</c:v>
                </c:pt>
                <c:pt idx="33">
                  <c:v>13.23</c:v>
                </c:pt>
                <c:pt idx="34">
                  <c:v>12.64</c:v>
                </c:pt>
                <c:pt idx="35">
                  <c:v>12.62</c:v>
                </c:pt>
                <c:pt idx="36">
                  <c:v>12.2</c:v>
                </c:pt>
                <c:pt idx="37">
                  <c:v>11.73</c:v>
                </c:pt>
                <c:pt idx="38">
                  <c:v>11.91</c:v>
                </c:pt>
                <c:pt idx="39">
                  <c:v>12.5</c:v>
                </c:pt>
                <c:pt idx="40">
                  <c:v>13.76</c:v>
                </c:pt>
                <c:pt idx="41">
                  <c:v>13.19</c:v>
                </c:pt>
                <c:pt idx="42">
                  <c:v>12.99</c:v>
                </c:pt>
                <c:pt idx="43">
                  <c:v>12.23</c:v>
                </c:pt>
                <c:pt idx="44">
                  <c:v>13.21</c:v>
                </c:pt>
                <c:pt idx="45">
                  <c:v>14.05</c:v>
                </c:pt>
                <c:pt idx="46">
                  <c:v>12.72</c:v>
                </c:pt>
                <c:pt idx="47">
                  <c:v>12.75</c:v>
                </c:pt>
                <c:pt idx="48">
                  <c:v>12.32</c:v>
                </c:pt>
                <c:pt idx="49">
                  <c:v>12.2</c:v>
                </c:pt>
                <c:pt idx="50">
                  <c:v>11.95</c:v>
                </c:pt>
                <c:pt idx="51">
                  <c:v>12.02</c:v>
                </c:pt>
                <c:pt idx="52">
                  <c:v>11.92</c:v>
                </c:pt>
                <c:pt idx="53">
                  <c:v>12.05</c:v>
                </c:pt>
                <c:pt idx="54">
                  <c:v>12.14</c:v>
                </c:pt>
                <c:pt idx="55">
                  <c:v>12.51</c:v>
                </c:pt>
                <c:pt idx="56">
                  <c:v>12.58</c:v>
                </c:pt>
                <c:pt idx="57">
                  <c:v>13</c:v>
                </c:pt>
                <c:pt idx="58">
                  <c:v>12.77</c:v>
                </c:pt>
                <c:pt idx="59">
                  <c:v>12.86</c:v>
                </c:pt>
                <c:pt idx="60">
                  <c:v>13.11</c:v>
                </c:pt>
                <c:pt idx="61">
                  <c:v>13.09</c:v>
                </c:pt>
                <c:pt idx="62">
                  <c:v>12.72</c:v>
                </c:pt>
                <c:pt idx="63">
                  <c:v>12.31</c:v>
                </c:pt>
                <c:pt idx="64">
                  <c:v>11.95</c:v>
                </c:pt>
                <c:pt idx="65">
                  <c:v>11.6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627384"/>
        <c:axId val="573625816"/>
      </c:lineChart>
      <c:dateAx>
        <c:axId val="573627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25816"/>
        <c:crosses val="autoZero"/>
        <c:auto val="1"/>
        <c:lblOffset val="100"/>
        <c:baseTimeUnit val="days"/>
      </c:dateAx>
      <c:valAx>
        <c:axId val="57362581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27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48.89</c:v>
                </c:pt>
                <c:pt idx="1">
                  <c:v>48.39</c:v>
                </c:pt>
                <c:pt idx="2">
                  <c:v>46.56</c:v>
                </c:pt>
                <c:pt idx="3">
                  <c:v>46.96</c:v>
                </c:pt>
                <c:pt idx="4">
                  <c:v>46.56</c:v>
                </c:pt>
                <c:pt idx="5">
                  <c:v>47.46</c:v>
                </c:pt>
                <c:pt idx="6">
                  <c:v>47.61</c:v>
                </c:pt>
                <c:pt idx="7">
                  <c:v>47.31</c:v>
                </c:pt>
                <c:pt idx="8">
                  <c:v>46.66</c:v>
                </c:pt>
                <c:pt idx="9">
                  <c:v>46.32</c:v>
                </c:pt>
                <c:pt idx="10">
                  <c:v>46.5</c:v>
                </c:pt>
                <c:pt idx="11">
                  <c:v>46.93</c:v>
                </c:pt>
                <c:pt idx="13">
                  <c:v>46.79</c:v>
                </c:pt>
                <c:pt idx="14">
                  <c:v>46.06</c:v>
                </c:pt>
                <c:pt idx="15">
                  <c:v>46.18</c:v>
                </c:pt>
                <c:pt idx="16">
                  <c:v>45.98</c:v>
                </c:pt>
                <c:pt idx="17">
                  <c:v>45.82</c:v>
                </c:pt>
                <c:pt idx="18">
                  <c:v>45.74</c:v>
                </c:pt>
                <c:pt idx="19">
                  <c:v>45.39</c:v>
                </c:pt>
                <c:pt idx="20">
                  <c:v>45.5</c:v>
                </c:pt>
                <c:pt idx="21">
                  <c:v>45.81</c:v>
                </c:pt>
                <c:pt idx="22">
                  <c:v>45.73</c:v>
                </c:pt>
                <c:pt idx="23">
                  <c:v>45.59</c:v>
                </c:pt>
                <c:pt idx="24">
                  <c:v>45.68</c:v>
                </c:pt>
                <c:pt idx="25">
                  <c:v>45.12</c:v>
                </c:pt>
                <c:pt idx="26">
                  <c:v>45.12</c:v>
                </c:pt>
                <c:pt idx="27">
                  <c:v>44.88</c:v>
                </c:pt>
                <c:pt idx="28">
                  <c:v>45.01</c:v>
                </c:pt>
                <c:pt idx="29">
                  <c:v>44.97</c:v>
                </c:pt>
                <c:pt idx="30">
                  <c:v>45.53</c:v>
                </c:pt>
                <c:pt idx="31">
                  <c:v>45.47</c:v>
                </c:pt>
                <c:pt idx="32">
                  <c:v>44.05</c:v>
                </c:pt>
                <c:pt idx="33">
                  <c:v>44.24</c:v>
                </c:pt>
                <c:pt idx="34">
                  <c:v>44.17</c:v>
                </c:pt>
                <c:pt idx="35">
                  <c:v>43.03</c:v>
                </c:pt>
                <c:pt idx="36">
                  <c:v>42.75</c:v>
                </c:pt>
                <c:pt idx="37">
                  <c:v>41.9</c:v>
                </c:pt>
                <c:pt idx="38">
                  <c:v>41.96</c:v>
                </c:pt>
                <c:pt idx="39">
                  <c:v>41.76</c:v>
                </c:pt>
                <c:pt idx="40">
                  <c:v>42.71</c:v>
                </c:pt>
                <c:pt idx="41">
                  <c:v>42.38</c:v>
                </c:pt>
                <c:pt idx="42">
                  <c:v>41.17</c:v>
                </c:pt>
                <c:pt idx="43">
                  <c:v>40.26</c:v>
                </c:pt>
                <c:pt idx="44">
                  <c:v>39.64</c:v>
                </c:pt>
                <c:pt idx="45">
                  <c:v>41.37</c:v>
                </c:pt>
                <c:pt idx="46">
                  <c:v>43.29</c:v>
                </c:pt>
                <c:pt idx="47">
                  <c:v>42.37</c:v>
                </c:pt>
                <c:pt idx="48">
                  <c:v>42.45</c:v>
                </c:pt>
                <c:pt idx="49">
                  <c:v>42.68</c:v>
                </c:pt>
                <c:pt idx="50">
                  <c:v>41.96</c:v>
                </c:pt>
                <c:pt idx="51">
                  <c:v>41.73</c:v>
                </c:pt>
                <c:pt idx="52">
                  <c:v>41.59</c:v>
                </c:pt>
                <c:pt idx="53">
                  <c:v>41.73</c:v>
                </c:pt>
                <c:pt idx="54">
                  <c:v>41.98</c:v>
                </c:pt>
                <c:pt idx="55">
                  <c:v>43.18</c:v>
                </c:pt>
                <c:pt idx="56">
                  <c:v>43.59</c:v>
                </c:pt>
                <c:pt idx="57">
                  <c:v>44.11</c:v>
                </c:pt>
                <c:pt idx="58">
                  <c:v>43.91</c:v>
                </c:pt>
                <c:pt idx="59">
                  <c:v>43.12</c:v>
                </c:pt>
                <c:pt idx="60">
                  <c:v>42.93</c:v>
                </c:pt>
                <c:pt idx="61">
                  <c:v>42.9</c:v>
                </c:pt>
                <c:pt idx="62">
                  <c:v>42.11</c:v>
                </c:pt>
                <c:pt idx="63">
                  <c:v>42.16</c:v>
                </c:pt>
                <c:pt idx="64">
                  <c:v>42.09</c:v>
                </c:pt>
                <c:pt idx="65">
                  <c:v>41.84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626600"/>
        <c:axId val="573623856"/>
      </c:lineChart>
      <c:dateAx>
        <c:axId val="573626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23856"/>
        <c:crosses val="autoZero"/>
        <c:auto val="1"/>
        <c:lblOffset val="100"/>
        <c:baseTimeUnit val="days"/>
      </c:dateAx>
      <c:valAx>
        <c:axId val="5736238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26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26-Aug-16</c:v>
                </c:pt>
                <c:pt idx="1">
                  <c:v>25-Aug-16</c:v>
                </c:pt>
                <c:pt idx="2">
                  <c:v>24-Aug-16</c:v>
                </c:pt>
                <c:pt idx="3">
                  <c:v>23-Aug-16</c:v>
                </c:pt>
                <c:pt idx="4">
                  <c:v>22-Aug-16</c:v>
                </c:pt>
                <c:pt idx="5">
                  <c:v>19-Aug-16</c:v>
                </c:pt>
                <c:pt idx="6">
                  <c:v>18-Aug-16</c:v>
                </c:pt>
                <c:pt idx="7">
                  <c:v>17-Aug-16</c:v>
                </c:pt>
                <c:pt idx="8">
                  <c:v>16-Aug-16</c:v>
                </c:pt>
                <c:pt idx="9">
                  <c:v>15-Aug-16</c:v>
                </c:pt>
                <c:pt idx="10">
                  <c:v>12-Aug-16</c:v>
                </c:pt>
                <c:pt idx="11">
                  <c:v>11-Aug-16</c:v>
                </c:pt>
                <c:pt idx="12">
                  <c:v>10-Aug-16</c:v>
                </c:pt>
                <c:pt idx="13">
                  <c:v>9-Aug-16</c:v>
                </c:pt>
                <c:pt idx="14">
                  <c:v>8-Aug-16</c:v>
                </c:pt>
                <c:pt idx="15">
                  <c:v>5-Aug-16</c:v>
                </c:pt>
                <c:pt idx="16">
                  <c:v>4-Aug-16</c:v>
                </c:pt>
                <c:pt idx="17">
                  <c:v>3-Aug-16</c:v>
                </c:pt>
                <c:pt idx="18">
                  <c:v>3-Aug-16</c:v>
                </c:pt>
                <c:pt idx="19">
                  <c:v>2-Aug-16</c:v>
                </c:pt>
                <c:pt idx="20">
                  <c:v>1-Aug-16</c:v>
                </c:pt>
                <c:pt idx="21">
                  <c:v>29-Jul-16</c:v>
                </c:pt>
                <c:pt idx="22">
                  <c:v>28-Jul-16</c:v>
                </c:pt>
                <c:pt idx="23">
                  <c:v>27-Jul-16</c:v>
                </c:pt>
                <c:pt idx="24">
                  <c:v>26-Jul-16</c:v>
                </c:pt>
                <c:pt idx="25">
                  <c:v>25-Jul-16</c:v>
                </c:pt>
                <c:pt idx="26">
                  <c:v>22-Jul-16</c:v>
                </c:pt>
                <c:pt idx="27">
                  <c:v>21-Jul-16</c:v>
                </c:pt>
                <c:pt idx="28">
                  <c:v>20-Jul-16</c:v>
                </c:pt>
                <c:pt idx="29">
                  <c:v>19-Jul-16</c:v>
                </c:pt>
                <c:pt idx="30">
                  <c:v>18-Jul-16</c:v>
                </c:pt>
                <c:pt idx="31">
                  <c:v>15-Jul-16</c:v>
                </c:pt>
                <c:pt idx="32">
                  <c:v>14-Jul-16</c:v>
                </c:pt>
                <c:pt idx="33">
                  <c:v>13-Jul-16</c:v>
                </c:pt>
                <c:pt idx="34">
                  <c:v>12-Jul-16</c:v>
                </c:pt>
                <c:pt idx="35">
                  <c:v>11-Jul-16</c:v>
                </c:pt>
                <c:pt idx="36">
                  <c:v>8-Jul-16</c:v>
                </c:pt>
                <c:pt idx="37">
                  <c:v>7-Jul-16</c:v>
                </c:pt>
                <c:pt idx="38">
                  <c:v>6-Jul-16</c:v>
                </c:pt>
                <c:pt idx="39">
                  <c:v>5-Jul-16</c:v>
                </c:pt>
                <c:pt idx="40">
                  <c:v>1-Jul-16</c:v>
                </c:pt>
                <c:pt idx="41">
                  <c:v>30-Jun-16</c:v>
                </c:pt>
                <c:pt idx="42">
                  <c:v>29-Jun-16</c:v>
                </c:pt>
                <c:pt idx="43">
                  <c:v>28-Jun-16</c:v>
                </c:pt>
                <c:pt idx="44">
                  <c:v>27-Jun-16</c:v>
                </c:pt>
                <c:pt idx="45">
                  <c:v>24-Jun-16</c:v>
                </c:pt>
                <c:pt idx="46">
                  <c:v>23-Jun-16</c:v>
                </c:pt>
                <c:pt idx="47">
                  <c:v>22-Jun-16</c:v>
                </c:pt>
                <c:pt idx="48">
                  <c:v>21-Jun-16</c:v>
                </c:pt>
                <c:pt idx="49">
                  <c:v>20-Jun-16</c:v>
                </c:pt>
                <c:pt idx="50">
                  <c:v>17-Jun-16</c:v>
                </c:pt>
                <c:pt idx="51">
                  <c:v>16-Jun-16</c:v>
                </c:pt>
                <c:pt idx="52">
                  <c:v>15-Jun-16</c:v>
                </c:pt>
                <c:pt idx="53">
                  <c:v>14-Jun-16</c:v>
                </c:pt>
                <c:pt idx="54">
                  <c:v>13-Jun-16</c:v>
                </c:pt>
                <c:pt idx="55">
                  <c:v>10-Jun-16</c:v>
                </c:pt>
                <c:pt idx="56">
                  <c:v>9-Jun-16</c:v>
                </c:pt>
                <c:pt idx="57">
                  <c:v>8-Jun-16</c:v>
                </c:pt>
                <c:pt idx="58">
                  <c:v>7-Jun-16</c:v>
                </c:pt>
                <c:pt idx="59">
                  <c:v>6-Jun-16</c:v>
                </c:pt>
                <c:pt idx="60">
                  <c:v>3-Jun-16</c:v>
                </c:pt>
                <c:pt idx="61">
                  <c:v>2-Jun-16</c:v>
                </c:pt>
                <c:pt idx="62">
                  <c:v>1-Jun-16</c:v>
                </c:pt>
                <c:pt idx="63">
                  <c:v>31-May-16</c:v>
                </c:pt>
                <c:pt idx="64">
                  <c:v>27-May-16</c:v>
                </c:pt>
                <c:pt idx="65">
                  <c:v>26-May-16</c:v>
                </c:pt>
                <c:pt idx="66">
                  <c:v>25-May-16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35.26</c:v>
                </c:pt>
                <c:pt idx="1">
                  <c:v>35.090000000000003</c:v>
                </c:pt>
                <c:pt idx="2">
                  <c:v>35.15</c:v>
                </c:pt>
                <c:pt idx="3">
                  <c:v>35.4</c:v>
                </c:pt>
                <c:pt idx="4">
                  <c:v>35.36</c:v>
                </c:pt>
                <c:pt idx="5">
                  <c:v>35.24</c:v>
                </c:pt>
                <c:pt idx="6">
                  <c:v>34.97</c:v>
                </c:pt>
                <c:pt idx="7">
                  <c:v>35.020000000000003</c:v>
                </c:pt>
                <c:pt idx="8">
                  <c:v>35.21</c:v>
                </c:pt>
                <c:pt idx="9">
                  <c:v>34.909999999999997</c:v>
                </c:pt>
                <c:pt idx="10">
                  <c:v>34.57</c:v>
                </c:pt>
                <c:pt idx="11">
                  <c:v>34.68</c:v>
                </c:pt>
                <c:pt idx="12">
                  <c:v>34.53</c:v>
                </c:pt>
                <c:pt idx="13">
                  <c:v>34.92</c:v>
                </c:pt>
                <c:pt idx="14">
                  <c:v>35.04</c:v>
                </c:pt>
                <c:pt idx="15">
                  <c:v>34.979999999999997</c:v>
                </c:pt>
                <c:pt idx="16">
                  <c:v>34.58</c:v>
                </c:pt>
                <c:pt idx="17">
                  <c:v>34.25</c:v>
                </c:pt>
                <c:pt idx="19">
                  <c:v>34.56</c:v>
                </c:pt>
                <c:pt idx="20">
                  <c:v>34.85</c:v>
                </c:pt>
                <c:pt idx="21">
                  <c:v>34.86</c:v>
                </c:pt>
                <c:pt idx="22">
                  <c:v>34.770000000000003</c:v>
                </c:pt>
                <c:pt idx="23">
                  <c:v>34.83</c:v>
                </c:pt>
                <c:pt idx="24">
                  <c:v>35.090000000000003</c:v>
                </c:pt>
                <c:pt idx="25">
                  <c:v>34.69</c:v>
                </c:pt>
                <c:pt idx="26">
                  <c:v>34.659999999999997</c:v>
                </c:pt>
                <c:pt idx="27">
                  <c:v>34.270000000000003</c:v>
                </c:pt>
                <c:pt idx="28">
                  <c:v>35.69</c:v>
                </c:pt>
                <c:pt idx="29">
                  <c:v>35.15</c:v>
                </c:pt>
                <c:pt idx="30">
                  <c:v>35.049999999999997</c:v>
                </c:pt>
                <c:pt idx="31">
                  <c:v>35.07</c:v>
                </c:pt>
                <c:pt idx="32">
                  <c:v>35.200000000000003</c:v>
                </c:pt>
                <c:pt idx="33">
                  <c:v>35.01</c:v>
                </c:pt>
                <c:pt idx="34">
                  <c:v>34.94</c:v>
                </c:pt>
                <c:pt idx="35">
                  <c:v>34.380000000000003</c:v>
                </c:pt>
                <c:pt idx="36">
                  <c:v>34</c:v>
                </c:pt>
                <c:pt idx="37">
                  <c:v>33.200000000000003</c:v>
                </c:pt>
                <c:pt idx="38">
                  <c:v>32.97</c:v>
                </c:pt>
                <c:pt idx="39">
                  <c:v>32.68</c:v>
                </c:pt>
                <c:pt idx="40">
                  <c:v>32.75</c:v>
                </c:pt>
                <c:pt idx="41">
                  <c:v>32.799999999999997</c:v>
                </c:pt>
                <c:pt idx="42">
                  <c:v>31.93</c:v>
                </c:pt>
                <c:pt idx="43">
                  <c:v>31.19</c:v>
                </c:pt>
                <c:pt idx="44">
                  <c:v>30.72</c:v>
                </c:pt>
                <c:pt idx="45">
                  <c:v>31.55</c:v>
                </c:pt>
                <c:pt idx="46">
                  <c:v>32.99</c:v>
                </c:pt>
                <c:pt idx="47">
                  <c:v>32.29</c:v>
                </c:pt>
                <c:pt idx="48">
                  <c:v>32.32</c:v>
                </c:pt>
                <c:pt idx="49">
                  <c:v>32.17</c:v>
                </c:pt>
                <c:pt idx="50">
                  <c:v>31.76</c:v>
                </c:pt>
                <c:pt idx="51">
                  <c:v>31.69</c:v>
                </c:pt>
                <c:pt idx="52">
                  <c:v>31.61</c:v>
                </c:pt>
                <c:pt idx="53">
                  <c:v>32.14</c:v>
                </c:pt>
                <c:pt idx="54">
                  <c:v>32.17</c:v>
                </c:pt>
                <c:pt idx="55">
                  <c:v>32.04</c:v>
                </c:pt>
                <c:pt idx="56">
                  <c:v>31.94</c:v>
                </c:pt>
                <c:pt idx="57">
                  <c:v>31.89</c:v>
                </c:pt>
                <c:pt idx="58">
                  <c:v>31.88</c:v>
                </c:pt>
                <c:pt idx="59">
                  <c:v>31.68</c:v>
                </c:pt>
                <c:pt idx="60">
                  <c:v>31.62</c:v>
                </c:pt>
                <c:pt idx="61">
                  <c:v>31.76</c:v>
                </c:pt>
                <c:pt idx="62">
                  <c:v>31.66</c:v>
                </c:pt>
                <c:pt idx="63">
                  <c:v>31.59</c:v>
                </c:pt>
                <c:pt idx="64">
                  <c:v>31.57</c:v>
                </c:pt>
                <c:pt idx="65">
                  <c:v>31.49</c:v>
                </c:pt>
                <c:pt idx="66">
                  <c:v>31.39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629736"/>
        <c:axId val="573637576"/>
      </c:lineChart>
      <c:catAx>
        <c:axId val="573629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37576"/>
        <c:crosses val="autoZero"/>
        <c:auto val="1"/>
        <c:lblAlgn val="ctr"/>
        <c:lblOffset val="100"/>
        <c:noMultiLvlLbl val="0"/>
      </c:catAx>
      <c:valAx>
        <c:axId val="5736375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2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42584</c:v>
                </c:pt>
                <c:pt idx="19">
                  <c:v>42583</c:v>
                </c:pt>
                <c:pt idx="20">
                  <c:v>42580</c:v>
                </c:pt>
                <c:pt idx="21">
                  <c:v>42579</c:v>
                </c:pt>
                <c:pt idx="22">
                  <c:v>42578</c:v>
                </c:pt>
                <c:pt idx="23">
                  <c:v>42577</c:v>
                </c:pt>
                <c:pt idx="24">
                  <c:v>42576</c:v>
                </c:pt>
                <c:pt idx="25">
                  <c:v>42573</c:v>
                </c:pt>
                <c:pt idx="26">
                  <c:v>42572</c:v>
                </c:pt>
                <c:pt idx="27">
                  <c:v>42571</c:v>
                </c:pt>
                <c:pt idx="28">
                  <c:v>42570</c:v>
                </c:pt>
                <c:pt idx="29">
                  <c:v>42569</c:v>
                </c:pt>
                <c:pt idx="30">
                  <c:v>42566</c:v>
                </c:pt>
                <c:pt idx="31">
                  <c:v>42565</c:v>
                </c:pt>
                <c:pt idx="32">
                  <c:v>42564</c:v>
                </c:pt>
                <c:pt idx="33">
                  <c:v>42563</c:v>
                </c:pt>
                <c:pt idx="34">
                  <c:v>42562</c:v>
                </c:pt>
                <c:pt idx="35">
                  <c:v>42559</c:v>
                </c:pt>
                <c:pt idx="36">
                  <c:v>42558</c:v>
                </c:pt>
                <c:pt idx="37">
                  <c:v>42557</c:v>
                </c:pt>
                <c:pt idx="38">
                  <c:v>42556</c:v>
                </c:pt>
                <c:pt idx="39">
                  <c:v>42552</c:v>
                </c:pt>
                <c:pt idx="40">
                  <c:v>42551</c:v>
                </c:pt>
                <c:pt idx="41">
                  <c:v>42550</c:v>
                </c:pt>
                <c:pt idx="42">
                  <c:v>42549</c:v>
                </c:pt>
                <c:pt idx="43">
                  <c:v>42548</c:v>
                </c:pt>
                <c:pt idx="44">
                  <c:v>42545</c:v>
                </c:pt>
                <c:pt idx="45">
                  <c:v>42544</c:v>
                </c:pt>
                <c:pt idx="46">
                  <c:v>42543</c:v>
                </c:pt>
                <c:pt idx="47">
                  <c:v>42542</c:v>
                </c:pt>
                <c:pt idx="48">
                  <c:v>42541</c:v>
                </c:pt>
                <c:pt idx="49">
                  <c:v>42538</c:v>
                </c:pt>
                <c:pt idx="50">
                  <c:v>42537</c:v>
                </c:pt>
                <c:pt idx="51">
                  <c:v>42536</c:v>
                </c:pt>
                <c:pt idx="52">
                  <c:v>42535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  <c:pt idx="66">
                  <c:v>42515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56.67</c:v>
                </c:pt>
                <c:pt idx="1">
                  <c:v>56.81</c:v>
                </c:pt>
                <c:pt idx="2">
                  <c:v>56.35</c:v>
                </c:pt>
                <c:pt idx="3">
                  <c:v>56.42</c:v>
                </c:pt>
                <c:pt idx="4">
                  <c:v>56.2</c:v>
                </c:pt>
                <c:pt idx="5">
                  <c:v>57.23</c:v>
                </c:pt>
                <c:pt idx="6">
                  <c:v>57.62</c:v>
                </c:pt>
                <c:pt idx="7">
                  <c:v>56.7</c:v>
                </c:pt>
                <c:pt idx="8">
                  <c:v>56.67</c:v>
                </c:pt>
                <c:pt idx="9">
                  <c:v>56.65</c:v>
                </c:pt>
                <c:pt idx="10">
                  <c:v>56.28</c:v>
                </c:pt>
                <c:pt idx="11">
                  <c:v>56.54</c:v>
                </c:pt>
                <c:pt idx="12">
                  <c:v>54.72</c:v>
                </c:pt>
                <c:pt idx="13">
                  <c:v>55.42</c:v>
                </c:pt>
                <c:pt idx="14">
                  <c:v>55.92</c:v>
                </c:pt>
                <c:pt idx="15">
                  <c:v>54.64</c:v>
                </c:pt>
                <c:pt idx="16">
                  <c:v>53.87</c:v>
                </c:pt>
                <c:pt idx="17">
                  <c:v>53.39</c:v>
                </c:pt>
                <c:pt idx="18">
                  <c:v>51.75</c:v>
                </c:pt>
                <c:pt idx="19">
                  <c:v>51.23</c:v>
                </c:pt>
                <c:pt idx="20">
                  <c:v>53.65</c:v>
                </c:pt>
                <c:pt idx="21">
                  <c:v>52.17</c:v>
                </c:pt>
                <c:pt idx="22">
                  <c:v>51.6</c:v>
                </c:pt>
                <c:pt idx="23">
                  <c:v>53.68</c:v>
                </c:pt>
                <c:pt idx="24">
                  <c:v>52.81</c:v>
                </c:pt>
                <c:pt idx="25">
                  <c:v>54.12</c:v>
                </c:pt>
                <c:pt idx="26">
                  <c:v>54.91</c:v>
                </c:pt>
                <c:pt idx="27">
                  <c:v>56.36</c:v>
                </c:pt>
                <c:pt idx="28">
                  <c:v>56.11</c:v>
                </c:pt>
                <c:pt idx="29">
                  <c:v>57.6</c:v>
                </c:pt>
                <c:pt idx="30">
                  <c:v>56.93</c:v>
                </c:pt>
                <c:pt idx="31">
                  <c:v>58.01</c:v>
                </c:pt>
                <c:pt idx="32">
                  <c:v>58.02</c:v>
                </c:pt>
                <c:pt idx="33">
                  <c:v>60.13</c:v>
                </c:pt>
                <c:pt idx="34">
                  <c:v>56.07</c:v>
                </c:pt>
                <c:pt idx="35">
                  <c:v>56.81</c:v>
                </c:pt>
                <c:pt idx="36">
                  <c:v>56.48</c:v>
                </c:pt>
                <c:pt idx="37">
                  <c:v>56.88</c:v>
                </c:pt>
                <c:pt idx="38">
                  <c:v>56.96</c:v>
                </c:pt>
                <c:pt idx="39">
                  <c:v>60.15</c:v>
                </c:pt>
                <c:pt idx="40">
                  <c:v>60.1</c:v>
                </c:pt>
                <c:pt idx="41">
                  <c:v>57.77</c:v>
                </c:pt>
                <c:pt idx="42">
                  <c:v>55.14</c:v>
                </c:pt>
                <c:pt idx="43">
                  <c:v>52.63</c:v>
                </c:pt>
                <c:pt idx="44">
                  <c:v>55.83</c:v>
                </c:pt>
                <c:pt idx="45">
                  <c:v>59.77</c:v>
                </c:pt>
                <c:pt idx="46">
                  <c:v>58.02</c:v>
                </c:pt>
                <c:pt idx="47">
                  <c:v>58.7</c:v>
                </c:pt>
                <c:pt idx="48">
                  <c:v>58.32</c:v>
                </c:pt>
                <c:pt idx="49">
                  <c:v>56.96</c:v>
                </c:pt>
                <c:pt idx="50">
                  <c:v>56.1</c:v>
                </c:pt>
                <c:pt idx="51">
                  <c:v>57.15</c:v>
                </c:pt>
                <c:pt idx="52">
                  <c:v>57.82</c:v>
                </c:pt>
                <c:pt idx="54">
                  <c:v>57.49</c:v>
                </c:pt>
                <c:pt idx="55">
                  <c:v>57.7</c:v>
                </c:pt>
                <c:pt idx="56">
                  <c:v>60.38</c:v>
                </c:pt>
                <c:pt idx="57">
                  <c:v>61.86</c:v>
                </c:pt>
                <c:pt idx="58">
                  <c:v>61.57</c:v>
                </c:pt>
                <c:pt idx="59">
                  <c:v>60.31</c:v>
                </c:pt>
                <c:pt idx="60">
                  <c:v>58.36</c:v>
                </c:pt>
                <c:pt idx="61">
                  <c:v>59.23</c:v>
                </c:pt>
                <c:pt idx="62">
                  <c:v>58.92</c:v>
                </c:pt>
                <c:pt idx="63">
                  <c:v>59.93</c:v>
                </c:pt>
                <c:pt idx="64">
                  <c:v>60.23</c:v>
                </c:pt>
                <c:pt idx="65">
                  <c:v>60.44</c:v>
                </c:pt>
                <c:pt idx="66">
                  <c:v>60.64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637968"/>
        <c:axId val="573635224"/>
      </c:lineChart>
      <c:dateAx>
        <c:axId val="573637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35224"/>
        <c:crosses val="autoZero"/>
        <c:auto val="1"/>
        <c:lblOffset val="100"/>
        <c:baseTimeUnit val="days"/>
      </c:dateAx>
      <c:valAx>
        <c:axId val="5736352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3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26-Aug-16</c:v>
                </c:pt>
                <c:pt idx="1">
                  <c:v>25-Aug-16</c:v>
                </c:pt>
                <c:pt idx="2">
                  <c:v>24-Aug-16</c:v>
                </c:pt>
                <c:pt idx="3">
                  <c:v>23-Aug-16</c:v>
                </c:pt>
                <c:pt idx="4">
                  <c:v>22-Aug-16</c:v>
                </c:pt>
                <c:pt idx="5">
                  <c:v>19-Aug-16</c:v>
                </c:pt>
                <c:pt idx="6">
                  <c:v>18-Aug-16</c:v>
                </c:pt>
                <c:pt idx="7">
                  <c:v>17-Aug-16</c:v>
                </c:pt>
                <c:pt idx="8">
                  <c:v>16-Aug-16</c:v>
                </c:pt>
                <c:pt idx="9">
                  <c:v>15-Aug-16</c:v>
                </c:pt>
                <c:pt idx="10">
                  <c:v>12-Aug-16</c:v>
                </c:pt>
                <c:pt idx="11">
                  <c:v>11-Aug-16</c:v>
                </c:pt>
                <c:pt idx="12">
                  <c:v>10-Aug-16</c:v>
                </c:pt>
                <c:pt idx="13">
                  <c:v>9-Aug-16</c:v>
                </c:pt>
                <c:pt idx="14">
                  <c:v>8-Aug-16</c:v>
                </c:pt>
                <c:pt idx="15">
                  <c:v>5-Aug-16</c:v>
                </c:pt>
                <c:pt idx="16">
                  <c:v>4-Aug-16</c:v>
                </c:pt>
                <c:pt idx="17">
                  <c:v>3-Aug-16</c:v>
                </c:pt>
                <c:pt idx="18">
                  <c:v>2-Aug-16</c:v>
                </c:pt>
                <c:pt idx="19">
                  <c:v>42583.00</c:v>
                </c:pt>
                <c:pt idx="20">
                  <c:v>29-Jul-16</c:v>
                </c:pt>
                <c:pt idx="21">
                  <c:v>28-Jul-16</c:v>
                </c:pt>
                <c:pt idx="22">
                  <c:v>27-Jul-16</c:v>
                </c:pt>
                <c:pt idx="23">
                  <c:v>26-Jul-16</c:v>
                </c:pt>
                <c:pt idx="24">
                  <c:v>25-Jul-16</c:v>
                </c:pt>
                <c:pt idx="25">
                  <c:v>22-Jul-16</c:v>
                </c:pt>
                <c:pt idx="26">
                  <c:v>21-Jul-16</c:v>
                </c:pt>
                <c:pt idx="27">
                  <c:v>20-Jul-16</c:v>
                </c:pt>
                <c:pt idx="28">
                  <c:v>19-Jul-16</c:v>
                </c:pt>
                <c:pt idx="29">
                  <c:v>18-Jul-16</c:v>
                </c:pt>
                <c:pt idx="30">
                  <c:v>15-Jul-16</c:v>
                </c:pt>
                <c:pt idx="31">
                  <c:v>14-Jul-16</c:v>
                </c:pt>
                <c:pt idx="32">
                  <c:v>13-Jul-16</c:v>
                </c:pt>
                <c:pt idx="33">
                  <c:v>12-Jul-16</c:v>
                </c:pt>
                <c:pt idx="34">
                  <c:v>11-Jul-16</c:v>
                </c:pt>
                <c:pt idx="35">
                  <c:v>8-Jul-16</c:v>
                </c:pt>
                <c:pt idx="36">
                  <c:v>7-Jul-16</c:v>
                </c:pt>
                <c:pt idx="37">
                  <c:v>6-Jul-16</c:v>
                </c:pt>
                <c:pt idx="38">
                  <c:v>5-Jul-16</c:v>
                </c:pt>
                <c:pt idx="39">
                  <c:v>1-Jul-16</c:v>
                </c:pt>
                <c:pt idx="40">
                  <c:v>30-Jun-16</c:v>
                </c:pt>
                <c:pt idx="41">
                  <c:v>29-Jun-16</c:v>
                </c:pt>
                <c:pt idx="42">
                  <c:v>28-Jun-16</c:v>
                </c:pt>
                <c:pt idx="43">
                  <c:v>27-Jun-16</c:v>
                </c:pt>
                <c:pt idx="44">
                  <c:v>24-Jun-16</c:v>
                </c:pt>
                <c:pt idx="45">
                  <c:v>23-Jun-16</c:v>
                </c:pt>
                <c:pt idx="46">
                  <c:v>22-Jun-16</c:v>
                </c:pt>
                <c:pt idx="47">
                  <c:v>21-Jun-16</c:v>
                </c:pt>
                <c:pt idx="48">
                  <c:v>20-Jun-16</c:v>
                </c:pt>
                <c:pt idx="49">
                  <c:v>17-Jun-16</c:v>
                </c:pt>
                <c:pt idx="50">
                  <c:v>16-Jun-16</c:v>
                </c:pt>
                <c:pt idx="51">
                  <c:v>15-Jun-16</c:v>
                </c:pt>
                <c:pt idx="52">
                  <c:v>14-Jun-16</c:v>
                </c:pt>
                <c:pt idx="53">
                  <c:v>13-Jun-16</c:v>
                </c:pt>
                <c:pt idx="54">
                  <c:v>10-Jun-16</c:v>
                </c:pt>
                <c:pt idx="55">
                  <c:v>9-Jun-16</c:v>
                </c:pt>
                <c:pt idx="56">
                  <c:v>8-Jun-16</c:v>
                </c:pt>
                <c:pt idx="57">
                  <c:v>7-Jun-16</c:v>
                </c:pt>
                <c:pt idx="58">
                  <c:v>6-Jun-16</c:v>
                </c:pt>
                <c:pt idx="59">
                  <c:v>3-Jun-16</c:v>
                </c:pt>
                <c:pt idx="60">
                  <c:v>2-Jun-16</c:v>
                </c:pt>
                <c:pt idx="61">
                  <c:v>1-Jun-16</c:v>
                </c:pt>
                <c:pt idx="62">
                  <c:v>31-May-16</c:v>
                </c:pt>
                <c:pt idx="63">
                  <c:v>27-May-16</c:v>
                </c:pt>
                <c:pt idx="64">
                  <c:v>26-May-16</c:v>
                </c:pt>
                <c:pt idx="65">
                  <c:v>26-May-16</c:v>
                </c:pt>
                <c:pt idx="66">
                  <c:v>25-May-16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95.12</c:v>
                </c:pt>
                <c:pt idx="1">
                  <c:v>95.08</c:v>
                </c:pt>
                <c:pt idx="2">
                  <c:v>95.48</c:v>
                </c:pt>
                <c:pt idx="3">
                  <c:v>96.01</c:v>
                </c:pt>
                <c:pt idx="4">
                  <c:v>95.33</c:v>
                </c:pt>
                <c:pt idx="5">
                  <c:v>95.68</c:v>
                </c:pt>
                <c:pt idx="6">
                  <c:v>95.83</c:v>
                </c:pt>
                <c:pt idx="7">
                  <c:v>94.57</c:v>
                </c:pt>
                <c:pt idx="8">
                  <c:v>92.89</c:v>
                </c:pt>
                <c:pt idx="9">
                  <c:v>92.5</c:v>
                </c:pt>
                <c:pt idx="10">
                  <c:v>91.9</c:v>
                </c:pt>
                <c:pt idx="11">
                  <c:v>92.96</c:v>
                </c:pt>
                <c:pt idx="12">
                  <c:v>92.44</c:v>
                </c:pt>
                <c:pt idx="13">
                  <c:v>93.07</c:v>
                </c:pt>
                <c:pt idx="14">
                  <c:v>93.86</c:v>
                </c:pt>
                <c:pt idx="15">
                  <c:v>93.85</c:v>
                </c:pt>
                <c:pt idx="16">
                  <c:v>92.67</c:v>
                </c:pt>
                <c:pt idx="17">
                  <c:v>92.87</c:v>
                </c:pt>
                <c:pt idx="18">
                  <c:v>91.3</c:v>
                </c:pt>
                <c:pt idx="19">
                  <c:v>93.06</c:v>
                </c:pt>
                <c:pt idx="20">
                  <c:v>93.05</c:v>
                </c:pt>
                <c:pt idx="21">
                  <c:v>93.08</c:v>
                </c:pt>
                <c:pt idx="22">
                  <c:v>91.63</c:v>
                </c:pt>
                <c:pt idx="23">
                  <c:v>93.01</c:v>
                </c:pt>
                <c:pt idx="24">
                  <c:v>92.28</c:v>
                </c:pt>
                <c:pt idx="25">
                  <c:v>92.85</c:v>
                </c:pt>
                <c:pt idx="26">
                  <c:v>90.93</c:v>
                </c:pt>
                <c:pt idx="27">
                  <c:v>94.12</c:v>
                </c:pt>
                <c:pt idx="28">
                  <c:v>93.95</c:v>
                </c:pt>
                <c:pt idx="29">
                  <c:v>94.12</c:v>
                </c:pt>
                <c:pt idx="30">
                  <c:v>93.98</c:v>
                </c:pt>
                <c:pt idx="31">
                  <c:v>94.7</c:v>
                </c:pt>
                <c:pt idx="32">
                  <c:v>94.14</c:v>
                </c:pt>
                <c:pt idx="33">
                  <c:v>92.06</c:v>
                </c:pt>
                <c:pt idx="34">
                  <c:v>91.39</c:v>
                </c:pt>
                <c:pt idx="35">
                  <c:v>90.69</c:v>
                </c:pt>
                <c:pt idx="36">
                  <c:v>88.03</c:v>
                </c:pt>
                <c:pt idx="37">
                  <c:v>87.44</c:v>
                </c:pt>
                <c:pt idx="38">
                  <c:v>87.16</c:v>
                </c:pt>
                <c:pt idx="39">
                  <c:v>87.34</c:v>
                </c:pt>
                <c:pt idx="40">
                  <c:v>87.25</c:v>
                </c:pt>
                <c:pt idx="41">
                  <c:v>86.28</c:v>
                </c:pt>
                <c:pt idx="42">
                  <c:v>84.8</c:v>
                </c:pt>
                <c:pt idx="43">
                  <c:v>82.49</c:v>
                </c:pt>
                <c:pt idx="44">
                  <c:v>85.25</c:v>
                </c:pt>
                <c:pt idx="45">
                  <c:v>88.54</c:v>
                </c:pt>
                <c:pt idx="46">
                  <c:v>87.49</c:v>
                </c:pt>
                <c:pt idx="47">
                  <c:v>87.65</c:v>
                </c:pt>
                <c:pt idx="48">
                  <c:v>88.09</c:v>
                </c:pt>
                <c:pt idx="49">
                  <c:v>87.58</c:v>
                </c:pt>
                <c:pt idx="50">
                  <c:v>87.09</c:v>
                </c:pt>
                <c:pt idx="51">
                  <c:v>87.54</c:v>
                </c:pt>
                <c:pt idx="52">
                  <c:v>87.98</c:v>
                </c:pt>
                <c:pt idx="53">
                  <c:v>88.71</c:v>
                </c:pt>
                <c:pt idx="54">
                  <c:v>88.78</c:v>
                </c:pt>
                <c:pt idx="55">
                  <c:v>89.39</c:v>
                </c:pt>
                <c:pt idx="56">
                  <c:v>89.04</c:v>
                </c:pt>
                <c:pt idx="57">
                  <c:v>87.57</c:v>
                </c:pt>
                <c:pt idx="58">
                  <c:v>86.85</c:v>
                </c:pt>
                <c:pt idx="59">
                  <c:v>86.38</c:v>
                </c:pt>
                <c:pt idx="60">
                  <c:v>84.61</c:v>
                </c:pt>
                <c:pt idx="61">
                  <c:v>84.11</c:v>
                </c:pt>
                <c:pt idx="62">
                  <c:v>84.19</c:v>
                </c:pt>
                <c:pt idx="63">
                  <c:v>82.97</c:v>
                </c:pt>
                <c:pt idx="64">
                  <c:v>82.34</c:v>
                </c:pt>
                <c:pt idx="66">
                  <c:v>82.91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636792"/>
        <c:axId val="573638360"/>
      </c:lineChart>
      <c:catAx>
        <c:axId val="573636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38360"/>
        <c:crosses val="autoZero"/>
        <c:auto val="1"/>
        <c:lblAlgn val="ctr"/>
        <c:lblOffset val="100"/>
        <c:noMultiLvlLbl val="0"/>
      </c:catAx>
      <c:valAx>
        <c:axId val="573638360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36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42584</c:v>
                </c:pt>
                <c:pt idx="19">
                  <c:v>42583</c:v>
                </c:pt>
                <c:pt idx="20">
                  <c:v>42580</c:v>
                </c:pt>
                <c:pt idx="21">
                  <c:v>42579</c:v>
                </c:pt>
                <c:pt idx="22">
                  <c:v>42578</c:v>
                </c:pt>
                <c:pt idx="23">
                  <c:v>42577</c:v>
                </c:pt>
                <c:pt idx="24">
                  <c:v>42576</c:v>
                </c:pt>
                <c:pt idx="25">
                  <c:v>42573</c:v>
                </c:pt>
                <c:pt idx="26">
                  <c:v>42572</c:v>
                </c:pt>
                <c:pt idx="27">
                  <c:v>42571</c:v>
                </c:pt>
                <c:pt idx="28">
                  <c:v>42570</c:v>
                </c:pt>
                <c:pt idx="29">
                  <c:v>42569</c:v>
                </c:pt>
                <c:pt idx="30">
                  <c:v>42566</c:v>
                </c:pt>
                <c:pt idx="31">
                  <c:v>42565</c:v>
                </c:pt>
                <c:pt idx="32">
                  <c:v>42564</c:v>
                </c:pt>
                <c:pt idx="33">
                  <c:v>42563</c:v>
                </c:pt>
                <c:pt idx="34">
                  <c:v>42562</c:v>
                </c:pt>
                <c:pt idx="35">
                  <c:v>42559</c:v>
                </c:pt>
                <c:pt idx="36">
                  <c:v>42558</c:v>
                </c:pt>
                <c:pt idx="37">
                  <c:v>42557</c:v>
                </c:pt>
                <c:pt idx="38">
                  <c:v>42556</c:v>
                </c:pt>
                <c:pt idx="39">
                  <c:v>42552</c:v>
                </c:pt>
                <c:pt idx="40">
                  <c:v>42551</c:v>
                </c:pt>
                <c:pt idx="41">
                  <c:v>42550</c:v>
                </c:pt>
                <c:pt idx="42">
                  <c:v>42549</c:v>
                </c:pt>
                <c:pt idx="43">
                  <c:v>42548</c:v>
                </c:pt>
                <c:pt idx="44">
                  <c:v>42545</c:v>
                </c:pt>
                <c:pt idx="45">
                  <c:v>42544</c:v>
                </c:pt>
                <c:pt idx="46">
                  <c:v>42543</c:v>
                </c:pt>
                <c:pt idx="47">
                  <c:v>42542</c:v>
                </c:pt>
                <c:pt idx="48">
                  <c:v>42541</c:v>
                </c:pt>
                <c:pt idx="49">
                  <c:v>42538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  <c:pt idx="66">
                  <c:v>42515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217.29</c:v>
                </c:pt>
                <c:pt idx="1">
                  <c:v>217.7</c:v>
                </c:pt>
                <c:pt idx="2">
                  <c:v>217.85</c:v>
                </c:pt>
                <c:pt idx="3">
                  <c:v>218.97</c:v>
                </c:pt>
                <c:pt idx="4">
                  <c:v>218.53</c:v>
                </c:pt>
                <c:pt idx="5">
                  <c:v>218.54</c:v>
                </c:pt>
                <c:pt idx="6">
                  <c:v>218.86</c:v>
                </c:pt>
                <c:pt idx="7">
                  <c:v>218.37</c:v>
                </c:pt>
                <c:pt idx="8">
                  <c:v>217.96</c:v>
                </c:pt>
                <c:pt idx="9">
                  <c:v>219.09</c:v>
                </c:pt>
                <c:pt idx="10">
                  <c:v>218.46</c:v>
                </c:pt>
                <c:pt idx="11">
                  <c:v>218.65</c:v>
                </c:pt>
                <c:pt idx="12">
                  <c:v>217.64</c:v>
                </c:pt>
                <c:pt idx="13">
                  <c:v>218.18</c:v>
                </c:pt>
                <c:pt idx="14">
                  <c:v>218.05</c:v>
                </c:pt>
                <c:pt idx="15">
                  <c:v>218.18</c:v>
                </c:pt>
                <c:pt idx="16">
                  <c:v>216.41</c:v>
                </c:pt>
                <c:pt idx="17">
                  <c:v>216.18</c:v>
                </c:pt>
                <c:pt idx="18">
                  <c:v>215.55</c:v>
                </c:pt>
                <c:pt idx="19">
                  <c:v>216.94</c:v>
                </c:pt>
                <c:pt idx="20">
                  <c:v>217.12</c:v>
                </c:pt>
                <c:pt idx="21">
                  <c:v>216.77</c:v>
                </c:pt>
                <c:pt idx="22">
                  <c:v>216.52</c:v>
                </c:pt>
                <c:pt idx="23">
                  <c:v>216.75</c:v>
                </c:pt>
                <c:pt idx="24">
                  <c:v>216.65</c:v>
                </c:pt>
                <c:pt idx="25">
                  <c:v>217.24</c:v>
                </c:pt>
                <c:pt idx="26">
                  <c:v>216.27</c:v>
                </c:pt>
                <c:pt idx="27">
                  <c:v>217.09</c:v>
                </c:pt>
                <c:pt idx="28">
                  <c:v>216.19</c:v>
                </c:pt>
                <c:pt idx="29">
                  <c:v>216.41</c:v>
                </c:pt>
                <c:pt idx="30">
                  <c:v>215.83</c:v>
                </c:pt>
                <c:pt idx="31">
                  <c:v>216.12</c:v>
                </c:pt>
                <c:pt idx="32">
                  <c:v>214.92</c:v>
                </c:pt>
                <c:pt idx="33">
                  <c:v>214.95</c:v>
                </c:pt>
                <c:pt idx="34">
                  <c:v>213.4</c:v>
                </c:pt>
                <c:pt idx="35">
                  <c:v>212.65</c:v>
                </c:pt>
                <c:pt idx="36">
                  <c:v>209.53</c:v>
                </c:pt>
                <c:pt idx="37">
                  <c:v>209.66</c:v>
                </c:pt>
                <c:pt idx="38">
                  <c:v>208.41</c:v>
                </c:pt>
                <c:pt idx="39">
                  <c:v>209.92</c:v>
                </c:pt>
                <c:pt idx="40">
                  <c:v>209.48</c:v>
                </c:pt>
                <c:pt idx="41">
                  <c:v>206.66</c:v>
                </c:pt>
                <c:pt idx="42">
                  <c:v>203.2</c:v>
                </c:pt>
                <c:pt idx="43">
                  <c:v>199.6</c:v>
                </c:pt>
                <c:pt idx="44">
                  <c:v>203.24</c:v>
                </c:pt>
                <c:pt idx="45">
                  <c:v>210.81</c:v>
                </c:pt>
                <c:pt idx="46">
                  <c:v>208.1</c:v>
                </c:pt>
                <c:pt idx="47">
                  <c:v>208.44</c:v>
                </c:pt>
                <c:pt idx="48">
                  <c:v>207.85</c:v>
                </c:pt>
                <c:pt idx="49">
                  <c:v>206.52</c:v>
                </c:pt>
                <c:pt idx="51">
                  <c:v>208.37</c:v>
                </c:pt>
                <c:pt idx="52">
                  <c:v>207.75</c:v>
                </c:pt>
                <c:pt idx="53">
                  <c:v>208.04</c:v>
                </c:pt>
                <c:pt idx="54">
                  <c:v>208.45</c:v>
                </c:pt>
                <c:pt idx="55">
                  <c:v>210.07</c:v>
                </c:pt>
                <c:pt idx="56">
                  <c:v>212.08</c:v>
                </c:pt>
                <c:pt idx="57">
                  <c:v>212.37</c:v>
                </c:pt>
                <c:pt idx="58">
                  <c:v>211.68</c:v>
                </c:pt>
                <c:pt idx="59">
                  <c:v>211.35</c:v>
                </c:pt>
                <c:pt idx="60">
                  <c:v>210.28</c:v>
                </c:pt>
                <c:pt idx="61">
                  <c:v>210.91</c:v>
                </c:pt>
                <c:pt idx="62">
                  <c:v>210.27</c:v>
                </c:pt>
                <c:pt idx="63">
                  <c:v>209.84</c:v>
                </c:pt>
                <c:pt idx="64">
                  <c:v>210.24</c:v>
                </c:pt>
                <c:pt idx="65">
                  <c:v>209.34</c:v>
                </c:pt>
                <c:pt idx="66" formatCode="General">
                  <c:v>209.28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632872"/>
        <c:axId val="573634440"/>
      </c:lineChart>
      <c:dateAx>
        <c:axId val="573632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34440"/>
        <c:crosses val="autoZero"/>
        <c:auto val="1"/>
        <c:lblOffset val="100"/>
        <c:baseTimeUnit val="days"/>
      </c:dateAx>
      <c:valAx>
        <c:axId val="57363444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3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42584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  <c:pt idx="66">
                  <c:v>42515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74.84</c:v>
                </c:pt>
                <c:pt idx="1">
                  <c:v>74.33</c:v>
                </c:pt>
                <c:pt idx="2">
                  <c:v>73.290000000000006</c:v>
                </c:pt>
                <c:pt idx="3">
                  <c:v>73.78</c:v>
                </c:pt>
                <c:pt idx="4">
                  <c:v>72.62</c:v>
                </c:pt>
                <c:pt idx="5">
                  <c:v>72.290000000000006</c:v>
                </c:pt>
                <c:pt idx="6">
                  <c:v>71.8</c:v>
                </c:pt>
                <c:pt idx="7">
                  <c:v>70.19</c:v>
                </c:pt>
                <c:pt idx="8">
                  <c:v>69.599999999999994</c:v>
                </c:pt>
                <c:pt idx="9">
                  <c:v>69.5</c:v>
                </c:pt>
                <c:pt idx="10">
                  <c:v>67.53</c:v>
                </c:pt>
                <c:pt idx="11">
                  <c:v>67.41</c:v>
                </c:pt>
                <c:pt idx="12">
                  <c:v>66.41</c:v>
                </c:pt>
                <c:pt idx="13">
                  <c:v>67</c:v>
                </c:pt>
                <c:pt idx="14">
                  <c:v>65.94</c:v>
                </c:pt>
                <c:pt idx="15">
                  <c:v>66.55</c:v>
                </c:pt>
                <c:pt idx="16">
                  <c:v>65.16</c:v>
                </c:pt>
                <c:pt idx="17">
                  <c:v>64.39</c:v>
                </c:pt>
                <c:pt idx="18">
                  <c:v>65.040000000000006</c:v>
                </c:pt>
                <c:pt idx="20">
                  <c:v>66.14</c:v>
                </c:pt>
                <c:pt idx="21">
                  <c:v>66.02</c:v>
                </c:pt>
                <c:pt idx="22">
                  <c:v>66.47</c:v>
                </c:pt>
                <c:pt idx="23">
                  <c:v>66.47</c:v>
                </c:pt>
                <c:pt idx="24">
                  <c:v>65.87</c:v>
                </c:pt>
                <c:pt idx="25">
                  <c:v>64.94</c:v>
                </c:pt>
                <c:pt idx="26">
                  <c:v>64.81</c:v>
                </c:pt>
                <c:pt idx="27">
                  <c:v>70.92</c:v>
                </c:pt>
                <c:pt idx="28">
                  <c:v>69.489999999999995</c:v>
                </c:pt>
                <c:pt idx="29">
                  <c:v>68.33</c:v>
                </c:pt>
                <c:pt idx="30">
                  <c:v>68.7</c:v>
                </c:pt>
                <c:pt idx="31">
                  <c:v>67.39</c:v>
                </c:pt>
                <c:pt idx="32">
                  <c:v>67.39</c:v>
                </c:pt>
                <c:pt idx="33">
                  <c:v>65.349999999999994</c:v>
                </c:pt>
                <c:pt idx="34">
                  <c:v>65.8</c:v>
                </c:pt>
                <c:pt idx="35">
                  <c:v>64.64</c:v>
                </c:pt>
                <c:pt idx="36">
                  <c:v>62.91</c:v>
                </c:pt>
                <c:pt idx="37">
                  <c:v>60.89</c:v>
                </c:pt>
                <c:pt idx="38">
                  <c:v>59.16</c:v>
                </c:pt>
                <c:pt idx="39">
                  <c:v>58.82</c:v>
                </c:pt>
                <c:pt idx="40">
                  <c:v>62.6</c:v>
                </c:pt>
                <c:pt idx="41">
                  <c:v>63.28</c:v>
                </c:pt>
                <c:pt idx="42">
                  <c:v>61.73</c:v>
                </c:pt>
                <c:pt idx="43">
                  <c:v>60.26</c:v>
                </c:pt>
                <c:pt idx="44">
                  <c:v>58.01</c:v>
                </c:pt>
                <c:pt idx="45">
                  <c:v>61.61</c:v>
                </c:pt>
                <c:pt idx="46">
                  <c:v>67.209999999999994</c:v>
                </c:pt>
                <c:pt idx="47">
                  <c:v>65.349999999999994</c:v>
                </c:pt>
                <c:pt idx="48">
                  <c:v>65.459999999999994</c:v>
                </c:pt>
                <c:pt idx="49">
                  <c:v>65.95</c:v>
                </c:pt>
                <c:pt idx="50">
                  <c:v>63.97</c:v>
                </c:pt>
                <c:pt idx="51">
                  <c:v>64.78</c:v>
                </c:pt>
                <c:pt idx="52">
                  <c:v>64.989999999999995</c:v>
                </c:pt>
                <c:pt idx="53">
                  <c:v>65.010000000000005</c:v>
                </c:pt>
                <c:pt idx="54">
                  <c:v>64.959999999999994</c:v>
                </c:pt>
                <c:pt idx="55">
                  <c:v>65.55</c:v>
                </c:pt>
                <c:pt idx="56">
                  <c:v>67.97</c:v>
                </c:pt>
                <c:pt idx="57">
                  <c:v>68.38</c:v>
                </c:pt>
                <c:pt idx="58">
                  <c:v>68.67</c:v>
                </c:pt>
                <c:pt idx="59">
                  <c:v>66.11</c:v>
                </c:pt>
                <c:pt idx="60">
                  <c:v>66.94</c:v>
                </c:pt>
                <c:pt idx="61">
                  <c:v>66.58</c:v>
                </c:pt>
                <c:pt idx="62">
                  <c:v>67.27</c:v>
                </c:pt>
                <c:pt idx="63">
                  <c:v>66.760000000000005</c:v>
                </c:pt>
                <c:pt idx="64">
                  <c:v>66.5</c:v>
                </c:pt>
                <c:pt idx="65">
                  <c:v>66.17</c:v>
                </c:pt>
                <c:pt idx="66">
                  <c:v>66.27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55688"/>
        <c:axId val="468850984"/>
      </c:lineChart>
      <c:dateAx>
        <c:axId val="468855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50984"/>
        <c:crosses val="autoZero"/>
        <c:auto val="1"/>
        <c:lblOffset val="100"/>
        <c:baseTimeUnit val="days"/>
      </c:dateAx>
      <c:valAx>
        <c:axId val="4688509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5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42584</c:v>
                </c:pt>
                <c:pt idx="19">
                  <c:v>42583</c:v>
                </c:pt>
                <c:pt idx="20">
                  <c:v>42580</c:v>
                </c:pt>
                <c:pt idx="21">
                  <c:v>42579</c:v>
                </c:pt>
                <c:pt idx="22">
                  <c:v>42578</c:v>
                </c:pt>
                <c:pt idx="23">
                  <c:v>42577</c:v>
                </c:pt>
                <c:pt idx="24">
                  <c:v>42576</c:v>
                </c:pt>
                <c:pt idx="25">
                  <c:v>42573</c:v>
                </c:pt>
                <c:pt idx="26">
                  <c:v>42572</c:v>
                </c:pt>
                <c:pt idx="27">
                  <c:v>42571</c:v>
                </c:pt>
                <c:pt idx="28">
                  <c:v>42570</c:v>
                </c:pt>
                <c:pt idx="29">
                  <c:v>42569</c:v>
                </c:pt>
                <c:pt idx="30">
                  <c:v>42566</c:v>
                </c:pt>
                <c:pt idx="31">
                  <c:v>42565</c:v>
                </c:pt>
                <c:pt idx="32">
                  <c:v>42564</c:v>
                </c:pt>
                <c:pt idx="33">
                  <c:v>42563</c:v>
                </c:pt>
                <c:pt idx="34">
                  <c:v>42562</c:v>
                </c:pt>
                <c:pt idx="35">
                  <c:v>42559</c:v>
                </c:pt>
                <c:pt idx="36">
                  <c:v>42558</c:v>
                </c:pt>
                <c:pt idx="37">
                  <c:v>42557</c:v>
                </c:pt>
                <c:pt idx="38">
                  <c:v>42556</c:v>
                </c:pt>
                <c:pt idx="39">
                  <c:v>42552</c:v>
                </c:pt>
                <c:pt idx="40">
                  <c:v>42551</c:v>
                </c:pt>
                <c:pt idx="41">
                  <c:v>42550</c:v>
                </c:pt>
                <c:pt idx="42">
                  <c:v>42549</c:v>
                </c:pt>
                <c:pt idx="43">
                  <c:v>42548</c:v>
                </c:pt>
                <c:pt idx="44">
                  <c:v>42545</c:v>
                </c:pt>
                <c:pt idx="45">
                  <c:v>42544</c:v>
                </c:pt>
                <c:pt idx="46">
                  <c:v>42543</c:v>
                </c:pt>
                <c:pt idx="47">
                  <c:v>42542</c:v>
                </c:pt>
                <c:pt idx="48">
                  <c:v>42541</c:v>
                </c:pt>
                <c:pt idx="49">
                  <c:v>42538</c:v>
                </c:pt>
                <c:pt idx="50">
                  <c:v>42537</c:v>
                </c:pt>
                <c:pt idx="51">
                  <c:v>42536</c:v>
                </c:pt>
                <c:pt idx="52">
                  <c:v>42535</c:v>
                </c:pt>
                <c:pt idx="53">
                  <c:v>42534</c:v>
                </c:pt>
                <c:pt idx="54">
                  <c:v>42531</c:v>
                </c:pt>
                <c:pt idx="55">
                  <c:v>42530</c:v>
                </c:pt>
                <c:pt idx="56">
                  <c:v>42529</c:v>
                </c:pt>
                <c:pt idx="57">
                  <c:v>42528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65.099999999999994</c:v>
                </c:pt>
                <c:pt idx="1">
                  <c:v>64.959999999999994</c:v>
                </c:pt>
                <c:pt idx="2">
                  <c:v>64.959999999999994</c:v>
                </c:pt>
                <c:pt idx="3">
                  <c:v>65.16</c:v>
                </c:pt>
                <c:pt idx="4">
                  <c:v>64.92</c:v>
                </c:pt>
                <c:pt idx="5">
                  <c:v>64.81</c:v>
                </c:pt>
                <c:pt idx="6">
                  <c:v>64.739999999999995</c:v>
                </c:pt>
                <c:pt idx="7">
                  <c:v>64.239999999999995</c:v>
                </c:pt>
                <c:pt idx="8">
                  <c:v>63.44</c:v>
                </c:pt>
                <c:pt idx="9">
                  <c:v>63.36</c:v>
                </c:pt>
                <c:pt idx="10">
                  <c:v>63.09</c:v>
                </c:pt>
                <c:pt idx="11">
                  <c:v>63.53</c:v>
                </c:pt>
                <c:pt idx="12">
                  <c:v>62.7</c:v>
                </c:pt>
                <c:pt idx="13">
                  <c:v>62.74</c:v>
                </c:pt>
                <c:pt idx="14">
                  <c:v>62.29</c:v>
                </c:pt>
                <c:pt idx="15">
                  <c:v>61.95</c:v>
                </c:pt>
                <c:pt idx="16">
                  <c:v>61.8</c:v>
                </c:pt>
                <c:pt idx="17">
                  <c:v>62.26</c:v>
                </c:pt>
                <c:pt idx="18">
                  <c:v>61.82</c:v>
                </c:pt>
                <c:pt idx="19">
                  <c:v>62.71</c:v>
                </c:pt>
                <c:pt idx="20">
                  <c:v>63.21</c:v>
                </c:pt>
                <c:pt idx="21">
                  <c:v>63.56</c:v>
                </c:pt>
                <c:pt idx="22">
                  <c:v>63.65</c:v>
                </c:pt>
                <c:pt idx="23">
                  <c:v>63.33</c:v>
                </c:pt>
                <c:pt idx="24">
                  <c:v>63.47</c:v>
                </c:pt>
                <c:pt idx="25">
                  <c:v>63.33</c:v>
                </c:pt>
                <c:pt idx="26">
                  <c:v>62.96</c:v>
                </c:pt>
                <c:pt idx="27">
                  <c:v>63.63</c:v>
                </c:pt>
                <c:pt idx="28">
                  <c:v>62.58</c:v>
                </c:pt>
                <c:pt idx="29">
                  <c:v>62.72</c:v>
                </c:pt>
                <c:pt idx="30">
                  <c:v>62.29</c:v>
                </c:pt>
                <c:pt idx="31">
                  <c:v>62.43</c:v>
                </c:pt>
                <c:pt idx="32">
                  <c:v>61.73</c:v>
                </c:pt>
                <c:pt idx="33">
                  <c:v>61.19</c:v>
                </c:pt>
                <c:pt idx="34">
                  <c:v>59.53</c:v>
                </c:pt>
                <c:pt idx="35">
                  <c:v>59.91</c:v>
                </c:pt>
                <c:pt idx="36">
                  <c:v>59</c:v>
                </c:pt>
                <c:pt idx="37">
                  <c:v>59.38</c:v>
                </c:pt>
                <c:pt idx="38">
                  <c:v>59.2</c:v>
                </c:pt>
                <c:pt idx="39">
                  <c:v>59.24</c:v>
                </c:pt>
                <c:pt idx="40">
                  <c:v>59.06</c:v>
                </c:pt>
                <c:pt idx="41">
                  <c:v>58.52</c:v>
                </c:pt>
                <c:pt idx="42">
                  <c:v>57.51</c:v>
                </c:pt>
                <c:pt idx="43">
                  <c:v>56.4</c:v>
                </c:pt>
                <c:pt idx="44">
                  <c:v>57.01</c:v>
                </c:pt>
                <c:pt idx="45">
                  <c:v>59.58</c:v>
                </c:pt>
                <c:pt idx="46">
                  <c:v>59.02</c:v>
                </c:pt>
                <c:pt idx="47">
                  <c:v>58.4</c:v>
                </c:pt>
                <c:pt idx="48">
                  <c:v>58.91</c:v>
                </c:pt>
                <c:pt idx="49">
                  <c:v>58.39</c:v>
                </c:pt>
                <c:pt idx="50">
                  <c:v>57.99</c:v>
                </c:pt>
                <c:pt idx="51">
                  <c:v>58.09</c:v>
                </c:pt>
                <c:pt idx="52">
                  <c:v>58.37</c:v>
                </c:pt>
                <c:pt idx="53">
                  <c:v>58.52</c:v>
                </c:pt>
                <c:pt idx="54">
                  <c:v>59.19</c:v>
                </c:pt>
                <c:pt idx="55">
                  <c:v>60.21</c:v>
                </c:pt>
                <c:pt idx="56">
                  <c:v>60.72</c:v>
                </c:pt>
                <c:pt idx="57">
                  <c:v>60.6</c:v>
                </c:pt>
                <c:pt idx="59">
                  <c:v>60.42</c:v>
                </c:pt>
                <c:pt idx="60">
                  <c:v>59.97</c:v>
                </c:pt>
                <c:pt idx="61">
                  <c:v>58.84</c:v>
                </c:pt>
                <c:pt idx="62">
                  <c:v>59.08</c:v>
                </c:pt>
                <c:pt idx="63">
                  <c:v>59.29</c:v>
                </c:pt>
                <c:pt idx="64">
                  <c:v>60.01</c:v>
                </c:pt>
                <c:pt idx="65">
                  <c:v>60.24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50592"/>
        <c:axId val="468859216"/>
      </c:lineChart>
      <c:dateAx>
        <c:axId val="4688505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59216"/>
        <c:crosses val="autoZero"/>
        <c:auto val="1"/>
        <c:lblOffset val="100"/>
        <c:baseTimeUnit val="days"/>
      </c:dateAx>
      <c:valAx>
        <c:axId val="4688592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5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  <c:pt idx="66">
                  <c:v>42515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48.51</c:v>
                </c:pt>
                <c:pt idx="1">
                  <c:v>48.38</c:v>
                </c:pt>
                <c:pt idx="2">
                  <c:v>48.63</c:v>
                </c:pt>
                <c:pt idx="3">
                  <c:v>48.41</c:v>
                </c:pt>
                <c:pt idx="4">
                  <c:v>48.63</c:v>
                </c:pt>
                <c:pt idx="5">
                  <c:v>48.65</c:v>
                </c:pt>
                <c:pt idx="6">
                  <c:v>48.53</c:v>
                </c:pt>
                <c:pt idx="7">
                  <c:v>48.61</c:v>
                </c:pt>
                <c:pt idx="8">
                  <c:v>48.44</c:v>
                </c:pt>
                <c:pt idx="9">
                  <c:v>48.27</c:v>
                </c:pt>
                <c:pt idx="10">
                  <c:v>47.9</c:v>
                </c:pt>
                <c:pt idx="11">
                  <c:v>48.24</c:v>
                </c:pt>
                <c:pt idx="12">
                  <c:v>48.18</c:v>
                </c:pt>
                <c:pt idx="13">
                  <c:v>48.93</c:v>
                </c:pt>
                <c:pt idx="14">
                  <c:v>48.91</c:v>
                </c:pt>
                <c:pt idx="15">
                  <c:v>48.68</c:v>
                </c:pt>
                <c:pt idx="16">
                  <c:v>47.84</c:v>
                </c:pt>
                <c:pt idx="17">
                  <c:v>47.57</c:v>
                </c:pt>
                <c:pt idx="19">
                  <c:v>47.7</c:v>
                </c:pt>
                <c:pt idx="20">
                  <c:v>47.81</c:v>
                </c:pt>
                <c:pt idx="21">
                  <c:v>47.97</c:v>
                </c:pt>
                <c:pt idx="22">
                  <c:v>48.13</c:v>
                </c:pt>
                <c:pt idx="23">
                  <c:v>48</c:v>
                </c:pt>
                <c:pt idx="24">
                  <c:v>47.97</c:v>
                </c:pt>
                <c:pt idx="25">
                  <c:v>48.12</c:v>
                </c:pt>
                <c:pt idx="26">
                  <c:v>48.32</c:v>
                </c:pt>
                <c:pt idx="27">
                  <c:v>48.3</c:v>
                </c:pt>
                <c:pt idx="28">
                  <c:v>48.61</c:v>
                </c:pt>
                <c:pt idx="29">
                  <c:v>48.37</c:v>
                </c:pt>
                <c:pt idx="30">
                  <c:v>48.28</c:v>
                </c:pt>
                <c:pt idx="31">
                  <c:v>47.71</c:v>
                </c:pt>
                <c:pt idx="32">
                  <c:v>48.94</c:v>
                </c:pt>
                <c:pt idx="33">
                  <c:v>48.27</c:v>
                </c:pt>
                <c:pt idx="34">
                  <c:v>48.35</c:v>
                </c:pt>
                <c:pt idx="35">
                  <c:v>48.08</c:v>
                </c:pt>
                <c:pt idx="36">
                  <c:v>47.79</c:v>
                </c:pt>
                <c:pt idx="37">
                  <c:v>46.8</c:v>
                </c:pt>
                <c:pt idx="38">
                  <c:v>46.65</c:v>
                </c:pt>
                <c:pt idx="39">
                  <c:v>46.21</c:v>
                </c:pt>
                <c:pt idx="40">
                  <c:v>47.03</c:v>
                </c:pt>
                <c:pt idx="41">
                  <c:v>47.33</c:v>
                </c:pt>
                <c:pt idx="42">
                  <c:v>46.97</c:v>
                </c:pt>
                <c:pt idx="43">
                  <c:v>46.1</c:v>
                </c:pt>
                <c:pt idx="44">
                  <c:v>45.01</c:v>
                </c:pt>
                <c:pt idx="45">
                  <c:v>45.71</c:v>
                </c:pt>
                <c:pt idx="46">
                  <c:v>47.91</c:v>
                </c:pt>
                <c:pt idx="47">
                  <c:v>46.97</c:v>
                </c:pt>
                <c:pt idx="48">
                  <c:v>47.23</c:v>
                </c:pt>
                <c:pt idx="49">
                  <c:v>46.93</c:v>
                </c:pt>
                <c:pt idx="50">
                  <c:v>46.6</c:v>
                </c:pt>
                <c:pt idx="51">
                  <c:v>46.85</c:v>
                </c:pt>
                <c:pt idx="52">
                  <c:v>46.78</c:v>
                </c:pt>
                <c:pt idx="53">
                  <c:v>46.88</c:v>
                </c:pt>
                <c:pt idx="54">
                  <c:v>47.97</c:v>
                </c:pt>
                <c:pt idx="55">
                  <c:v>48.34</c:v>
                </c:pt>
                <c:pt idx="56">
                  <c:v>49.14</c:v>
                </c:pt>
                <c:pt idx="57">
                  <c:v>50</c:v>
                </c:pt>
                <c:pt idx="58">
                  <c:v>50.27</c:v>
                </c:pt>
                <c:pt idx="59">
                  <c:v>50.49</c:v>
                </c:pt>
                <c:pt idx="60">
                  <c:v>50.19</c:v>
                </c:pt>
                <c:pt idx="61">
                  <c:v>51.11</c:v>
                </c:pt>
                <c:pt idx="62">
                  <c:v>51</c:v>
                </c:pt>
                <c:pt idx="63">
                  <c:v>50.72</c:v>
                </c:pt>
                <c:pt idx="64">
                  <c:v>50.85</c:v>
                </c:pt>
                <c:pt idx="65">
                  <c:v>50.55</c:v>
                </c:pt>
                <c:pt idx="66">
                  <c:v>50.5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61176"/>
        <c:axId val="468850200"/>
      </c:lineChart>
      <c:dateAx>
        <c:axId val="468861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50200"/>
        <c:crosses val="autoZero"/>
        <c:auto val="1"/>
        <c:lblOffset val="100"/>
        <c:baseTimeUnit val="days"/>
      </c:dateAx>
      <c:valAx>
        <c:axId val="46885020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61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  <c:pt idx="66">
                  <c:v>42515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</c:v>
                </c:pt>
                <c:pt idx="1">
                  <c:v>10.08</c:v>
                </c:pt>
                <c:pt idx="2">
                  <c:v>10.039999999999999</c:v>
                </c:pt>
                <c:pt idx="3">
                  <c:v>10.5</c:v>
                </c:pt>
                <c:pt idx="4">
                  <c:v>10.32</c:v>
                </c:pt>
                <c:pt idx="5">
                  <c:v>10.27</c:v>
                </c:pt>
                <c:pt idx="6">
                  <c:v>10.45</c:v>
                </c:pt>
                <c:pt idx="7">
                  <c:v>10.36</c:v>
                </c:pt>
                <c:pt idx="8">
                  <c:v>10.29</c:v>
                </c:pt>
                <c:pt idx="9">
                  <c:v>10.52</c:v>
                </c:pt>
                <c:pt idx="10">
                  <c:v>10.17</c:v>
                </c:pt>
                <c:pt idx="11">
                  <c:v>10.42</c:v>
                </c:pt>
                <c:pt idx="12">
                  <c:v>10.33</c:v>
                </c:pt>
                <c:pt idx="13">
                  <c:v>10.35</c:v>
                </c:pt>
                <c:pt idx="14">
                  <c:v>10.45</c:v>
                </c:pt>
                <c:pt idx="15">
                  <c:v>10.5</c:v>
                </c:pt>
                <c:pt idx="16">
                  <c:v>10.4</c:v>
                </c:pt>
                <c:pt idx="17">
                  <c:v>10.41</c:v>
                </c:pt>
                <c:pt idx="19">
                  <c:v>10.32</c:v>
                </c:pt>
                <c:pt idx="20">
                  <c:v>10.47</c:v>
                </c:pt>
                <c:pt idx="21">
                  <c:v>10.62</c:v>
                </c:pt>
                <c:pt idx="22">
                  <c:v>10.68</c:v>
                </c:pt>
                <c:pt idx="23">
                  <c:v>10.74</c:v>
                </c:pt>
                <c:pt idx="24">
                  <c:v>10.67</c:v>
                </c:pt>
                <c:pt idx="25">
                  <c:v>10.49</c:v>
                </c:pt>
                <c:pt idx="26">
                  <c:v>10.57</c:v>
                </c:pt>
                <c:pt idx="27">
                  <c:v>10.6</c:v>
                </c:pt>
                <c:pt idx="28">
                  <c:v>10.61</c:v>
                </c:pt>
                <c:pt idx="29">
                  <c:v>10.63</c:v>
                </c:pt>
                <c:pt idx="30">
                  <c:v>10.92</c:v>
                </c:pt>
                <c:pt idx="31">
                  <c:v>10.92</c:v>
                </c:pt>
                <c:pt idx="32">
                  <c:v>10.71</c:v>
                </c:pt>
                <c:pt idx="33">
                  <c:v>10.71</c:v>
                </c:pt>
                <c:pt idx="34">
                  <c:v>10.69</c:v>
                </c:pt>
                <c:pt idx="35">
                  <c:v>10.14</c:v>
                </c:pt>
                <c:pt idx="36">
                  <c:v>9.82</c:v>
                </c:pt>
                <c:pt idx="37">
                  <c:v>9.34</c:v>
                </c:pt>
                <c:pt idx="38">
                  <c:v>9.19</c:v>
                </c:pt>
                <c:pt idx="39">
                  <c:v>9.26</c:v>
                </c:pt>
                <c:pt idx="40">
                  <c:v>9.5500000000000007</c:v>
                </c:pt>
                <c:pt idx="41">
                  <c:v>9.27</c:v>
                </c:pt>
                <c:pt idx="42">
                  <c:v>9.1</c:v>
                </c:pt>
                <c:pt idx="43">
                  <c:v>9.33</c:v>
                </c:pt>
                <c:pt idx="44">
                  <c:v>9.1</c:v>
                </c:pt>
                <c:pt idx="45">
                  <c:v>9.3800000000000008</c:v>
                </c:pt>
                <c:pt idx="46">
                  <c:v>10.15</c:v>
                </c:pt>
                <c:pt idx="47">
                  <c:v>9.89</c:v>
                </c:pt>
                <c:pt idx="48">
                  <c:v>9.86</c:v>
                </c:pt>
                <c:pt idx="49">
                  <c:v>9.76</c:v>
                </c:pt>
                <c:pt idx="50">
                  <c:v>9.58</c:v>
                </c:pt>
                <c:pt idx="51">
                  <c:v>9.39</c:v>
                </c:pt>
                <c:pt idx="52">
                  <c:v>9.4499999999999993</c:v>
                </c:pt>
                <c:pt idx="53">
                  <c:v>9.1</c:v>
                </c:pt>
                <c:pt idx="54">
                  <c:v>9.32</c:v>
                </c:pt>
                <c:pt idx="55">
                  <c:v>9.49</c:v>
                </c:pt>
                <c:pt idx="56">
                  <c:v>9.84</c:v>
                </c:pt>
                <c:pt idx="57">
                  <c:v>9.89</c:v>
                </c:pt>
                <c:pt idx="58">
                  <c:v>9.7899999999999991</c:v>
                </c:pt>
                <c:pt idx="59">
                  <c:v>9.84</c:v>
                </c:pt>
                <c:pt idx="60">
                  <c:v>9.52</c:v>
                </c:pt>
                <c:pt idx="61">
                  <c:v>9.33</c:v>
                </c:pt>
                <c:pt idx="62">
                  <c:v>9.3000000000000007</c:v>
                </c:pt>
                <c:pt idx="63">
                  <c:v>9.27</c:v>
                </c:pt>
                <c:pt idx="64">
                  <c:v>9.35</c:v>
                </c:pt>
                <c:pt idx="65">
                  <c:v>9.51</c:v>
                </c:pt>
                <c:pt idx="66">
                  <c:v>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51376"/>
        <c:axId val="468859608"/>
      </c:lineChart>
      <c:dateAx>
        <c:axId val="468851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59608"/>
        <c:crosses val="autoZero"/>
        <c:auto val="1"/>
        <c:lblOffset val="100"/>
        <c:baseTimeUnit val="days"/>
      </c:dateAx>
      <c:valAx>
        <c:axId val="46885960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5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42584</c:v>
                </c:pt>
                <c:pt idx="19">
                  <c:v>42583</c:v>
                </c:pt>
                <c:pt idx="20">
                  <c:v>42580</c:v>
                </c:pt>
                <c:pt idx="21">
                  <c:v>42579</c:v>
                </c:pt>
                <c:pt idx="22">
                  <c:v>42578</c:v>
                </c:pt>
                <c:pt idx="23">
                  <c:v>42577</c:v>
                </c:pt>
                <c:pt idx="24">
                  <c:v>42576</c:v>
                </c:pt>
                <c:pt idx="25">
                  <c:v>42573</c:v>
                </c:pt>
                <c:pt idx="26">
                  <c:v>42572</c:v>
                </c:pt>
                <c:pt idx="27">
                  <c:v>42571</c:v>
                </c:pt>
                <c:pt idx="28">
                  <c:v>42570</c:v>
                </c:pt>
                <c:pt idx="29">
                  <c:v>42569</c:v>
                </c:pt>
                <c:pt idx="30">
                  <c:v>42566</c:v>
                </c:pt>
                <c:pt idx="31">
                  <c:v>42565</c:v>
                </c:pt>
                <c:pt idx="32">
                  <c:v>42564</c:v>
                </c:pt>
                <c:pt idx="33">
                  <c:v>42563</c:v>
                </c:pt>
                <c:pt idx="34">
                  <c:v>42562</c:v>
                </c:pt>
                <c:pt idx="35">
                  <c:v>42559</c:v>
                </c:pt>
                <c:pt idx="36">
                  <c:v>42558</c:v>
                </c:pt>
                <c:pt idx="37">
                  <c:v>42557</c:v>
                </c:pt>
                <c:pt idx="38">
                  <c:v>42556</c:v>
                </c:pt>
                <c:pt idx="39">
                  <c:v>42552</c:v>
                </c:pt>
                <c:pt idx="40">
                  <c:v>42551</c:v>
                </c:pt>
                <c:pt idx="41">
                  <c:v>42550</c:v>
                </c:pt>
                <c:pt idx="42">
                  <c:v>42549</c:v>
                </c:pt>
                <c:pt idx="43">
                  <c:v>42548</c:v>
                </c:pt>
                <c:pt idx="44">
                  <c:v>42545</c:v>
                </c:pt>
                <c:pt idx="45">
                  <c:v>42544</c:v>
                </c:pt>
                <c:pt idx="46">
                  <c:v>42543</c:v>
                </c:pt>
                <c:pt idx="47">
                  <c:v>42542</c:v>
                </c:pt>
                <c:pt idx="48">
                  <c:v>42541</c:v>
                </c:pt>
                <c:pt idx="49">
                  <c:v>42538</c:v>
                </c:pt>
                <c:pt idx="50">
                  <c:v>42537</c:v>
                </c:pt>
                <c:pt idx="51">
                  <c:v>42536</c:v>
                </c:pt>
                <c:pt idx="52">
                  <c:v>42535</c:v>
                </c:pt>
                <c:pt idx="53">
                  <c:v>42534</c:v>
                </c:pt>
                <c:pt idx="54">
                  <c:v>42531</c:v>
                </c:pt>
                <c:pt idx="55">
                  <c:v>42530</c:v>
                </c:pt>
                <c:pt idx="56">
                  <c:v>42529</c:v>
                </c:pt>
                <c:pt idx="57">
                  <c:v>42528</c:v>
                </c:pt>
                <c:pt idx="58">
                  <c:v>42527</c:v>
                </c:pt>
                <c:pt idx="59">
                  <c:v>42524</c:v>
                </c:pt>
                <c:pt idx="60">
                  <c:v>42523</c:v>
                </c:pt>
                <c:pt idx="61">
                  <c:v>42522</c:v>
                </c:pt>
                <c:pt idx="62">
                  <c:v>42521</c:v>
                </c:pt>
                <c:pt idx="63">
                  <c:v>42517</c:v>
                </c:pt>
                <c:pt idx="64">
                  <c:v>42516</c:v>
                </c:pt>
                <c:pt idx="65">
                  <c:v>42515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19.04</c:v>
                </c:pt>
                <c:pt idx="1">
                  <c:v>19.350000000000001</c:v>
                </c:pt>
                <c:pt idx="2">
                  <c:v>19.37</c:v>
                </c:pt>
                <c:pt idx="3">
                  <c:v>19.78</c:v>
                </c:pt>
                <c:pt idx="4">
                  <c:v>19.18</c:v>
                </c:pt>
                <c:pt idx="5">
                  <c:v>19.47</c:v>
                </c:pt>
                <c:pt idx="6">
                  <c:v>19.23</c:v>
                </c:pt>
                <c:pt idx="7">
                  <c:v>18.48</c:v>
                </c:pt>
                <c:pt idx="8">
                  <c:v>18.78</c:v>
                </c:pt>
                <c:pt idx="9">
                  <c:v>18.89</c:v>
                </c:pt>
                <c:pt idx="10">
                  <c:v>18.95</c:v>
                </c:pt>
                <c:pt idx="11">
                  <c:v>18.61</c:v>
                </c:pt>
                <c:pt idx="12">
                  <c:v>17.190000000000001</c:v>
                </c:pt>
                <c:pt idx="13">
                  <c:v>17.309999999999999</c:v>
                </c:pt>
                <c:pt idx="14">
                  <c:v>17.46</c:v>
                </c:pt>
                <c:pt idx="15">
                  <c:v>17.55</c:v>
                </c:pt>
                <c:pt idx="16">
                  <c:v>16.8</c:v>
                </c:pt>
                <c:pt idx="17">
                  <c:v>16.47</c:v>
                </c:pt>
                <c:pt idx="18">
                  <c:v>20.14</c:v>
                </c:pt>
                <c:pt idx="19">
                  <c:v>21.5</c:v>
                </c:pt>
                <c:pt idx="20">
                  <c:v>21.69</c:v>
                </c:pt>
                <c:pt idx="21">
                  <c:v>21.84</c:v>
                </c:pt>
                <c:pt idx="22">
                  <c:v>21.66</c:v>
                </c:pt>
                <c:pt idx="23">
                  <c:v>21.75</c:v>
                </c:pt>
                <c:pt idx="24">
                  <c:v>21.58</c:v>
                </c:pt>
                <c:pt idx="25">
                  <c:v>21.48</c:v>
                </c:pt>
                <c:pt idx="26">
                  <c:v>21.26</c:v>
                </c:pt>
                <c:pt idx="27">
                  <c:v>21.54</c:v>
                </c:pt>
                <c:pt idx="28">
                  <c:v>20.81</c:v>
                </c:pt>
                <c:pt idx="29">
                  <c:v>20.94</c:v>
                </c:pt>
                <c:pt idx="30">
                  <c:v>21.06</c:v>
                </c:pt>
                <c:pt idx="31">
                  <c:v>21.02</c:v>
                </c:pt>
                <c:pt idx="32">
                  <c:v>20.99</c:v>
                </c:pt>
                <c:pt idx="33">
                  <c:v>21.59</c:v>
                </c:pt>
                <c:pt idx="34">
                  <c:v>21.33</c:v>
                </c:pt>
                <c:pt idx="35">
                  <c:v>21.43</c:v>
                </c:pt>
                <c:pt idx="36">
                  <c:v>20.71</c:v>
                </c:pt>
                <c:pt idx="37">
                  <c:v>20.059999999999999</c:v>
                </c:pt>
                <c:pt idx="38">
                  <c:v>19.899999999999999</c:v>
                </c:pt>
                <c:pt idx="39">
                  <c:v>21.04</c:v>
                </c:pt>
                <c:pt idx="40">
                  <c:v>20.61</c:v>
                </c:pt>
                <c:pt idx="41">
                  <c:v>20.67</c:v>
                </c:pt>
                <c:pt idx="42">
                  <c:v>19.63</c:v>
                </c:pt>
                <c:pt idx="43">
                  <c:v>18.850000000000001</c:v>
                </c:pt>
                <c:pt idx="44">
                  <c:v>20.010000000000002</c:v>
                </c:pt>
                <c:pt idx="45">
                  <c:v>21.45</c:v>
                </c:pt>
                <c:pt idx="46">
                  <c:v>21.07</c:v>
                </c:pt>
                <c:pt idx="47">
                  <c:v>21.36</c:v>
                </c:pt>
                <c:pt idx="48">
                  <c:v>21.17</c:v>
                </c:pt>
                <c:pt idx="49">
                  <c:v>20.69</c:v>
                </c:pt>
                <c:pt idx="50">
                  <c:v>20.16</c:v>
                </c:pt>
                <c:pt idx="51">
                  <c:v>20.27</c:v>
                </c:pt>
                <c:pt idx="52">
                  <c:v>19.55</c:v>
                </c:pt>
                <c:pt idx="53">
                  <c:v>19.86</c:v>
                </c:pt>
                <c:pt idx="54">
                  <c:v>20.3</c:v>
                </c:pt>
                <c:pt idx="55">
                  <c:v>21.43</c:v>
                </c:pt>
                <c:pt idx="56">
                  <c:v>21.54</c:v>
                </c:pt>
                <c:pt idx="57">
                  <c:v>21.78</c:v>
                </c:pt>
                <c:pt idx="58">
                  <c:v>21.2</c:v>
                </c:pt>
                <c:pt idx="59">
                  <c:v>21.08</c:v>
                </c:pt>
                <c:pt idx="60">
                  <c:v>21.63</c:v>
                </c:pt>
                <c:pt idx="61">
                  <c:v>22.66</c:v>
                </c:pt>
                <c:pt idx="62">
                  <c:v>21.86</c:v>
                </c:pt>
                <c:pt idx="63">
                  <c:v>22.19</c:v>
                </c:pt>
                <c:pt idx="64">
                  <c:v>22.02</c:v>
                </c:pt>
                <c:pt idx="65">
                  <c:v>22.38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52552"/>
        <c:axId val="468853336"/>
      </c:lineChart>
      <c:dateAx>
        <c:axId val="468852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53336"/>
        <c:crosses val="autoZero"/>
        <c:auto val="1"/>
        <c:lblOffset val="100"/>
        <c:baseTimeUnit val="days"/>
      </c:dateAx>
      <c:valAx>
        <c:axId val="46885333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5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42584</c:v>
                </c:pt>
                <c:pt idx="19">
                  <c:v>42583</c:v>
                </c:pt>
                <c:pt idx="20">
                  <c:v>42580</c:v>
                </c:pt>
                <c:pt idx="21">
                  <c:v>42579</c:v>
                </c:pt>
                <c:pt idx="22">
                  <c:v>42578</c:v>
                </c:pt>
                <c:pt idx="23">
                  <c:v>42577</c:v>
                </c:pt>
                <c:pt idx="24">
                  <c:v>42576</c:v>
                </c:pt>
                <c:pt idx="25">
                  <c:v>42573</c:v>
                </c:pt>
                <c:pt idx="26">
                  <c:v>42572</c:v>
                </c:pt>
                <c:pt idx="27">
                  <c:v>42571</c:v>
                </c:pt>
                <c:pt idx="28">
                  <c:v>42570</c:v>
                </c:pt>
                <c:pt idx="29">
                  <c:v>42569</c:v>
                </c:pt>
                <c:pt idx="30">
                  <c:v>42566</c:v>
                </c:pt>
                <c:pt idx="31">
                  <c:v>42565</c:v>
                </c:pt>
                <c:pt idx="32">
                  <c:v>42564</c:v>
                </c:pt>
                <c:pt idx="33">
                  <c:v>42563</c:v>
                </c:pt>
                <c:pt idx="34">
                  <c:v>42562</c:v>
                </c:pt>
                <c:pt idx="35">
                  <c:v>42559</c:v>
                </c:pt>
                <c:pt idx="36">
                  <c:v>42558</c:v>
                </c:pt>
                <c:pt idx="37">
                  <c:v>42557</c:v>
                </c:pt>
                <c:pt idx="38">
                  <c:v>42556</c:v>
                </c:pt>
                <c:pt idx="39">
                  <c:v>42552</c:v>
                </c:pt>
                <c:pt idx="40">
                  <c:v>42551</c:v>
                </c:pt>
                <c:pt idx="41">
                  <c:v>42550</c:v>
                </c:pt>
                <c:pt idx="42">
                  <c:v>42549</c:v>
                </c:pt>
                <c:pt idx="43">
                  <c:v>42548</c:v>
                </c:pt>
                <c:pt idx="44">
                  <c:v>42545</c:v>
                </c:pt>
                <c:pt idx="45">
                  <c:v>42544</c:v>
                </c:pt>
                <c:pt idx="46">
                  <c:v>42543</c:v>
                </c:pt>
                <c:pt idx="47">
                  <c:v>42542</c:v>
                </c:pt>
                <c:pt idx="48">
                  <c:v>42541</c:v>
                </c:pt>
                <c:pt idx="49">
                  <c:v>42538</c:v>
                </c:pt>
                <c:pt idx="50">
                  <c:v>42537</c:v>
                </c:pt>
                <c:pt idx="51">
                  <c:v>42536</c:v>
                </c:pt>
                <c:pt idx="52">
                  <c:v>42535</c:v>
                </c:pt>
                <c:pt idx="53">
                  <c:v>42534</c:v>
                </c:pt>
                <c:pt idx="54">
                  <c:v>42531</c:v>
                </c:pt>
                <c:pt idx="55">
                  <c:v>42530</c:v>
                </c:pt>
                <c:pt idx="56">
                  <c:v>42529</c:v>
                </c:pt>
                <c:pt idx="57">
                  <c:v>42528</c:v>
                </c:pt>
                <c:pt idx="58">
                  <c:v>42527</c:v>
                </c:pt>
                <c:pt idx="59">
                  <c:v>42524</c:v>
                </c:pt>
                <c:pt idx="60">
                  <c:v>42523</c:v>
                </c:pt>
                <c:pt idx="61">
                  <c:v>42522</c:v>
                </c:pt>
                <c:pt idx="62">
                  <c:v>42521</c:v>
                </c:pt>
                <c:pt idx="63">
                  <c:v>42517</c:v>
                </c:pt>
                <c:pt idx="64">
                  <c:v>42516</c:v>
                </c:pt>
                <c:pt idx="65">
                  <c:v>42516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53.87</c:v>
                </c:pt>
                <c:pt idx="1">
                  <c:v>53.7</c:v>
                </c:pt>
                <c:pt idx="2">
                  <c:v>53.84</c:v>
                </c:pt>
                <c:pt idx="3">
                  <c:v>54.46</c:v>
                </c:pt>
                <c:pt idx="4">
                  <c:v>53.85</c:v>
                </c:pt>
                <c:pt idx="5">
                  <c:v>53.8</c:v>
                </c:pt>
                <c:pt idx="6">
                  <c:v>54</c:v>
                </c:pt>
                <c:pt idx="7">
                  <c:v>53.95</c:v>
                </c:pt>
                <c:pt idx="8">
                  <c:v>54.39</c:v>
                </c:pt>
                <c:pt idx="9">
                  <c:v>54.89</c:v>
                </c:pt>
                <c:pt idx="10">
                  <c:v>54.89</c:v>
                </c:pt>
                <c:pt idx="11">
                  <c:v>54.47</c:v>
                </c:pt>
                <c:pt idx="12">
                  <c:v>54.19</c:v>
                </c:pt>
                <c:pt idx="13">
                  <c:v>54.15</c:v>
                </c:pt>
                <c:pt idx="14">
                  <c:v>54.16</c:v>
                </c:pt>
                <c:pt idx="15">
                  <c:v>53.75</c:v>
                </c:pt>
                <c:pt idx="16">
                  <c:v>53.28</c:v>
                </c:pt>
                <c:pt idx="17">
                  <c:v>53.51</c:v>
                </c:pt>
                <c:pt idx="18">
                  <c:v>53.82</c:v>
                </c:pt>
                <c:pt idx="19">
                  <c:v>53.97</c:v>
                </c:pt>
                <c:pt idx="20">
                  <c:v>52.46</c:v>
                </c:pt>
                <c:pt idx="21">
                  <c:v>49.39</c:v>
                </c:pt>
                <c:pt idx="22">
                  <c:v>49.16</c:v>
                </c:pt>
                <c:pt idx="23">
                  <c:v>49.56</c:v>
                </c:pt>
                <c:pt idx="24">
                  <c:v>48.97</c:v>
                </c:pt>
                <c:pt idx="25">
                  <c:v>48.98</c:v>
                </c:pt>
                <c:pt idx="26">
                  <c:v>48.62</c:v>
                </c:pt>
                <c:pt idx="27">
                  <c:v>48.83</c:v>
                </c:pt>
                <c:pt idx="28">
                  <c:v>48.04</c:v>
                </c:pt>
                <c:pt idx="29">
                  <c:v>48.31</c:v>
                </c:pt>
                <c:pt idx="30">
                  <c:v>48.69</c:v>
                </c:pt>
                <c:pt idx="31">
                  <c:v>48.72</c:v>
                </c:pt>
                <c:pt idx="32">
                  <c:v>48.97</c:v>
                </c:pt>
                <c:pt idx="33">
                  <c:v>49.29</c:v>
                </c:pt>
                <c:pt idx="34">
                  <c:v>48.59</c:v>
                </c:pt>
                <c:pt idx="35">
                  <c:v>48.86</c:v>
                </c:pt>
                <c:pt idx="36">
                  <c:v>48.11</c:v>
                </c:pt>
                <c:pt idx="37">
                  <c:v>48.17</c:v>
                </c:pt>
                <c:pt idx="38">
                  <c:v>48.02</c:v>
                </c:pt>
                <c:pt idx="39">
                  <c:v>48.78</c:v>
                </c:pt>
                <c:pt idx="40">
                  <c:v>48.57</c:v>
                </c:pt>
                <c:pt idx="41">
                  <c:v>47.84</c:v>
                </c:pt>
                <c:pt idx="42">
                  <c:v>46.96</c:v>
                </c:pt>
                <c:pt idx="43">
                  <c:v>45.08</c:v>
                </c:pt>
                <c:pt idx="44">
                  <c:v>46.51</c:v>
                </c:pt>
                <c:pt idx="45">
                  <c:v>49.46</c:v>
                </c:pt>
                <c:pt idx="46">
                  <c:v>48.58</c:v>
                </c:pt>
                <c:pt idx="47">
                  <c:v>48.51</c:v>
                </c:pt>
                <c:pt idx="48">
                  <c:v>48.61</c:v>
                </c:pt>
                <c:pt idx="49">
                  <c:v>48.37</c:v>
                </c:pt>
                <c:pt idx="50">
                  <c:v>48.72</c:v>
                </c:pt>
                <c:pt idx="51">
                  <c:v>48.46</c:v>
                </c:pt>
                <c:pt idx="52">
                  <c:v>48.06</c:v>
                </c:pt>
                <c:pt idx="53">
                  <c:v>47.73</c:v>
                </c:pt>
                <c:pt idx="54">
                  <c:v>47.95</c:v>
                </c:pt>
                <c:pt idx="55">
                  <c:v>48.96</c:v>
                </c:pt>
                <c:pt idx="56">
                  <c:v>48.98</c:v>
                </c:pt>
                <c:pt idx="57">
                  <c:v>48.86</c:v>
                </c:pt>
                <c:pt idx="58">
                  <c:v>48.06</c:v>
                </c:pt>
                <c:pt idx="59">
                  <c:v>47.96</c:v>
                </c:pt>
                <c:pt idx="60">
                  <c:v>48</c:v>
                </c:pt>
                <c:pt idx="61">
                  <c:v>47.93</c:v>
                </c:pt>
                <c:pt idx="62">
                  <c:v>47.69</c:v>
                </c:pt>
                <c:pt idx="63">
                  <c:v>47.76</c:v>
                </c:pt>
                <c:pt idx="64">
                  <c:v>47.72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70976"/>
        <c:axId val="468862744"/>
      </c:lineChart>
      <c:dateAx>
        <c:axId val="468870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62744"/>
        <c:crosses val="autoZero"/>
        <c:auto val="1"/>
        <c:lblOffset val="100"/>
        <c:baseTimeUnit val="days"/>
      </c:dateAx>
      <c:valAx>
        <c:axId val="46886274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7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42584</c:v>
                </c:pt>
                <c:pt idx="19">
                  <c:v>42583</c:v>
                </c:pt>
                <c:pt idx="20">
                  <c:v>42580</c:v>
                </c:pt>
                <c:pt idx="21">
                  <c:v>42579</c:v>
                </c:pt>
                <c:pt idx="22">
                  <c:v>42578</c:v>
                </c:pt>
                <c:pt idx="23">
                  <c:v>42577</c:v>
                </c:pt>
                <c:pt idx="24">
                  <c:v>42576</c:v>
                </c:pt>
                <c:pt idx="25">
                  <c:v>42573</c:v>
                </c:pt>
                <c:pt idx="26">
                  <c:v>42572</c:v>
                </c:pt>
                <c:pt idx="27">
                  <c:v>42571</c:v>
                </c:pt>
                <c:pt idx="28">
                  <c:v>42570</c:v>
                </c:pt>
                <c:pt idx="29">
                  <c:v>42569</c:v>
                </c:pt>
                <c:pt idx="30">
                  <c:v>42566</c:v>
                </c:pt>
                <c:pt idx="31">
                  <c:v>42565</c:v>
                </c:pt>
                <c:pt idx="32">
                  <c:v>42564</c:v>
                </c:pt>
                <c:pt idx="33">
                  <c:v>42563</c:v>
                </c:pt>
                <c:pt idx="34">
                  <c:v>42562</c:v>
                </c:pt>
                <c:pt idx="35">
                  <c:v>42559</c:v>
                </c:pt>
                <c:pt idx="36">
                  <c:v>42558</c:v>
                </c:pt>
                <c:pt idx="37">
                  <c:v>42557</c:v>
                </c:pt>
                <c:pt idx="38">
                  <c:v>42556</c:v>
                </c:pt>
                <c:pt idx="39">
                  <c:v>42552</c:v>
                </c:pt>
                <c:pt idx="40">
                  <c:v>42551</c:v>
                </c:pt>
                <c:pt idx="41">
                  <c:v>42550</c:v>
                </c:pt>
                <c:pt idx="42">
                  <c:v>42549</c:v>
                </c:pt>
                <c:pt idx="43">
                  <c:v>42548</c:v>
                </c:pt>
                <c:pt idx="44">
                  <c:v>42545</c:v>
                </c:pt>
                <c:pt idx="45">
                  <c:v>42544</c:v>
                </c:pt>
                <c:pt idx="46">
                  <c:v>42543</c:v>
                </c:pt>
                <c:pt idx="47">
                  <c:v>42542</c:v>
                </c:pt>
                <c:pt idx="48">
                  <c:v>42541</c:v>
                </c:pt>
                <c:pt idx="49">
                  <c:v>42538</c:v>
                </c:pt>
                <c:pt idx="50">
                  <c:v>42537</c:v>
                </c:pt>
                <c:pt idx="51">
                  <c:v>42536</c:v>
                </c:pt>
                <c:pt idx="52">
                  <c:v>42535</c:v>
                </c:pt>
                <c:pt idx="53">
                  <c:v>42534</c:v>
                </c:pt>
                <c:pt idx="54">
                  <c:v>42531</c:v>
                </c:pt>
                <c:pt idx="55">
                  <c:v>42530</c:v>
                </c:pt>
                <c:pt idx="56">
                  <c:v>42529</c:v>
                </c:pt>
                <c:pt idx="57">
                  <c:v>42528</c:v>
                </c:pt>
                <c:pt idx="58">
                  <c:v>42527</c:v>
                </c:pt>
                <c:pt idx="59">
                  <c:v>42524</c:v>
                </c:pt>
                <c:pt idx="60">
                  <c:v>42523</c:v>
                </c:pt>
                <c:pt idx="61">
                  <c:v>42522</c:v>
                </c:pt>
                <c:pt idx="62">
                  <c:v>42521</c:v>
                </c:pt>
                <c:pt idx="63">
                  <c:v>42517</c:v>
                </c:pt>
                <c:pt idx="64">
                  <c:v>42516</c:v>
                </c:pt>
                <c:pt idx="65">
                  <c:v>42515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49.59</c:v>
                </c:pt>
                <c:pt idx="1">
                  <c:v>50.26</c:v>
                </c:pt>
                <c:pt idx="2">
                  <c:v>50.34</c:v>
                </c:pt>
                <c:pt idx="3">
                  <c:v>50.78</c:v>
                </c:pt>
                <c:pt idx="4">
                  <c:v>50.13</c:v>
                </c:pt>
                <c:pt idx="5">
                  <c:v>50.08</c:v>
                </c:pt>
                <c:pt idx="6">
                  <c:v>49.31</c:v>
                </c:pt>
                <c:pt idx="7">
                  <c:v>48.8</c:v>
                </c:pt>
                <c:pt idx="8">
                  <c:v>49.9</c:v>
                </c:pt>
                <c:pt idx="9">
                  <c:v>49.96</c:v>
                </c:pt>
                <c:pt idx="10">
                  <c:v>48.79</c:v>
                </c:pt>
                <c:pt idx="11">
                  <c:v>49.13</c:v>
                </c:pt>
                <c:pt idx="12">
                  <c:v>48.71</c:v>
                </c:pt>
                <c:pt idx="13">
                  <c:v>50.11</c:v>
                </c:pt>
                <c:pt idx="14">
                  <c:v>50.27</c:v>
                </c:pt>
                <c:pt idx="15">
                  <c:v>50.41</c:v>
                </c:pt>
                <c:pt idx="16">
                  <c:v>49.67</c:v>
                </c:pt>
                <c:pt idx="17">
                  <c:v>49.02</c:v>
                </c:pt>
                <c:pt idx="18">
                  <c:v>50.32</c:v>
                </c:pt>
                <c:pt idx="19">
                  <c:v>52.9</c:v>
                </c:pt>
                <c:pt idx="20">
                  <c:v>51.72</c:v>
                </c:pt>
                <c:pt idx="21">
                  <c:v>52.06</c:v>
                </c:pt>
                <c:pt idx="22">
                  <c:v>52.33</c:v>
                </c:pt>
                <c:pt idx="23">
                  <c:v>52.16</c:v>
                </c:pt>
                <c:pt idx="24">
                  <c:v>51.68</c:v>
                </c:pt>
                <c:pt idx="25">
                  <c:v>51.44</c:v>
                </c:pt>
                <c:pt idx="26">
                  <c:v>51.35</c:v>
                </c:pt>
                <c:pt idx="27">
                  <c:v>51.59</c:v>
                </c:pt>
                <c:pt idx="28">
                  <c:v>51.19</c:v>
                </c:pt>
                <c:pt idx="29">
                  <c:v>52</c:v>
                </c:pt>
                <c:pt idx="30">
                  <c:v>51.64</c:v>
                </c:pt>
                <c:pt idx="31">
                  <c:v>51.57</c:v>
                </c:pt>
                <c:pt idx="32">
                  <c:v>51.72</c:v>
                </c:pt>
                <c:pt idx="33">
                  <c:v>51.91</c:v>
                </c:pt>
                <c:pt idx="34">
                  <c:v>51.1</c:v>
                </c:pt>
                <c:pt idx="35">
                  <c:v>50.23</c:v>
                </c:pt>
                <c:pt idx="36">
                  <c:v>49.05</c:v>
                </c:pt>
                <c:pt idx="37">
                  <c:v>48.54</c:v>
                </c:pt>
                <c:pt idx="38">
                  <c:v>49.16</c:v>
                </c:pt>
                <c:pt idx="39">
                  <c:v>50.08</c:v>
                </c:pt>
                <c:pt idx="40">
                  <c:v>49.48</c:v>
                </c:pt>
                <c:pt idx="41">
                  <c:v>48.42</c:v>
                </c:pt>
                <c:pt idx="42">
                  <c:v>47.44</c:v>
                </c:pt>
                <c:pt idx="43">
                  <c:v>46.19</c:v>
                </c:pt>
                <c:pt idx="44">
                  <c:v>47.61</c:v>
                </c:pt>
                <c:pt idx="45">
                  <c:v>50.82</c:v>
                </c:pt>
                <c:pt idx="46">
                  <c:v>50.8</c:v>
                </c:pt>
                <c:pt idx="47">
                  <c:v>50.66</c:v>
                </c:pt>
                <c:pt idx="48">
                  <c:v>50.04</c:v>
                </c:pt>
                <c:pt idx="49">
                  <c:v>49.97</c:v>
                </c:pt>
                <c:pt idx="50">
                  <c:v>49.09</c:v>
                </c:pt>
                <c:pt idx="51">
                  <c:v>49.88</c:v>
                </c:pt>
                <c:pt idx="52">
                  <c:v>49.42</c:v>
                </c:pt>
                <c:pt idx="53">
                  <c:v>49.67</c:v>
                </c:pt>
                <c:pt idx="54">
                  <c:v>49.84</c:v>
                </c:pt>
                <c:pt idx="55">
                  <c:v>50.74</c:v>
                </c:pt>
                <c:pt idx="56">
                  <c:v>50.67</c:v>
                </c:pt>
                <c:pt idx="57">
                  <c:v>50.85</c:v>
                </c:pt>
                <c:pt idx="58">
                  <c:v>49.59</c:v>
                </c:pt>
                <c:pt idx="59">
                  <c:v>48.45</c:v>
                </c:pt>
                <c:pt idx="60">
                  <c:v>47.51</c:v>
                </c:pt>
                <c:pt idx="61">
                  <c:v>45.55</c:v>
                </c:pt>
                <c:pt idx="62">
                  <c:v>42.72</c:v>
                </c:pt>
                <c:pt idx="63">
                  <c:v>41.79</c:v>
                </c:pt>
                <c:pt idx="64">
                  <c:v>41.82</c:v>
                </c:pt>
                <c:pt idx="65">
                  <c:v>41.8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72152"/>
        <c:axId val="468869016"/>
      </c:lineChart>
      <c:dateAx>
        <c:axId val="468872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69016"/>
        <c:crosses val="autoZero"/>
        <c:auto val="1"/>
        <c:lblOffset val="100"/>
        <c:baseTimeUnit val="days"/>
      </c:dateAx>
      <c:valAx>
        <c:axId val="4688690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7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26-Aug-16</c:v>
                </c:pt>
                <c:pt idx="1">
                  <c:v>25-Aug-16</c:v>
                </c:pt>
                <c:pt idx="2">
                  <c:v>24-Aug-16</c:v>
                </c:pt>
                <c:pt idx="3">
                  <c:v>23-Aug-16</c:v>
                </c:pt>
                <c:pt idx="4">
                  <c:v>22-Aug-16</c:v>
                </c:pt>
                <c:pt idx="5">
                  <c:v>19-Aug-16</c:v>
                </c:pt>
                <c:pt idx="6">
                  <c:v>18-Aug-16</c:v>
                </c:pt>
                <c:pt idx="7">
                  <c:v>17-Aug-16</c:v>
                </c:pt>
                <c:pt idx="8">
                  <c:v>16-Aug-16</c:v>
                </c:pt>
                <c:pt idx="9">
                  <c:v>15-Aug-16</c:v>
                </c:pt>
                <c:pt idx="10">
                  <c:v>12-Aug-16</c:v>
                </c:pt>
                <c:pt idx="11">
                  <c:v>11-Aug-16</c:v>
                </c:pt>
                <c:pt idx="12">
                  <c:v>10-Aug-16</c:v>
                </c:pt>
                <c:pt idx="13">
                  <c:v>9-Aug-16</c:v>
                </c:pt>
                <c:pt idx="14">
                  <c:v>8-Aug-16</c:v>
                </c:pt>
                <c:pt idx="15">
                  <c:v>5-Aug-16</c:v>
                </c:pt>
                <c:pt idx="16">
                  <c:v>4-Aug-16</c:v>
                </c:pt>
                <c:pt idx="17">
                  <c:v>3-Aug-16</c:v>
                </c:pt>
                <c:pt idx="18">
                  <c:v>2-Aug-16</c:v>
                </c:pt>
                <c:pt idx="19">
                  <c:v>1-Aug-16</c:v>
                </c:pt>
                <c:pt idx="20">
                  <c:v>29-Jul-16</c:v>
                </c:pt>
                <c:pt idx="21">
                  <c:v>28-Jul-16</c:v>
                </c:pt>
                <c:pt idx="22">
                  <c:v>27-Jul-16</c:v>
                </c:pt>
                <c:pt idx="23">
                  <c:v>26-Jul-16</c:v>
                </c:pt>
                <c:pt idx="24">
                  <c:v>25-Jul-16</c:v>
                </c:pt>
                <c:pt idx="25">
                  <c:v>22-Jul-16</c:v>
                </c:pt>
                <c:pt idx="26">
                  <c:v>21-Jul-16</c:v>
                </c:pt>
                <c:pt idx="27">
                  <c:v>20-Jul-16</c:v>
                </c:pt>
                <c:pt idx="28">
                  <c:v>19-Jul-16</c:v>
                </c:pt>
                <c:pt idx="29">
                  <c:v>18-Jul-16</c:v>
                </c:pt>
                <c:pt idx="30">
                  <c:v>15-Jul-16</c:v>
                </c:pt>
                <c:pt idx="31">
                  <c:v>14-Jul-16</c:v>
                </c:pt>
                <c:pt idx="32">
                  <c:v>13-Jul-16</c:v>
                </c:pt>
                <c:pt idx="33">
                  <c:v>12-Jul-16</c:v>
                </c:pt>
                <c:pt idx="34">
                  <c:v>11-Jul-16</c:v>
                </c:pt>
                <c:pt idx="35">
                  <c:v>8-Jul-16</c:v>
                </c:pt>
                <c:pt idx="36">
                  <c:v>7-Jul-16</c:v>
                </c:pt>
                <c:pt idx="37">
                  <c:v>6-Jul-16</c:v>
                </c:pt>
                <c:pt idx="38">
                  <c:v>5-Jul-16</c:v>
                </c:pt>
                <c:pt idx="39">
                  <c:v>1-Jul-16</c:v>
                </c:pt>
                <c:pt idx="40">
                  <c:v>30-Jun-16</c:v>
                </c:pt>
                <c:pt idx="41">
                  <c:v>29-Jun-16</c:v>
                </c:pt>
                <c:pt idx="42">
                  <c:v>28-Jun-16</c:v>
                </c:pt>
                <c:pt idx="43">
                  <c:v>27-Jun-16</c:v>
                </c:pt>
                <c:pt idx="44">
                  <c:v>24-Jun-16</c:v>
                </c:pt>
                <c:pt idx="45">
                  <c:v>23-Jun-16</c:v>
                </c:pt>
                <c:pt idx="46">
                  <c:v>22-Jun-16</c:v>
                </c:pt>
                <c:pt idx="47">
                  <c:v>21-Jun-16</c:v>
                </c:pt>
                <c:pt idx="48">
                  <c:v>20-Jun-16</c:v>
                </c:pt>
                <c:pt idx="49">
                  <c:v>17-Jun-16</c:v>
                </c:pt>
                <c:pt idx="50">
                  <c:v>16-Jun-16</c:v>
                </c:pt>
                <c:pt idx="51">
                  <c:v>15-Jun-16</c:v>
                </c:pt>
                <c:pt idx="52">
                  <c:v>14-Jun-16</c:v>
                </c:pt>
                <c:pt idx="53">
                  <c:v>13-Jun-16</c:v>
                </c:pt>
                <c:pt idx="54">
                  <c:v>10-Jun-16</c:v>
                </c:pt>
                <c:pt idx="55">
                  <c:v>9-Jun-16</c:v>
                </c:pt>
                <c:pt idx="56">
                  <c:v>8-Jun-16</c:v>
                </c:pt>
                <c:pt idx="57">
                  <c:v>7-Jun-16</c:v>
                </c:pt>
                <c:pt idx="58">
                  <c:v>6-Jun-16</c:v>
                </c:pt>
                <c:pt idx="59">
                  <c:v>3-Jun-16</c:v>
                </c:pt>
                <c:pt idx="60">
                  <c:v>2-Jun-16</c:v>
                </c:pt>
                <c:pt idx="61">
                  <c:v>1-Jun-16</c:v>
                </c:pt>
                <c:pt idx="62">
                  <c:v>1-Jun-16</c:v>
                </c:pt>
                <c:pt idx="63">
                  <c:v>31-May-16</c:v>
                </c:pt>
                <c:pt idx="64">
                  <c:v>27-May-16</c:v>
                </c:pt>
                <c:pt idx="65">
                  <c:v>26-May-16</c:v>
                </c:pt>
                <c:pt idx="66">
                  <c:v>25-May-16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68.319999999999993</c:v>
                </c:pt>
                <c:pt idx="1">
                  <c:v>68.540000000000006</c:v>
                </c:pt>
                <c:pt idx="2">
                  <c:v>68.260000000000005</c:v>
                </c:pt>
                <c:pt idx="3">
                  <c:v>68.36</c:v>
                </c:pt>
                <c:pt idx="4">
                  <c:v>68.87</c:v>
                </c:pt>
                <c:pt idx="5">
                  <c:v>69.17</c:v>
                </c:pt>
                <c:pt idx="6">
                  <c:v>69.44</c:v>
                </c:pt>
                <c:pt idx="7">
                  <c:v>69.12</c:v>
                </c:pt>
                <c:pt idx="8">
                  <c:v>68.95</c:v>
                </c:pt>
                <c:pt idx="9">
                  <c:v>69.39</c:v>
                </c:pt>
                <c:pt idx="10">
                  <c:v>69.13</c:v>
                </c:pt>
                <c:pt idx="11">
                  <c:v>69.11</c:v>
                </c:pt>
                <c:pt idx="12">
                  <c:v>69.42</c:v>
                </c:pt>
                <c:pt idx="13">
                  <c:v>69.37</c:v>
                </c:pt>
                <c:pt idx="14">
                  <c:v>69.17</c:v>
                </c:pt>
                <c:pt idx="15">
                  <c:v>68.84</c:v>
                </c:pt>
                <c:pt idx="16">
                  <c:v>68.62</c:v>
                </c:pt>
                <c:pt idx="17">
                  <c:v>68.63</c:v>
                </c:pt>
                <c:pt idx="18">
                  <c:v>68.11</c:v>
                </c:pt>
                <c:pt idx="19">
                  <c:v>68.39</c:v>
                </c:pt>
                <c:pt idx="20">
                  <c:v>68.33</c:v>
                </c:pt>
                <c:pt idx="21">
                  <c:v>69.17</c:v>
                </c:pt>
                <c:pt idx="22">
                  <c:v>68.86</c:v>
                </c:pt>
                <c:pt idx="23">
                  <c:v>69.040000000000006</c:v>
                </c:pt>
                <c:pt idx="24">
                  <c:v>69.22</c:v>
                </c:pt>
                <c:pt idx="25">
                  <c:v>69.2</c:v>
                </c:pt>
                <c:pt idx="26">
                  <c:v>68.89</c:v>
                </c:pt>
                <c:pt idx="27">
                  <c:v>69.099999999999994</c:v>
                </c:pt>
                <c:pt idx="28">
                  <c:v>69.12</c:v>
                </c:pt>
                <c:pt idx="29">
                  <c:v>69.349999999999994</c:v>
                </c:pt>
                <c:pt idx="30">
                  <c:v>69.489999999999995</c:v>
                </c:pt>
                <c:pt idx="31">
                  <c:v>69.31</c:v>
                </c:pt>
                <c:pt idx="32">
                  <c:v>69.28</c:v>
                </c:pt>
                <c:pt idx="33">
                  <c:v>69.599999999999994</c:v>
                </c:pt>
                <c:pt idx="34">
                  <c:v>69.94</c:v>
                </c:pt>
                <c:pt idx="35">
                  <c:v>69.66</c:v>
                </c:pt>
                <c:pt idx="36">
                  <c:v>68.94</c:v>
                </c:pt>
                <c:pt idx="37">
                  <c:v>69.459999999999994</c:v>
                </c:pt>
                <c:pt idx="38">
                  <c:v>69.31</c:v>
                </c:pt>
                <c:pt idx="39">
                  <c:v>69.56</c:v>
                </c:pt>
                <c:pt idx="40">
                  <c:v>69.95</c:v>
                </c:pt>
                <c:pt idx="41">
                  <c:v>68.47</c:v>
                </c:pt>
                <c:pt idx="42">
                  <c:v>67.73</c:v>
                </c:pt>
                <c:pt idx="43">
                  <c:v>66.06</c:v>
                </c:pt>
                <c:pt idx="44">
                  <c:v>66.260000000000005</c:v>
                </c:pt>
                <c:pt idx="45">
                  <c:v>67.86</c:v>
                </c:pt>
                <c:pt idx="46">
                  <c:v>67.02</c:v>
                </c:pt>
                <c:pt idx="47">
                  <c:v>66.8</c:v>
                </c:pt>
                <c:pt idx="48">
                  <c:v>66.569999999999993</c:v>
                </c:pt>
                <c:pt idx="49">
                  <c:v>66.42</c:v>
                </c:pt>
                <c:pt idx="50">
                  <c:v>66.47</c:v>
                </c:pt>
                <c:pt idx="51">
                  <c:v>65.87</c:v>
                </c:pt>
                <c:pt idx="52">
                  <c:v>66.69</c:v>
                </c:pt>
                <c:pt idx="53">
                  <c:v>66.88</c:v>
                </c:pt>
                <c:pt idx="54">
                  <c:v>67.459999999999994</c:v>
                </c:pt>
                <c:pt idx="55">
                  <c:v>67.790000000000006</c:v>
                </c:pt>
                <c:pt idx="56">
                  <c:v>67.680000000000007</c:v>
                </c:pt>
                <c:pt idx="57">
                  <c:v>67.430000000000007</c:v>
                </c:pt>
                <c:pt idx="58">
                  <c:v>67.62</c:v>
                </c:pt>
                <c:pt idx="59">
                  <c:v>67.430000000000007</c:v>
                </c:pt>
                <c:pt idx="60">
                  <c:v>67.44</c:v>
                </c:pt>
                <c:pt idx="61">
                  <c:v>67.44</c:v>
                </c:pt>
                <c:pt idx="63">
                  <c:v>67.510000000000005</c:v>
                </c:pt>
                <c:pt idx="64">
                  <c:v>67.680000000000007</c:v>
                </c:pt>
                <c:pt idx="65">
                  <c:v>67.510000000000005</c:v>
                </c:pt>
                <c:pt idx="66">
                  <c:v>67.28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67056"/>
        <c:axId val="468867448"/>
      </c:lineChart>
      <c:catAx>
        <c:axId val="468867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67448"/>
        <c:crosses val="autoZero"/>
        <c:auto val="1"/>
        <c:lblAlgn val="ctr"/>
        <c:lblOffset val="100"/>
        <c:noMultiLvlLbl val="0"/>
      </c:catAx>
      <c:valAx>
        <c:axId val="46886744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6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8/26/2016</c:v>
                </c:pt>
                <c:pt idx="1">
                  <c:v>8/25/2016</c:v>
                </c:pt>
                <c:pt idx="2">
                  <c:v>8/24/2016</c:v>
                </c:pt>
                <c:pt idx="3">
                  <c:v>8/23/2016</c:v>
                </c:pt>
                <c:pt idx="4">
                  <c:v>8/22/2016</c:v>
                </c:pt>
                <c:pt idx="5">
                  <c:v>8/19/2016</c:v>
                </c:pt>
                <c:pt idx="6">
                  <c:v>8/18/2016</c:v>
                </c:pt>
                <c:pt idx="7">
                  <c:v>8/17/2016</c:v>
                </c:pt>
                <c:pt idx="8">
                  <c:v>8/16/2016</c:v>
                </c:pt>
                <c:pt idx="9">
                  <c:v>8/15/2016</c:v>
                </c:pt>
                <c:pt idx="10">
                  <c:v>8/12/2016</c:v>
                </c:pt>
                <c:pt idx="11">
                  <c:v>8/11/2016</c:v>
                </c:pt>
                <c:pt idx="12">
                  <c:v>8/10/2016</c:v>
                </c:pt>
                <c:pt idx="13">
                  <c:v>8/9/2016</c:v>
                </c:pt>
                <c:pt idx="14">
                  <c:v>8/8/2016</c:v>
                </c:pt>
                <c:pt idx="15">
                  <c:v>8/5/2016</c:v>
                </c:pt>
                <c:pt idx="16">
                  <c:v>8/4/2016</c:v>
                </c:pt>
                <c:pt idx="17">
                  <c:v>8/4/2016</c:v>
                </c:pt>
                <c:pt idx="18">
                  <c:v>8/3/2016</c:v>
                </c:pt>
                <c:pt idx="19">
                  <c:v>8/2/2016</c:v>
                </c:pt>
                <c:pt idx="20">
                  <c:v>8/1/2016</c:v>
                </c:pt>
                <c:pt idx="21">
                  <c:v>7/29/2016</c:v>
                </c:pt>
                <c:pt idx="22">
                  <c:v>7/28/2016</c:v>
                </c:pt>
                <c:pt idx="23">
                  <c:v>7/27/2016</c:v>
                </c:pt>
                <c:pt idx="24">
                  <c:v>7/26/2016</c:v>
                </c:pt>
                <c:pt idx="25">
                  <c:v>7/25/2016</c:v>
                </c:pt>
                <c:pt idx="26">
                  <c:v>7/22/2016</c:v>
                </c:pt>
                <c:pt idx="27">
                  <c:v>7/21/2016</c:v>
                </c:pt>
                <c:pt idx="28">
                  <c:v>7/20/2016</c:v>
                </c:pt>
                <c:pt idx="29">
                  <c:v>7/19/2016</c:v>
                </c:pt>
                <c:pt idx="30">
                  <c:v>7/18/2016</c:v>
                </c:pt>
                <c:pt idx="31">
                  <c:v>7/15/2016</c:v>
                </c:pt>
                <c:pt idx="32">
                  <c:v>7/14/2016</c:v>
                </c:pt>
                <c:pt idx="33">
                  <c:v>7/13/2016</c:v>
                </c:pt>
                <c:pt idx="34">
                  <c:v>7/12/2016</c:v>
                </c:pt>
                <c:pt idx="35">
                  <c:v>7/11/2016</c:v>
                </c:pt>
                <c:pt idx="36">
                  <c:v>7/8/2016</c:v>
                </c:pt>
                <c:pt idx="37">
                  <c:v>7/7/2016</c:v>
                </c:pt>
                <c:pt idx="38">
                  <c:v>7/6/2016</c:v>
                </c:pt>
                <c:pt idx="39">
                  <c:v>7/5/2016</c:v>
                </c:pt>
                <c:pt idx="40">
                  <c:v>7/1/2016</c:v>
                </c:pt>
                <c:pt idx="41">
                  <c:v>6/30/2016</c:v>
                </c:pt>
                <c:pt idx="42">
                  <c:v>6/29/2016</c:v>
                </c:pt>
                <c:pt idx="43">
                  <c:v>6/28/2016</c:v>
                </c:pt>
                <c:pt idx="44">
                  <c:v>6/27/2016</c:v>
                </c:pt>
                <c:pt idx="45">
                  <c:v>6/24/2016</c:v>
                </c:pt>
                <c:pt idx="46">
                  <c:v>6/23/2016</c:v>
                </c:pt>
                <c:pt idx="47">
                  <c:v>6/22/2016</c:v>
                </c:pt>
                <c:pt idx="48">
                  <c:v>6/21/2016</c:v>
                </c:pt>
                <c:pt idx="49">
                  <c:v>6/20/2016</c:v>
                </c:pt>
                <c:pt idx="50">
                  <c:v>6/17/2016</c:v>
                </c:pt>
                <c:pt idx="51">
                  <c:v>6/16/2016</c:v>
                </c:pt>
                <c:pt idx="52">
                  <c:v>6/15/2016</c:v>
                </c:pt>
                <c:pt idx="53">
                  <c:v>6/14/2016</c:v>
                </c:pt>
                <c:pt idx="54">
                  <c:v>6/13/2016</c:v>
                </c:pt>
                <c:pt idx="55">
                  <c:v>6/10/2016</c:v>
                </c:pt>
                <c:pt idx="56">
                  <c:v>6/9/2016</c:v>
                </c:pt>
                <c:pt idx="57">
                  <c:v>6/8/2016</c:v>
                </c:pt>
                <c:pt idx="58">
                  <c:v>6/7/2016</c:v>
                </c:pt>
                <c:pt idx="59">
                  <c:v>6/6/2016</c:v>
                </c:pt>
                <c:pt idx="60">
                  <c:v>6/3/2016</c:v>
                </c:pt>
                <c:pt idx="61">
                  <c:v>6/2/2016</c:v>
                </c:pt>
                <c:pt idx="62">
                  <c:v>6/1/2016</c:v>
                </c:pt>
                <c:pt idx="63">
                  <c:v>5/31/2016</c:v>
                </c:pt>
                <c:pt idx="64">
                  <c:v>5/27/2016</c:v>
                </c:pt>
                <c:pt idx="65">
                  <c:v>5/26/2016</c:v>
                </c:pt>
                <c:pt idx="66">
                  <c:v>5/25/2016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92.27</c:v>
                </c:pt>
                <c:pt idx="1">
                  <c:v>92.08</c:v>
                </c:pt>
                <c:pt idx="2">
                  <c:v>92.1</c:v>
                </c:pt>
                <c:pt idx="3">
                  <c:v>92.03</c:v>
                </c:pt>
                <c:pt idx="4">
                  <c:v>91.36</c:v>
                </c:pt>
                <c:pt idx="5">
                  <c:v>91.58</c:v>
                </c:pt>
                <c:pt idx="6">
                  <c:v>91.67</c:v>
                </c:pt>
                <c:pt idx="7">
                  <c:v>89.82</c:v>
                </c:pt>
                <c:pt idx="8">
                  <c:v>89.12</c:v>
                </c:pt>
                <c:pt idx="9">
                  <c:v>88.92</c:v>
                </c:pt>
                <c:pt idx="10">
                  <c:v>88.36</c:v>
                </c:pt>
                <c:pt idx="11">
                  <c:v>89.48</c:v>
                </c:pt>
                <c:pt idx="12">
                  <c:v>88.57</c:v>
                </c:pt>
                <c:pt idx="13">
                  <c:v>89.25</c:v>
                </c:pt>
                <c:pt idx="14">
                  <c:v>89.52</c:v>
                </c:pt>
                <c:pt idx="15">
                  <c:v>88.88</c:v>
                </c:pt>
                <c:pt idx="16">
                  <c:v>87.61</c:v>
                </c:pt>
                <c:pt idx="18">
                  <c:v>88.33</c:v>
                </c:pt>
                <c:pt idx="19">
                  <c:v>87.17</c:v>
                </c:pt>
                <c:pt idx="20">
                  <c:v>88.55</c:v>
                </c:pt>
                <c:pt idx="21">
                  <c:v>89.78</c:v>
                </c:pt>
                <c:pt idx="22">
                  <c:v>90.02</c:v>
                </c:pt>
                <c:pt idx="23">
                  <c:v>90.14</c:v>
                </c:pt>
                <c:pt idx="24">
                  <c:v>92.75</c:v>
                </c:pt>
                <c:pt idx="25">
                  <c:v>91.96</c:v>
                </c:pt>
                <c:pt idx="26">
                  <c:v>92.01</c:v>
                </c:pt>
                <c:pt idx="27">
                  <c:v>91.56</c:v>
                </c:pt>
                <c:pt idx="28">
                  <c:v>91.75</c:v>
                </c:pt>
                <c:pt idx="29">
                  <c:v>91.4</c:v>
                </c:pt>
                <c:pt idx="30">
                  <c:v>91.61</c:v>
                </c:pt>
                <c:pt idx="31">
                  <c:v>91.49</c:v>
                </c:pt>
                <c:pt idx="32">
                  <c:v>91.79</c:v>
                </c:pt>
                <c:pt idx="33">
                  <c:v>90.77</c:v>
                </c:pt>
                <c:pt idx="34">
                  <c:v>88.42</c:v>
                </c:pt>
                <c:pt idx="35">
                  <c:v>86.95</c:v>
                </c:pt>
                <c:pt idx="36">
                  <c:v>86.42</c:v>
                </c:pt>
                <c:pt idx="37">
                  <c:v>84.04</c:v>
                </c:pt>
                <c:pt idx="38">
                  <c:v>84.95</c:v>
                </c:pt>
                <c:pt idx="39">
                  <c:v>83.9</c:v>
                </c:pt>
                <c:pt idx="40">
                  <c:v>85.2</c:v>
                </c:pt>
                <c:pt idx="41">
                  <c:v>85.13</c:v>
                </c:pt>
                <c:pt idx="42">
                  <c:v>83.75</c:v>
                </c:pt>
                <c:pt idx="43">
                  <c:v>82.23</c:v>
                </c:pt>
                <c:pt idx="44">
                  <c:v>79.680000000000007</c:v>
                </c:pt>
                <c:pt idx="45">
                  <c:v>82.64</c:v>
                </c:pt>
                <c:pt idx="46">
                  <c:v>87</c:v>
                </c:pt>
                <c:pt idx="47">
                  <c:v>86.05</c:v>
                </c:pt>
                <c:pt idx="48">
                  <c:v>85.01</c:v>
                </c:pt>
                <c:pt idx="49">
                  <c:v>85.65</c:v>
                </c:pt>
                <c:pt idx="50">
                  <c:v>85.19</c:v>
                </c:pt>
                <c:pt idx="51">
                  <c:v>84.19</c:v>
                </c:pt>
                <c:pt idx="52">
                  <c:v>83.5</c:v>
                </c:pt>
                <c:pt idx="53">
                  <c:v>82.8</c:v>
                </c:pt>
                <c:pt idx="54">
                  <c:v>83.23</c:v>
                </c:pt>
                <c:pt idx="55">
                  <c:v>84.09</c:v>
                </c:pt>
                <c:pt idx="56">
                  <c:v>85.6</c:v>
                </c:pt>
                <c:pt idx="57">
                  <c:v>85.95</c:v>
                </c:pt>
                <c:pt idx="58">
                  <c:v>83.74</c:v>
                </c:pt>
                <c:pt idx="59">
                  <c:v>83.27</c:v>
                </c:pt>
                <c:pt idx="60">
                  <c:v>83.11</c:v>
                </c:pt>
                <c:pt idx="61">
                  <c:v>83.17</c:v>
                </c:pt>
                <c:pt idx="62">
                  <c:v>83.01</c:v>
                </c:pt>
                <c:pt idx="63">
                  <c:v>84.06</c:v>
                </c:pt>
                <c:pt idx="64">
                  <c:v>84</c:v>
                </c:pt>
                <c:pt idx="65">
                  <c:v>83.83</c:v>
                </c:pt>
                <c:pt idx="66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67840"/>
        <c:axId val="468864704"/>
      </c:lineChart>
      <c:catAx>
        <c:axId val="468867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64704"/>
        <c:crosses val="autoZero"/>
        <c:auto val="1"/>
        <c:lblAlgn val="ctr"/>
        <c:lblOffset val="100"/>
        <c:noMultiLvlLbl val="0"/>
      </c:catAx>
      <c:valAx>
        <c:axId val="4688647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6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26-Aug-16</c:v>
                </c:pt>
                <c:pt idx="1">
                  <c:v>25-Aug-16</c:v>
                </c:pt>
                <c:pt idx="2">
                  <c:v>24-Aug-16</c:v>
                </c:pt>
                <c:pt idx="3">
                  <c:v>23-Aug-16</c:v>
                </c:pt>
                <c:pt idx="4">
                  <c:v>22-Aug-16</c:v>
                </c:pt>
                <c:pt idx="5">
                  <c:v>19-Aug-16</c:v>
                </c:pt>
                <c:pt idx="6">
                  <c:v>18-Aug-16</c:v>
                </c:pt>
                <c:pt idx="7">
                  <c:v>17-Aug-16</c:v>
                </c:pt>
                <c:pt idx="8">
                  <c:v>16-Aug-16</c:v>
                </c:pt>
                <c:pt idx="9">
                  <c:v>15-Aug-16</c:v>
                </c:pt>
                <c:pt idx="10">
                  <c:v>12-Aug-16</c:v>
                </c:pt>
                <c:pt idx="11">
                  <c:v>11-Aug-16</c:v>
                </c:pt>
                <c:pt idx="12">
                  <c:v>10-Aug-16</c:v>
                </c:pt>
                <c:pt idx="13">
                  <c:v>9-Aug-16</c:v>
                </c:pt>
                <c:pt idx="14">
                  <c:v>8-Aug-16</c:v>
                </c:pt>
                <c:pt idx="15">
                  <c:v>5-Aug-16</c:v>
                </c:pt>
                <c:pt idx="16">
                  <c:v>4-Aug-16</c:v>
                </c:pt>
                <c:pt idx="17">
                  <c:v>3-Aug-16</c:v>
                </c:pt>
                <c:pt idx="18">
                  <c:v>2-Aug-16</c:v>
                </c:pt>
                <c:pt idx="19">
                  <c:v>1-Aug-16</c:v>
                </c:pt>
                <c:pt idx="20">
                  <c:v>29-Jul-16</c:v>
                </c:pt>
                <c:pt idx="21">
                  <c:v>28-Jul-16</c:v>
                </c:pt>
                <c:pt idx="22">
                  <c:v>27-Jul-16</c:v>
                </c:pt>
                <c:pt idx="23">
                  <c:v>26-Jul-16</c:v>
                </c:pt>
                <c:pt idx="24">
                  <c:v>25-Jul-16</c:v>
                </c:pt>
                <c:pt idx="25">
                  <c:v>22-Jul-16</c:v>
                </c:pt>
                <c:pt idx="26">
                  <c:v>21-Jul-16</c:v>
                </c:pt>
                <c:pt idx="27">
                  <c:v>20-Jul-16</c:v>
                </c:pt>
                <c:pt idx="28">
                  <c:v>19-Jul-16</c:v>
                </c:pt>
                <c:pt idx="29">
                  <c:v>18-Jul-16</c:v>
                </c:pt>
                <c:pt idx="30">
                  <c:v>15-Jul-16</c:v>
                </c:pt>
                <c:pt idx="31">
                  <c:v>14-Jul-16</c:v>
                </c:pt>
                <c:pt idx="32">
                  <c:v>13-Jul-16</c:v>
                </c:pt>
                <c:pt idx="33">
                  <c:v>12-Jul-16</c:v>
                </c:pt>
                <c:pt idx="34">
                  <c:v>11-Jul-16</c:v>
                </c:pt>
                <c:pt idx="35">
                  <c:v>8-Jul-16</c:v>
                </c:pt>
                <c:pt idx="36">
                  <c:v>7-Jul-16</c:v>
                </c:pt>
                <c:pt idx="37">
                  <c:v>6-Jul-16</c:v>
                </c:pt>
                <c:pt idx="38">
                  <c:v>5-Jul-16</c:v>
                </c:pt>
                <c:pt idx="39">
                  <c:v>1-Jul-16</c:v>
                </c:pt>
                <c:pt idx="40">
                  <c:v>30-Jun-16</c:v>
                </c:pt>
                <c:pt idx="41">
                  <c:v>29-Jun-16</c:v>
                </c:pt>
                <c:pt idx="42">
                  <c:v>28-Jun-16</c:v>
                </c:pt>
                <c:pt idx="43">
                  <c:v>27-Jun-16</c:v>
                </c:pt>
                <c:pt idx="44">
                  <c:v>24-Jun-16</c:v>
                </c:pt>
                <c:pt idx="45">
                  <c:v>23-Jun-16</c:v>
                </c:pt>
                <c:pt idx="46">
                  <c:v>22-Jun-16</c:v>
                </c:pt>
                <c:pt idx="47">
                  <c:v>21-Jun-16</c:v>
                </c:pt>
                <c:pt idx="48">
                  <c:v>20-Jun-16</c:v>
                </c:pt>
                <c:pt idx="49">
                  <c:v>17-Jun-16</c:v>
                </c:pt>
                <c:pt idx="50">
                  <c:v>16-Jun-16</c:v>
                </c:pt>
                <c:pt idx="51">
                  <c:v>15-Jun-16</c:v>
                </c:pt>
                <c:pt idx="52">
                  <c:v>15-Jun-16</c:v>
                </c:pt>
                <c:pt idx="53">
                  <c:v>14-Jun-16</c:v>
                </c:pt>
                <c:pt idx="54">
                  <c:v>13-Jun-16</c:v>
                </c:pt>
                <c:pt idx="55">
                  <c:v>10-Jun-16</c:v>
                </c:pt>
                <c:pt idx="56">
                  <c:v>9-Jun-16</c:v>
                </c:pt>
                <c:pt idx="57">
                  <c:v>8-Jun-16</c:v>
                </c:pt>
                <c:pt idx="58">
                  <c:v>7-Jun-16</c:v>
                </c:pt>
                <c:pt idx="59">
                  <c:v>6-Jun-16</c:v>
                </c:pt>
                <c:pt idx="60">
                  <c:v>3-Jun-16</c:v>
                </c:pt>
                <c:pt idx="61">
                  <c:v>2-Jun-16</c:v>
                </c:pt>
                <c:pt idx="62">
                  <c:v>1-Jun-16</c:v>
                </c:pt>
                <c:pt idx="63">
                  <c:v>31-May-16</c:v>
                </c:pt>
                <c:pt idx="64">
                  <c:v>27-May-16</c:v>
                </c:pt>
                <c:pt idx="65">
                  <c:v>26-May-16</c:v>
                </c:pt>
                <c:pt idx="66">
                  <c:v>25-May-16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177.16</c:v>
                </c:pt>
                <c:pt idx="1">
                  <c:v>176.04</c:v>
                </c:pt>
                <c:pt idx="2">
                  <c:v>175.3</c:v>
                </c:pt>
                <c:pt idx="3">
                  <c:v>177.34</c:v>
                </c:pt>
                <c:pt idx="4">
                  <c:v>175.93</c:v>
                </c:pt>
                <c:pt idx="5">
                  <c:v>174.93</c:v>
                </c:pt>
                <c:pt idx="6">
                  <c:v>173.93</c:v>
                </c:pt>
                <c:pt idx="7">
                  <c:v>173.03</c:v>
                </c:pt>
                <c:pt idx="8">
                  <c:v>172.4</c:v>
                </c:pt>
                <c:pt idx="9">
                  <c:v>175.54</c:v>
                </c:pt>
                <c:pt idx="10">
                  <c:v>172.47</c:v>
                </c:pt>
                <c:pt idx="11">
                  <c:v>172.09</c:v>
                </c:pt>
                <c:pt idx="12">
                  <c:v>171.85</c:v>
                </c:pt>
                <c:pt idx="13">
                  <c:v>171.17</c:v>
                </c:pt>
                <c:pt idx="14">
                  <c:v>168.35</c:v>
                </c:pt>
                <c:pt idx="15">
                  <c:v>170.12</c:v>
                </c:pt>
                <c:pt idx="16">
                  <c:v>166.99</c:v>
                </c:pt>
                <c:pt idx="17">
                  <c:v>164.11</c:v>
                </c:pt>
                <c:pt idx="18">
                  <c:v>162.88999999999999</c:v>
                </c:pt>
                <c:pt idx="19">
                  <c:v>163.51</c:v>
                </c:pt>
                <c:pt idx="20">
                  <c:v>161.97999999999999</c:v>
                </c:pt>
                <c:pt idx="21">
                  <c:v>164.23</c:v>
                </c:pt>
                <c:pt idx="22">
                  <c:v>165.66</c:v>
                </c:pt>
                <c:pt idx="23">
                  <c:v>163.44</c:v>
                </c:pt>
                <c:pt idx="24">
                  <c:v>159.78</c:v>
                </c:pt>
                <c:pt idx="25">
                  <c:v>159.66999999999999</c:v>
                </c:pt>
                <c:pt idx="26">
                  <c:v>160.41</c:v>
                </c:pt>
                <c:pt idx="27">
                  <c:v>162.66999999999999</c:v>
                </c:pt>
                <c:pt idx="28">
                  <c:v>160.53</c:v>
                </c:pt>
                <c:pt idx="29">
                  <c:v>162.33000000000001</c:v>
                </c:pt>
                <c:pt idx="30">
                  <c:v>161.16</c:v>
                </c:pt>
                <c:pt idx="31">
                  <c:v>160.79</c:v>
                </c:pt>
                <c:pt idx="32">
                  <c:v>157.41</c:v>
                </c:pt>
                <c:pt idx="33">
                  <c:v>158.59</c:v>
                </c:pt>
                <c:pt idx="34">
                  <c:v>157.36000000000001</c:v>
                </c:pt>
                <c:pt idx="35">
                  <c:v>155.13999999999999</c:v>
                </c:pt>
                <c:pt idx="36">
                  <c:v>150.99</c:v>
                </c:pt>
                <c:pt idx="37">
                  <c:v>150.63</c:v>
                </c:pt>
                <c:pt idx="38">
                  <c:v>150.76</c:v>
                </c:pt>
                <c:pt idx="39">
                  <c:v>154.22</c:v>
                </c:pt>
                <c:pt idx="40">
                  <c:v>155.4</c:v>
                </c:pt>
                <c:pt idx="41">
                  <c:v>155</c:v>
                </c:pt>
                <c:pt idx="42">
                  <c:v>149.77000000000001</c:v>
                </c:pt>
                <c:pt idx="43">
                  <c:v>143.63</c:v>
                </c:pt>
                <c:pt idx="44">
                  <c:v>148.72</c:v>
                </c:pt>
                <c:pt idx="45">
                  <c:v>158.62</c:v>
                </c:pt>
                <c:pt idx="46">
                  <c:v>155.13999999999999</c:v>
                </c:pt>
                <c:pt idx="47">
                  <c:v>155.81</c:v>
                </c:pt>
                <c:pt idx="48">
                  <c:v>156.93</c:v>
                </c:pt>
                <c:pt idx="49">
                  <c:v>156</c:v>
                </c:pt>
                <c:pt idx="50">
                  <c:v>158.63</c:v>
                </c:pt>
                <c:pt idx="51">
                  <c:v>158.4</c:v>
                </c:pt>
                <c:pt idx="53">
                  <c:v>158.99</c:v>
                </c:pt>
                <c:pt idx="54">
                  <c:v>160.01</c:v>
                </c:pt>
                <c:pt idx="55">
                  <c:v>160.82</c:v>
                </c:pt>
                <c:pt idx="56">
                  <c:v>164.14</c:v>
                </c:pt>
                <c:pt idx="57">
                  <c:v>163.69999999999999</c:v>
                </c:pt>
                <c:pt idx="58">
                  <c:v>164.84</c:v>
                </c:pt>
                <c:pt idx="59">
                  <c:v>162.84</c:v>
                </c:pt>
                <c:pt idx="60">
                  <c:v>162.56</c:v>
                </c:pt>
                <c:pt idx="61">
                  <c:v>154.91</c:v>
                </c:pt>
                <c:pt idx="62">
                  <c:v>154.77000000000001</c:v>
                </c:pt>
                <c:pt idx="63">
                  <c:v>154.36000000000001</c:v>
                </c:pt>
                <c:pt idx="64">
                  <c:v>153.30000000000001</c:v>
                </c:pt>
                <c:pt idx="65">
                  <c:v>153.02000000000001</c:v>
                </c:pt>
                <c:pt idx="66">
                  <c:v>153.57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68232"/>
        <c:axId val="468866664"/>
      </c:lineChart>
      <c:catAx>
        <c:axId val="468868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66664"/>
        <c:crosses val="autoZero"/>
        <c:auto val="1"/>
        <c:lblAlgn val="ctr"/>
        <c:lblOffset val="100"/>
        <c:noMultiLvlLbl val="0"/>
      </c:catAx>
      <c:valAx>
        <c:axId val="4688666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68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42584</c:v>
                </c:pt>
                <c:pt idx="19">
                  <c:v>42583</c:v>
                </c:pt>
                <c:pt idx="20">
                  <c:v>42580</c:v>
                </c:pt>
                <c:pt idx="21">
                  <c:v>42579</c:v>
                </c:pt>
                <c:pt idx="22">
                  <c:v>42578</c:v>
                </c:pt>
                <c:pt idx="23">
                  <c:v>42577</c:v>
                </c:pt>
                <c:pt idx="24">
                  <c:v>42576</c:v>
                </c:pt>
                <c:pt idx="25">
                  <c:v>42573</c:v>
                </c:pt>
                <c:pt idx="26">
                  <c:v>42572</c:v>
                </c:pt>
                <c:pt idx="27">
                  <c:v>42571</c:v>
                </c:pt>
                <c:pt idx="28">
                  <c:v>42570</c:v>
                </c:pt>
                <c:pt idx="29">
                  <c:v>42569</c:v>
                </c:pt>
                <c:pt idx="30">
                  <c:v>42566</c:v>
                </c:pt>
                <c:pt idx="31">
                  <c:v>42565</c:v>
                </c:pt>
                <c:pt idx="32">
                  <c:v>42564</c:v>
                </c:pt>
                <c:pt idx="33">
                  <c:v>42563</c:v>
                </c:pt>
                <c:pt idx="34">
                  <c:v>42562</c:v>
                </c:pt>
                <c:pt idx="35">
                  <c:v>42559</c:v>
                </c:pt>
                <c:pt idx="36">
                  <c:v>42558</c:v>
                </c:pt>
                <c:pt idx="37">
                  <c:v>42557</c:v>
                </c:pt>
                <c:pt idx="38">
                  <c:v>42556</c:v>
                </c:pt>
                <c:pt idx="39">
                  <c:v>42552</c:v>
                </c:pt>
                <c:pt idx="40">
                  <c:v>42551</c:v>
                </c:pt>
                <c:pt idx="41">
                  <c:v>42550</c:v>
                </c:pt>
                <c:pt idx="42">
                  <c:v>42549</c:v>
                </c:pt>
                <c:pt idx="43">
                  <c:v>42548</c:v>
                </c:pt>
                <c:pt idx="44">
                  <c:v>42545</c:v>
                </c:pt>
                <c:pt idx="45">
                  <c:v>42544</c:v>
                </c:pt>
                <c:pt idx="46">
                  <c:v>42543</c:v>
                </c:pt>
                <c:pt idx="47">
                  <c:v>42542</c:v>
                </c:pt>
                <c:pt idx="48">
                  <c:v>42541</c:v>
                </c:pt>
                <c:pt idx="49">
                  <c:v>42538</c:v>
                </c:pt>
                <c:pt idx="50">
                  <c:v>42537</c:v>
                </c:pt>
                <c:pt idx="51">
                  <c:v>42536</c:v>
                </c:pt>
                <c:pt idx="52">
                  <c:v>42535</c:v>
                </c:pt>
                <c:pt idx="53">
                  <c:v>42534</c:v>
                </c:pt>
                <c:pt idx="54">
                  <c:v>42531</c:v>
                </c:pt>
                <c:pt idx="55">
                  <c:v>42530</c:v>
                </c:pt>
                <c:pt idx="56">
                  <c:v>42529</c:v>
                </c:pt>
                <c:pt idx="57">
                  <c:v>42528</c:v>
                </c:pt>
                <c:pt idx="58">
                  <c:v>42527</c:v>
                </c:pt>
                <c:pt idx="59">
                  <c:v>42524</c:v>
                </c:pt>
                <c:pt idx="60">
                  <c:v>42523</c:v>
                </c:pt>
                <c:pt idx="61">
                  <c:v>42522</c:v>
                </c:pt>
                <c:pt idx="62">
                  <c:v>42521</c:v>
                </c:pt>
                <c:pt idx="63">
                  <c:v>42517</c:v>
                </c:pt>
                <c:pt idx="64">
                  <c:v>42516</c:v>
                </c:pt>
                <c:pt idx="65">
                  <c:v>42515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46.87</c:v>
                </c:pt>
                <c:pt idx="1">
                  <c:v>47.53</c:v>
                </c:pt>
                <c:pt idx="2">
                  <c:v>47.6</c:v>
                </c:pt>
                <c:pt idx="3">
                  <c:v>47.49</c:v>
                </c:pt>
                <c:pt idx="4">
                  <c:v>46.95</c:v>
                </c:pt>
                <c:pt idx="5">
                  <c:v>47.09</c:v>
                </c:pt>
                <c:pt idx="6">
                  <c:v>47.6</c:v>
                </c:pt>
                <c:pt idx="7">
                  <c:v>48.18</c:v>
                </c:pt>
                <c:pt idx="8">
                  <c:v>47.99</c:v>
                </c:pt>
                <c:pt idx="9">
                  <c:v>48.01</c:v>
                </c:pt>
                <c:pt idx="10">
                  <c:v>47.1</c:v>
                </c:pt>
                <c:pt idx="11">
                  <c:v>47.27</c:v>
                </c:pt>
                <c:pt idx="12">
                  <c:v>47.12</c:v>
                </c:pt>
                <c:pt idx="13">
                  <c:v>47.81</c:v>
                </c:pt>
                <c:pt idx="14">
                  <c:v>48.49</c:v>
                </c:pt>
                <c:pt idx="15">
                  <c:v>48.41</c:v>
                </c:pt>
                <c:pt idx="16">
                  <c:v>45.9</c:v>
                </c:pt>
                <c:pt idx="17">
                  <c:v>44.9</c:v>
                </c:pt>
                <c:pt idx="18">
                  <c:v>44.4</c:v>
                </c:pt>
                <c:pt idx="19">
                  <c:v>47.36</c:v>
                </c:pt>
                <c:pt idx="20">
                  <c:v>46.89</c:v>
                </c:pt>
                <c:pt idx="21">
                  <c:v>47.4</c:v>
                </c:pt>
                <c:pt idx="22">
                  <c:v>47.44</c:v>
                </c:pt>
                <c:pt idx="23">
                  <c:v>47.73</c:v>
                </c:pt>
                <c:pt idx="24">
                  <c:v>46.89</c:v>
                </c:pt>
                <c:pt idx="25">
                  <c:v>47.57</c:v>
                </c:pt>
                <c:pt idx="26">
                  <c:v>46.66</c:v>
                </c:pt>
                <c:pt idx="27">
                  <c:v>48.3</c:v>
                </c:pt>
                <c:pt idx="28">
                  <c:v>47.85</c:v>
                </c:pt>
                <c:pt idx="29">
                  <c:v>47.71</c:v>
                </c:pt>
                <c:pt idx="30">
                  <c:v>47.43</c:v>
                </c:pt>
                <c:pt idx="31">
                  <c:v>47.85</c:v>
                </c:pt>
                <c:pt idx="32">
                  <c:v>45.86</c:v>
                </c:pt>
                <c:pt idx="33">
                  <c:v>46.16</c:v>
                </c:pt>
                <c:pt idx="34">
                  <c:v>42.41</c:v>
                </c:pt>
                <c:pt idx="35">
                  <c:v>41.48</c:v>
                </c:pt>
                <c:pt idx="36">
                  <c:v>40.090000000000003</c:v>
                </c:pt>
                <c:pt idx="37">
                  <c:v>39.31</c:v>
                </c:pt>
                <c:pt idx="38">
                  <c:v>40.29</c:v>
                </c:pt>
                <c:pt idx="39">
                  <c:v>41.37</c:v>
                </c:pt>
                <c:pt idx="40">
                  <c:v>41.04</c:v>
                </c:pt>
                <c:pt idx="41">
                  <c:v>40.57</c:v>
                </c:pt>
                <c:pt idx="42">
                  <c:v>38.950000000000003</c:v>
                </c:pt>
                <c:pt idx="43">
                  <c:v>37.75</c:v>
                </c:pt>
                <c:pt idx="44">
                  <c:v>41.06</c:v>
                </c:pt>
                <c:pt idx="45">
                  <c:v>45.17</c:v>
                </c:pt>
                <c:pt idx="46">
                  <c:v>45.09</c:v>
                </c:pt>
                <c:pt idx="47">
                  <c:v>44.86</c:v>
                </c:pt>
                <c:pt idx="48">
                  <c:v>43.4</c:v>
                </c:pt>
                <c:pt idx="49">
                  <c:v>42.62</c:v>
                </c:pt>
                <c:pt idx="50">
                  <c:v>41.83</c:v>
                </c:pt>
                <c:pt idx="51">
                  <c:v>42.89</c:v>
                </c:pt>
                <c:pt idx="52">
                  <c:v>42.09</c:v>
                </c:pt>
                <c:pt idx="53">
                  <c:v>44.06</c:v>
                </c:pt>
                <c:pt idx="54">
                  <c:v>46.08</c:v>
                </c:pt>
                <c:pt idx="55">
                  <c:v>46.7</c:v>
                </c:pt>
                <c:pt idx="56">
                  <c:v>45.69</c:v>
                </c:pt>
                <c:pt idx="57">
                  <c:v>45.81</c:v>
                </c:pt>
                <c:pt idx="58">
                  <c:v>44.53</c:v>
                </c:pt>
                <c:pt idx="59">
                  <c:v>44.3</c:v>
                </c:pt>
                <c:pt idx="60">
                  <c:v>45.17</c:v>
                </c:pt>
                <c:pt idx="61">
                  <c:v>45.25</c:v>
                </c:pt>
                <c:pt idx="62">
                  <c:v>45.09</c:v>
                </c:pt>
                <c:pt idx="63">
                  <c:v>45.18</c:v>
                </c:pt>
                <c:pt idx="64">
                  <c:v>44.5</c:v>
                </c:pt>
                <c:pt idx="65">
                  <c:v>45.13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76464"/>
        <c:axId val="468874896"/>
      </c:lineChart>
      <c:dateAx>
        <c:axId val="468876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74896"/>
        <c:crosses val="autoZero"/>
        <c:auto val="1"/>
        <c:lblOffset val="100"/>
        <c:baseTimeUnit val="days"/>
      </c:dateAx>
      <c:valAx>
        <c:axId val="4688748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7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26-Aug-16</c:v>
                </c:pt>
                <c:pt idx="1">
                  <c:v>25-Aug-16</c:v>
                </c:pt>
                <c:pt idx="2">
                  <c:v>24-Aug-16</c:v>
                </c:pt>
                <c:pt idx="3">
                  <c:v>23-Aug-16</c:v>
                </c:pt>
                <c:pt idx="4">
                  <c:v>22-Aug-16</c:v>
                </c:pt>
                <c:pt idx="5">
                  <c:v>19-Aug-16</c:v>
                </c:pt>
                <c:pt idx="6">
                  <c:v>18-Aug-16</c:v>
                </c:pt>
                <c:pt idx="7">
                  <c:v>17-Aug-16</c:v>
                </c:pt>
                <c:pt idx="8">
                  <c:v>16-Aug-16</c:v>
                </c:pt>
                <c:pt idx="9">
                  <c:v>15-Aug-16</c:v>
                </c:pt>
                <c:pt idx="10">
                  <c:v>12-Aug-16</c:v>
                </c:pt>
                <c:pt idx="11">
                  <c:v>11-Aug-16</c:v>
                </c:pt>
                <c:pt idx="12">
                  <c:v>10-Aug-16</c:v>
                </c:pt>
                <c:pt idx="13">
                  <c:v>9-Aug-16</c:v>
                </c:pt>
                <c:pt idx="14">
                  <c:v>8-Aug-16</c:v>
                </c:pt>
                <c:pt idx="15">
                  <c:v>5-Aug-16</c:v>
                </c:pt>
                <c:pt idx="16">
                  <c:v>4-Aug-16</c:v>
                </c:pt>
                <c:pt idx="17">
                  <c:v>3-Aug-16</c:v>
                </c:pt>
                <c:pt idx="18">
                  <c:v>2-Aug-16</c:v>
                </c:pt>
                <c:pt idx="19">
                  <c:v>1-Aug-16</c:v>
                </c:pt>
                <c:pt idx="20">
                  <c:v>29-Jul-16</c:v>
                </c:pt>
                <c:pt idx="21">
                  <c:v>28-Jul-16</c:v>
                </c:pt>
                <c:pt idx="22">
                  <c:v>27-Jul-16</c:v>
                </c:pt>
                <c:pt idx="23">
                  <c:v>26-Jul-16</c:v>
                </c:pt>
                <c:pt idx="24">
                  <c:v>25-Jul-16</c:v>
                </c:pt>
                <c:pt idx="25">
                  <c:v>22-Jul-16</c:v>
                </c:pt>
                <c:pt idx="26">
                  <c:v>21-Jul-16</c:v>
                </c:pt>
                <c:pt idx="27">
                  <c:v>20-Jul-16</c:v>
                </c:pt>
                <c:pt idx="28">
                  <c:v>19-Jul-16</c:v>
                </c:pt>
                <c:pt idx="29">
                  <c:v>18-Jul-16</c:v>
                </c:pt>
                <c:pt idx="30">
                  <c:v>15-Jul-16</c:v>
                </c:pt>
                <c:pt idx="31">
                  <c:v>14-Jul-16</c:v>
                </c:pt>
                <c:pt idx="32">
                  <c:v>13-Jul-16</c:v>
                </c:pt>
                <c:pt idx="33">
                  <c:v>12-Jul-16</c:v>
                </c:pt>
                <c:pt idx="34">
                  <c:v>11-Jul-16</c:v>
                </c:pt>
                <c:pt idx="35">
                  <c:v>8-Jul-16</c:v>
                </c:pt>
                <c:pt idx="36">
                  <c:v>7-Jul-16</c:v>
                </c:pt>
                <c:pt idx="37">
                  <c:v>6-Jul-16</c:v>
                </c:pt>
                <c:pt idx="38">
                  <c:v>5-Jul-16</c:v>
                </c:pt>
                <c:pt idx="39">
                  <c:v>1-Jul-16</c:v>
                </c:pt>
                <c:pt idx="40">
                  <c:v>30-Jun-16</c:v>
                </c:pt>
                <c:pt idx="41">
                  <c:v>29-Jun-16</c:v>
                </c:pt>
                <c:pt idx="42">
                  <c:v>29-Jun-16</c:v>
                </c:pt>
                <c:pt idx="43">
                  <c:v>28-Jun-16</c:v>
                </c:pt>
                <c:pt idx="44">
                  <c:v>27-Jun-16</c:v>
                </c:pt>
                <c:pt idx="45">
                  <c:v>24-Jun-16</c:v>
                </c:pt>
                <c:pt idx="46">
                  <c:v>23-Jun-16</c:v>
                </c:pt>
                <c:pt idx="47">
                  <c:v>22-Jun-16</c:v>
                </c:pt>
                <c:pt idx="48">
                  <c:v>21-Jun-16</c:v>
                </c:pt>
                <c:pt idx="49">
                  <c:v>20-Jun-16</c:v>
                </c:pt>
                <c:pt idx="50">
                  <c:v>17-Jun-16</c:v>
                </c:pt>
                <c:pt idx="51">
                  <c:v>16-Jun-16</c:v>
                </c:pt>
                <c:pt idx="52">
                  <c:v>15-Jun-16</c:v>
                </c:pt>
                <c:pt idx="53">
                  <c:v>14-Jun-16</c:v>
                </c:pt>
                <c:pt idx="54">
                  <c:v>13-Jun-16</c:v>
                </c:pt>
                <c:pt idx="55">
                  <c:v>10-Jun-16</c:v>
                </c:pt>
                <c:pt idx="56">
                  <c:v>9-Jun-16</c:v>
                </c:pt>
                <c:pt idx="57">
                  <c:v>8-Jun-16</c:v>
                </c:pt>
                <c:pt idx="58">
                  <c:v>7-Jun-16</c:v>
                </c:pt>
                <c:pt idx="59">
                  <c:v>6-Jun-16</c:v>
                </c:pt>
                <c:pt idx="60">
                  <c:v>3-Jun-16</c:v>
                </c:pt>
                <c:pt idx="61">
                  <c:v>2-Jun-16</c:v>
                </c:pt>
                <c:pt idx="62">
                  <c:v>1-Jun-16</c:v>
                </c:pt>
                <c:pt idx="63">
                  <c:v>31-May-16</c:v>
                </c:pt>
                <c:pt idx="64">
                  <c:v>27-May-16</c:v>
                </c:pt>
                <c:pt idx="65">
                  <c:v>26-May-16</c:v>
                </c:pt>
                <c:pt idx="66">
                  <c:v>25-May-16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79.349999999999994</c:v>
                </c:pt>
                <c:pt idx="1">
                  <c:v>79.36</c:v>
                </c:pt>
                <c:pt idx="2">
                  <c:v>81.08</c:v>
                </c:pt>
                <c:pt idx="3">
                  <c:v>82.02</c:v>
                </c:pt>
                <c:pt idx="4">
                  <c:v>82.15</c:v>
                </c:pt>
                <c:pt idx="5">
                  <c:v>81.72</c:v>
                </c:pt>
                <c:pt idx="6">
                  <c:v>82.42</c:v>
                </c:pt>
                <c:pt idx="7">
                  <c:v>82.78</c:v>
                </c:pt>
                <c:pt idx="8">
                  <c:v>82.68</c:v>
                </c:pt>
                <c:pt idx="9">
                  <c:v>83.19</c:v>
                </c:pt>
                <c:pt idx="10">
                  <c:v>83.6</c:v>
                </c:pt>
                <c:pt idx="11">
                  <c:v>83.61</c:v>
                </c:pt>
                <c:pt idx="12">
                  <c:v>83.55</c:v>
                </c:pt>
                <c:pt idx="13">
                  <c:v>83.8</c:v>
                </c:pt>
                <c:pt idx="14">
                  <c:v>83.78</c:v>
                </c:pt>
                <c:pt idx="15">
                  <c:v>84.36</c:v>
                </c:pt>
                <c:pt idx="16">
                  <c:v>83.58</c:v>
                </c:pt>
                <c:pt idx="17">
                  <c:v>84.64</c:v>
                </c:pt>
                <c:pt idx="18">
                  <c:v>84.92</c:v>
                </c:pt>
                <c:pt idx="19">
                  <c:v>82.41</c:v>
                </c:pt>
                <c:pt idx="20">
                  <c:v>83.6</c:v>
                </c:pt>
                <c:pt idx="21">
                  <c:v>82.56</c:v>
                </c:pt>
                <c:pt idx="22">
                  <c:v>83.34</c:v>
                </c:pt>
                <c:pt idx="23">
                  <c:v>83.64</c:v>
                </c:pt>
                <c:pt idx="24">
                  <c:v>82.86</c:v>
                </c:pt>
                <c:pt idx="25">
                  <c:v>82.99</c:v>
                </c:pt>
                <c:pt idx="26">
                  <c:v>82.61</c:v>
                </c:pt>
                <c:pt idx="27">
                  <c:v>83.29</c:v>
                </c:pt>
                <c:pt idx="28">
                  <c:v>82.82</c:v>
                </c:pt>
                <c:pt idx="29">
                  <c:v>83.21</c:v>
                </c:pt>
                <c:pt idx="30">
                  <c:v>82.36</c:v>
                </c:pt>
                <c:pt idx="31">
                  <c:v>82.97</c:v>
                </c:pt>
                <c:pt idx="32">
                  <c:v>82.28</c:v>
                </c:pt>
                <c:pt idx="33">
                  <c:v>81.77</c:v>
                </c:pt>
                <c:pt idx="34">
                  <c:v>81.06</c:v>
                </c:pt>
                <c:pt idx="35">
                  <c:v>80.38</c:v>
                </c:pt>
                <c:pt idx="36">
                  <c:v>79.44</c:v>
                </c:pt>
                <c:pt idx="37">
                  <c:v>79.989999999999995</c:v>
                </c:pt>
                <c:pt idx="38">
                  <c:v>78.23</c:v>
                </c:pt>
                <c:pt idx="39">
                  <c:v>78.290000000000006</c:v>
                </c:pt>
                <c:pt idx="40">
                  <c:v>78.010000000000005</c:v>
                </c:pt>
                <c:pt idx="41">
                  <c:v>77.290000000000006</c:v>
                </c:pt>
                <c:pt idx="43">
                  <c:v>75.430000000000007</c:v>
                </c:pt>
                <c:pt idx="44">
                  <c:v>73.69</c:v>
                </c:pt>
                <c:pt idx="45">
                  <c:v>75.23</c:v>
                </c:pt>
                <c:pt idx="46">
                  <c:v>78.12</c:v>
                </c:pt>
                <c:pt idx="47">
                  <c:v>77.040000000000006</c:v>
                </c:pt>
                <c:pt idx="48">
                  <c:v>76.89</c:v>
                </c:pt>
                <c:pt idx="49">
                  <c:v>76.48</c:v>
                </c:pt>
                <c:pt idx="50">
                  <c:v>75.510000000000005</c:v>
                </c:pt>
                <c:pt idx="51">
                  <c:v>76.540000000000006</c:v>
                </c:pt>
                <c:pt idx="52">
                  <c:v>76.680000000000007</c:v>
                </c:pt>
                <c:pt idx="53">
                  <c:v>77.930000000000007</c:v>
                </c:pt>
                <c:pt idx="54">
                  <c:v>78.2</c:v>
                </c:pt>
                <c:pt idx="55">
                  <c:v>78.53</c:v>
                </c:pt>
                <c:pt idx="56">
                  <c:v>79.290000000000006</c:v>
                </c:pt>
                <c:pt idx="57">
                  <c:v>79.66</c:v>
                </c:pt>
                <c:pt idx="58">
                  <c:v>80</c:v>
                </c:pt>
                <c:pt idx="59">
                  <c:v>80.42</c:v>
                </c:pt>
                <c:pt idx="60">
                  <c:v>79.790000000000006</c:v>
                </c:pt>
                <c:pt idx="61">
                  <c:v>79.89</c:v>
                </c:pt>
                <c:pt idx="62">
                  <c:v>78.72</c:v>
                </c:pt>
                <c:pt idx="63">
                  <c:v>78.95</c:v>
                </c:pt>
                <c:pt idx="64">
                  <c:v>78.150000000000006</c:v>
                </c:pt>
                <c:pt idx="65">
                  <c:v>77.290000000000006</c:v>
                </c:pt>
                <c:pt idx="66">
                  <c:v>76.73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81560"/>
        <c:axId val="468881168"/>
      </c:lineChart>
      <c:catAx>
        <c:axId val="468881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81168"/>
        <c:crosses val="autoZero"/>
        <c:auto val="1"/>
        <c:lblAlgn val="ctr"/>
        <c:lblOffset val="100"/>
        <c:noMultiLvlLbl val="0"/>
      </c:catAx>
      <c:valAx>
        <c:axId val="46888116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81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  <c:pt idx="66">
                  <c:v>42515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36.090000000000003</c:v>
                </c:pt>
                <c:pt idx="1">
                  <c:v>36.47</c:v>
                </c:pt>
                <c:pt idx="2">
                  <c:v>36.770000000000003</c:v>
                </c:pt>
                <c:pt idx="3">
                  <c:v>36.69</c:v>
                </c:pt>
                <c:pt idx="4">
                  <c:v>36.61</c:v>
                </c:pt>
                <c:pt idx="5">
                  <c:v>36.770000000000003</c:v>
                </c:pt>
                <c:pt idx="6">
                  <c:v>37.07</c:v>
                </c:pt>
                <c:pt idx="7">
                  <c:v>37.51</c:v>
                </c:pt>
                <c:pt idx="8">
                  <c:v>36.94</c:v>
                </c:pt>
                <c:pt idx="9">
                  <c:v>36.92</c:v>
                </c:pt>
                <c:pt idx="10">
                  <c:v>36.35</c:v>
                </c:pt>
                <c:pt idx="11">
                  <c:v>36.700000000000003</c:v>
                </c:pt>
                <c:pt idx="12">
                  <c:v>36.479999999999997</c:v>
                </c:pt>
                <c:pt idx="14">
                  <c:v>37.15</c:v>
                </c:pt>
                <c:pt idx="15">
                  <c:v>37.44</c:v>
                </c:pt>
                <c:pt idx="16">
                  <c:v>37.67</c:v>
                </c:pt>
                <c:pt idx="17">
                  <c:v>36.54</c:v>
                </c:pt>
                <c:pt idx="18">
                  <c:v>36.479999999999997</c:v>
                </c:pt>
                <c:pt idx="19">
                  <c:v>36.39</c:v>
                </c:pt>
                <c:pt idx="20">
                  <c:v>39.479999999999997</c:v>
                </c:pt>
                <c:pt idx="21">
                  <c:v>38.75</c:v>
                </c:pt>
                <c:pt idx="22">
                  <c:v>39.36</c:v>
                </c:pt>
                <c:pt idx="23">
                  <c:v>38.54</c:v>
                </c:pt>
                <c:pt idx="24">
                  <c:v>39.03</c:v>
                </c:pt>
                <c:pt idx="25">
                  <c:v>38.96</c:v>
                </c:pt>
                <c:pt idx="26">
                  <c:v>38.96</c:v>
                </c:pt>
                <c:pt idx="27">
                  <c:v>38.520000000000003</c:v>
                </c:pt>
                <c:pt idx="28">
                  <c:v>40.21</c:v>
                </c:pt>
                <c:pt idx="29">
                  <c:v>40.53</c:v>
                </c:pt>
                <c:pt idx="30">
                  <c:v>40.1</c:v>
                </c:pt>
                <c:pt idx="31">
                  <c:v>39.979999999999997</c:v>
                </c:pt>
                <c:pt idx="32">
                  <c:v>40.98</c:v>
                </c:pt>
                <c:pt idx="33">
                  <c:v>39.56</c:v>
                </c:pt>
                <c:pt idx="34">
                  <c:v>40.21</c:v>
                </c:pt>
                <c:pt idx="35">
                  <c:v>38.119999999999997</c:v>
                </c:pt>
                <c:pt idx="36">
                  <c:v>37.369999999999997</c:v>
                </c:pt>
                <c:pt idx="37">
                  <c:v>36.369999999999997</c:v>
                </c:pt>
                <c:pt idx="38">
                  <c:v>35.58</c:v>
                </c:pt>
                <c:pt idx="39">
                  <c:v>35.619999999999997</c:v>
                </c:pt>
                <c:pt idx="40">
                  <c:v>36.770000000000003</c:v>
                </c:pt>
                <c:pt idx="41">
                  <c:v>36.43</c:v>
                </c:pt>
                <c:pt idx="42">
                  <c:v>36.24</c:v>
                </c:pt>
                <c:pt idx="43">
                  <c:v>34.67</c:v>
                </c:pt>
                <c:pt idx="44">
                  <c:v>33.36</c:v>
                </c:pt>
                <c:pt idx="45">
                  <c:v>35.18</c:v>
                </c:pt>
                <c:pt idx="46">
                  <c:v>38.31</c:v>
                </c:pt>
                <c:pt idx="47">
                  <c:v>38.549999999999997</c:v>
                </c:pt>
                <c:pt idx="48">
                  <c:v>38.67</c:v>
                </c:pt>
                <c:pt idx="49">
                  <c:v>38.090000000000003</c:v>
                </c:pt>
                <c:pt idx="50">
                  <c:v>38.01</c:v>
                </c:pt>
                <c:pt idx="51">
                  <c:v>38.020000000000003</c:v>
                </c:pt>
                <c:pt idx="52">
                  <c:v>38.89</c:v>
                </c:pt>
                <c:pt idx="53">
                  <c:v>39.11</c:v>
                </c:pt>
                <c:pt idx="54">
                  <c:v>40.57</c:v>
                </c:pt>
                <c:pt idx="55">
                  <c:v>42.04</c:v>
                </c:pt>
                <c:pt idx="56">
                  <c:v>42.4</c:v>
                </c:pt>
                <c:pt idx="57">
                  <c:v>41.85</c:v>
                </c:pt>
                <c:pt idx="58">
                  <c:v>42.1</c:v>
                </c:pt>
                <c:pt idx="59">
                  <c:v>41.28</c:v>
                </c:pt>
                <c:pt idx="60">
                  <c:v>41.57</c:v>
                </c:pt>
                <c:pt idx="61">
                  <c:v>42.45</c:v>
                </c:pt>
                <c:pt idx="62">
                  <c:v>43.51</c:v>
                </c:pt>
                <c:pt idx="63">
                  <c:v>43.46</c:v>
                </c:pt>
                <c:pt idx="64">
                  <c:v>43.12</c:v>
                </c:pt>
                <c:pt idx="65">
                  <c:v>42.76</c:v>
                </c:pt>
                <c:pt idx="66">
                  <c:v>43.5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78032"/>
        <c:axId val="468874504"/>
      </c:lineChart>
      <c:dateAx>
        <c:axId val="468878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74504"/>
        <c:crosses val="autoZero"/>
        <c:auto val="1"/>
        <c:lblOffset val="100"/>
        <c:baseTimeUnit val="days"/>
      </c:dateAx>
      <c:valAx>
        <c:axId val="46887450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7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42584</c:v>
                </c:pt>
                <c:pt idx="19">
                  <c:v>42583</c:v>
                </c:pt>
                <c:pt idx="20">
                  <c:v>42580</c:v>
                </c:pt>
                <c:pt idx="21">
                  <c:v>42579</c:v>
                </c:pt>
                <c:pt idx="22">
                  <c:v>42578</c:v>
                </c:pt>
                <c:pt idx="23">
                  <c:v>42577</c:v>
                </c:pt>
                <c:pt idx="24">
                  <c:v>42576</c:v>
                </c:pt>
                <c:pt idx="25">
                  <c:v>42573</c:v>
                </c:pt>
                <c:pt idx="26">
                  <c:v>42572</c:v>
                </c:pt>
                <c:pt idx="27">
                  <c:v>42571</c:v>
                </c:pt>
                <c:pt idx="28">
                  <c:v>42570</c:v>
                </c:pt>
                <c:pt idx="29">
                  <c:v>42569</c:v>
                </c:pt>
                <c:pt idx="30">
                  <c:v>42566</c:v>
                </c:pt>
                <c:pt idx="31">
                  <c:v>42565</c:v>
                </c:pt>
                <c:pt idx="32">
                  <c:v>42564</c:v>
                </c:pt>
                <c:pt idx="33">
                  <c:v>42563</c:v>
                </c:pt>
                <c:pt idx="34">
                  <c:v>42562</c:v>
                </c:pt>
                <c:pt idx="35">
                  <c:v>42559</c:v>
                </c:pt>
                <c:pt idx="36">
                  <c:v>42558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95.21</c:v>
                </c:pt>
                <c:pt idx="1">
                  <c:v>95.55</c:v>
                </c:pt>
                <c:pt idx="2">
                  <c:v>95.82</c:v>
                </c:pt>
                <c:pt idx="3">
                  <c:v>95.97</c:v>
                </c:pt>
                <c:pt idx="4">
                  <c:v>95.87</c:v>
                </c:pt>
                <c:pt idx="5">
                  <c:v>96.39</c:v>
                </c:pt>
                <c:pt idx="6">
                  <c:v>96.65</c:v>
                </c:pt>
                <c:pt idx="7">
                  <c:v>96.87</c:v>
                </c:pt>
                <c:pt idx="8">
                  <c:v>96.88</c:v>
                </c:pt>
                <c:pt idx="9">
                  <c:v>97.1</c:v>
                </c:pt>
                <c:pt idx="10">
                  <c:v>96.84</c:v>
                </c:pt>
                <c:pt idx="11">
                  <c:v>97.77</c:v>
                </c:pt>
                <c:pt idx="12">
                  <c:v>97.86</c:v>
                </c:pt>
                <c:pt idx="13">
                  <c:v>96.67</c:v>
                </c:pt>
                <c:pt idx="14">
                  <c:v>95.75</c:v>
                </c:pt>
                <c:pt idx="15">
                  <c:v>95.83</c:v>
                </c:pt>
                <c:pt idx="16">
                  <c:v>95.16</c:v>
                </c:pt>
                <c:pt idx="17">
                  <c:v>96.09</c:v>
                </c:pt>
                <c:pt idx="18">
                  <c:v>95.01</c:v>
                </c:pt>
                <c:pt idx="19">
                  <c:v>95.54</c:v>
                </c:pt>
                <c:pt idx="20">
                  <c:v>95.95</c:v>
                </c:pt>
                <c:pt idx="21">
                  <c:v>95.91</c:v>
                </c:pt>
                <c:pt idx="22">
                  <c:v>96.33</c:v>
                </c:pt>
                <c:pt idx="23">
                  <c:v>96.69</c:v>
                </c:pt>
                <c:pt idx="24">
                  <c:v>97.39</c:v>
                </c:pt>
                <c:pt idx="25">
                  <c:v>97.71</c:v>
                </c:pt>
                <c:pt idx="26">
                  <c:v>98.01</c:v>
                </c:pt>
                <c:pt idx="27">
                  <c:v>98.22</c:v>
                </c:pt>
                <c:pt idx="28">
                  <c:v>99.47</c:v>
                </c:pt>
                <c:pt idx="29">
                  <c:v>100.15</c:v>
                </c:pt>
                <c:pt idx="30">
                  <c:v>99.8</c:v>
                </c:pt>
                <c:pt idx="31">
                  <c:v>99.97</c:v>
                </c:pt>
                <c:pt idx="32">
                  <c:v>99.88</c:v>
                </c:pt>
                <c:pt idx="33">
                  <c:v>100.2</c:v>
                </c:pt>
                <c:pt idx="34">
                  <c:v>99.98</c:v>
                </c:pt>
                <c:pt idx="35">
                  <c:v>99.62</c:v>
                </c:pt>
                <c:pt idx="36">
                  <c:v>98.41</c:v>
                </c:pt>
                <c:pt idx="38">
                  <c:v>98.45</c:v>
                </c:pt>
                <c:pt idx="39">
                  <c:v>97.66</c:v>
                </c:pt>
                <c:pt idx="40">
                  <c:v>98.03</c:v>
                </c:pt>
                <c:pt idx="41">
                  <c:v>97.82</c:v>
                </c:pt>
                <c:pt idx="42">
                  <c:v>96.98</c:v>
                </c:pt>
                <c:pt idx="43">
                  <c:v>96.05</c:v>
                </c:pt>
                <c:pt idx="44">
                  <c:v>94.38</c:v>
                </c:pt>
                <c:pt idx="45">
                  <c:v>95.72</c:v>
                </c:pt>
                <c:pt idx="46">
                  <c:v>99.02</c:v>
                </c:pt>
                <c:pt idx="47">
                  <c:v>98.79</c:v>
                </c:pt>
                <c:pt idx="48">
                  <c:v>98.82</c:v>
                </c:pt>
                <c:pt idx="49">
                  <c:v>99.57</c:v>
                </c:pt>
                <c:pt idx="50">
                  <c:v>99</c:v>
                </c:pt>
                <c:pt idx="51">
                  <c:v>98.38</c:v>
                </c:pt>
                <c:pt idx="52">
                  <c:v>98.27</c:v>
                </c:pt>
                <c:pt idx="53">
                  <c:v>98.4</c:v>
                </c:pt>
                <c:pt idx="54">
                  <c:v>97.57</c:v>
                </c:pt>
                <c:pt idx="55">
                  <c:v>97.34</c:v>
                </c:pt>
                <c:pt idx="56">
                  <c:v>97.84</c:v>
                </c:pt>
                <c:pt idx="57">
                  <c:v>98.04</c:v>
                </c:pt>
                <c:pt idx="58">
                  <c:v>98.35</c:v>
                </c:pt>
                <c:pt idx="59">
                  <c:v>98.78</c:v>
                </c:pt>
                <c:pt idx="60">
                  <c:v>98.75</c:v>
                </c:pt>
                <c:pt idx="61">
                  <c:v>98.72</c:v>
                </c:pt>
                <c:pt idx="62">
                  <c:v>98.52</c:v>
                </c:pt>
                <c:pt idx="63">
                  <c:v>99.22</c:v>
                </c:pt>
                <c:pt idx="64">
                  <c:v>100.29</c:v>
                </c:pt>
                <c:pt idx="65">
                  <c:v>99.81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79992"/>
        <c:axId val="653609312"/>
      </c:lineChart>
      <c:dateAx>
        <c:axId val="468879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09312"/>
        <c:crosses val="autoZero"/>
        <c:auto val="1"/>
        <c:lblOffset val="100"/>
        <c:baseTimeUnit val="days"/>
      </c:dateAx>
      <c:valAx>
        <c:axId val="6536093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7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42584</c:v>
                </c:pt>
                <c:pt idx="19">
                  <c:v>42583</c:v>
                </c:pt>
                <c:pt idx="20">
                  <c:v>42580</c:v>
                </c:pt>
                <c:pt idx="21">
                  <c:v>42579</c:v>
                </c:pt>
                <c:pt idx="22">
                  <c:v>42578</c:v>
                </c:pt>
                <c:pt idx="23">
                  <c:v>42577</c:v>
                </c:pt>
                <c:pt idx="24">
                  <c:v>42576</c:v>
                </c:pt>
                <c:pt idx="25">
                  <c:v>42573</c:v>
                </c:pt>
                <c:pt idx="26">
                  <c:v>42572</c:v>
                </c:pt>
                <c:pt idx="27">
                  <c:v>42571</c:v>
                </c:pt>
                <c:pt idx="28">
                  <c:v>42570</c:v>
                </c:pt>
                <c:pt idx="29">
                  <c:v>42569</c:v>
                </c:pt>
                <c:pt idx="30">
                  <c:v>42566</c:v>
                </c:pt>
                <c:pt idx="31">
                  <c:v>42565</c:v>
                </c:pt>
                <c:pt idx="32">
                  <c:v>42564</c:v>
                </c:pt>
                <c:pt idx="33">
                  <c:v>42563</c:v>
                </c:pt>
                <c:pt idx="34">
                  <c:v>42562</c:v>
                </c:pt>
                <c:pt idx="35">
                  <c:v>42559</c:v>
                </c:pt>
                <c:pt idx="36">
                  <c:v>42558</c:v>
                </c:pt>
                <c:pt idx="37">
                  <c:v>42557</c:v>
                </c:pt>
                <c:pt idx="38">
                  <c:v>42556</c:v>
                </c:pt>
                <c:pt idx="39">
                  <c:v>42552</c:v>
                </c:pt>
                <c:pt idx="40">
                  <c:v>42551</c:v>
                </c:pt>
                <c:pt idx="41">
                  <c:v>42550</c:v>
                </c:pt>
                <c:pt idx="42">
                  <c:v>42549</c:v>
                </c:pt>
                <c:pt idx="43">
                  <c:v>42548</c:v>
                </c:pt>
                <c:pt idx="44">
                  <c:v>42545</c:v>
                </c:pt>
                <c:pt idx="45">
                  <c:v>42544</c:v>
                </c:pt>
                <c:pt idx="46">
                  <c:v>42543</c:v>
                </c:pt>
                <c:pt idx="47">
                  <c:v>42542</c:v>
                </c:pt>
                <c:pt idx="48">
                  <c:v>42541</c:v>
                </c:pt>
                <c:pt idx="49">
                  <c:v>42538</c:v>
                </c:pt>
                <c:pt idx="50">
                  <c:v>42537</c:v>
                </c:pt>
                <c:pt idx="51">
                  <c:v>42536</c:v>
                </c:pt>
                <c:pt idx="52">
                  <c:v>42535</c:v>
                </c:pt>
                <c:pt idx="53">
                  <c:v>42534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  <c:pt idx="66">
                  <c:v>42515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4.6100000000000003</c:v>
                </c:pt>
                <c:pt idx="1">
                  <c:v>4.62</c:v>
                </c:pt>
                <c:pt idx="2">
                  <c:v>4.66</c:v>
                </c:pt>
                <c:pt idx="3">
                  <c:v>4.6500000000000004</c:v>
                </c:pt>
                <c:pt idx="4">
                  <c:v>4.6399999999999997</c:v>
                </c:pt>
                <c:pt idx="5">
                  <c:v>4.6900000000000004</c:v>
                </c:pt>
                <c:pt idx="6">
                  <c:v>4.78</c:v>
                </c:pt>
                <c:pt idx="7">
                  <c:v>4.72</c:v>
                </c:pt>
                <c:pt idx="8">
                  <c:v>4.8499999999999996</c:v>
                </c:pt>
                <c:pt idx="9">
                  <c:v>4.9000000000000004</c:v>
                </c:pt>
                <c:pt idx="10">
                  <c:v>4.8499999999999996</c:v>
                </c:pt>
                <c:pt idx="11">
                  <c:v>4.8499999999999996</c:v>
                </c:pt>
                <c:pt idx="12">
                  <c:v>4.88</c:v>
                </c:pt>
                <c:pt idx="13">
                  <c:v>4.95</c:v>
                </c:pt>
                <c:pt idx="14">
                  <c:v>4.93</c:v>
                </c:pt>
                <c:pt idx="15">
                  <c:v>4.8600000000000003</c:v>
                </c:pt>
                <c:pt idx="16">
                  <c:v>4.93</c:v>
                </c:pt>
                <c:pt idx="17">
                  <c:v>4.82</c:v>
                </c:pt>
                <c:pt idx="18">
                  <c:v>4.8499999999999996</c:v>
                </c:pt>
                <c:pt idx="19">
                  <c:v>5.08</c:v>
                </c:pt>
                <c:pt idx="20">
                  <c:v>5.2</c:v>
                </c:pt>
                <c:pt idx="21">
                  <c:v>5.09</c:v>
                </c:pt>
                <c:pt idx="22">
                  <c:v>5.09</c:v>
                </c:pt>
                <c:pt idx="23">
                  <c:v>5.15</c:v>
                </c:pt>
                <c:pt idx="24">
                  <c:v>5.13</c:v>
                </c:pt>
                <c:pt idx="25">
                  <c:v>5.17</c:v>
                </c:pt>
                <c:pt idx="26">
                  <c:v>5.0999999999999996</c:v>
                </c:pt>
                <c:pt idx="27">
                  <c:v>5.04</c:v>
                </c:pt>
                <c:pt idx="28">
                  <c:v>5.0199999999999996</c:v>
                </c:pt>
                <c:pt idx="29">
                  <c:v>5.2</c:v>
                </c:pt>
                <c:pt idx="30">
                  <c:v>5.17</c:v>
                </c:pt>
                <c:pt idx="31">
                  <c:v>5.1100000000000003</c:v>
                </c:pt>
                <c:pt idx="32">
                  <c:v>5.0599999999999996</c:v>
                </c:pt>
                <c:pt idx="33">
                  <c:v>5.04</c:v>
                </c:pt>
                <c:pt idx="34">
                  <c:v>4.92</c:v>
                </c:pt>
                <c:pt idx="35">
                  <c:v>4.97</c:v>
                </c:pt>
                <c:pt idx="36">
                  <c:v>4.91</c:v>
                </c:pt>
                <c:pt idx="37">
                  <c:v>4.88</c:v>
                </c:pt>
                <c:pt idx="38">
                  <c:v>4.9800000000000004</c:v>
                </c:pt>
                <c:pt idx="39">
                  <c:v>4.96</c:v>
                </c:pt>
                <c:pt idx="40">
                  <c:v>4.9400000000000004</c:v>
                </c:pt>
                <c:pt idx="41">
                  <c:v>4.8499999999999996</c:v>
                </c:pt>
                <c:pt idx="42">
                  <c:v>4.74</c:v>
                </c:pt>
                <c:pt idx="43">
                  <c:v>4.5999999999999996</c:v>
                </c:pt>
                <c:pt idx="44">
                  <c:v>4.87</c:v>
                </c:pt>
                <c:pt idx="45">
                  <c:v>5.0999999999999996</c:v>
                </c:pt>
                <c:pt idx="46">
                  <c:v>5.09</c:v>
                </c:pt>
                <c:pt idx="47">
                  <c:v>5.21</c:v>
                </c:pt>
                <c:pt idx="48">
                  <c:v>5.17</c:v>
                </c:pt>
                <c:pt idx="49">
                  <c:v>5.1100000000000003</c:v>
                </c:pt>
                <c:pt idx="50">
                  <c:v>5.04</c:v>
                </c:pt>
                <c:pt idx="51">
                  <c:v>4.8600000000000003</c:v>
                </c:pt>
                <c:pt idx="52">
                  <c:v>4.83</c:v>
                </c:pt>
                <c:pt idx="53">
                  <c:v>4.87</c:v>
                </c:pt>
                <c:pt idx="55">
                  <c:v>5.1100000000000003</c:v>
                </c:pt>
                <c:pt idx="56">
                  <c:v>5.12</c:v>
                </c:pt>
                <c:pt idx="57">
                  <c:v>5.2</c:v>
                </c:pt>
                <c:pt idx="58">
                  <c:v>5.21</c:v>
                </c:pt>
                <c:pt idx="59">
                  <c:v>5.19</c:v>
                </c:pt>
                <c:pt idx="60">
                  <c:v>5.23</c:v>
                </c:pt>
                <c:pt idx="61">
                  <c:v>5.16</c:v>
                </c:pt>
                <c:pt idx="62">
                  <c:v>5.07</c:v>
                </c:pt>
                <c:pt idx="63">
                  <c:v>5.17</c:v>
                </c:pt>
                <c:pt idx="64">
                  <c:v>5.15</c:v>
                </c:pt>
                <c:pt idx="65">
                  <c:v>5.16</c:v>
                </c:pt>
                <c:pt idx="66">
                  <c:v>5.22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10096"/>
        <c:axId val="653613232"/>
      </c:lineChart>
      <c:dateAx>
        <c:axId val="653610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13232"/>
        <c:crosses val="autoZero"/>
        <c:auto val="1"/>
        <c:lblOffset val="100"/>
        <c:baseTimeUnit val="days"/>
      </c:dateAx>
      <c:valAx>
        <c:axId val="65361323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1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26-Aug-16</c:v>
                </c:pt>
                <c:pt idx="1">
                  <c:v>25-Aug-16</c:v>
                </c:pt>
                <c:pt idx="2">
                  <c:v>24-Aug-16</c:v>
                </c:pt>
                <c:pt idx="3">
                  <c:v>23-Aug-16</c:v>
                </c:pt>
                <c:pt idx="4">
                  <c:v>22-Aug-16</c:v>
                </c:pt>
                <c:pt idx="5">
                  <c:v>19-Aug-16</c:v>
                </c:pt>
                <c:pt idx="6">
                  <c:v>18-Aug-16</c:v>
                </c:pt>
                <c:pt idx="7">
                  <c:v>17-Aug-16</c:v>
                </c:pt>
                <c:pt idx="8">
                  <c:v>16-Aug-16</c:v>
                </c:pt>
                <c:pt idx="9">
                  <c:v>15-Aug-16</c:v>
                </c:pt>
                <c:pt idx="10">
                  <c:v>12-Aug-16</c:v>
                </c:pt>
                <c:pt idx="11">
                  <c:v>11-Aug-16</c:v>
                </c:pt>
                <c:pt idx="12">
                  <c:v>10-Aug-16</c:v>
                </c:pt>
                <c:pt idx="13">
                  <c:v>9-Aug-16</c:v>
                </c:pt>
                <c:pt idx="14">
                  <c:v>8-Aug-16</c:v>
                </c:pt>
                <c:pt idx="15">
                  <c:v>5-Aug-16</c:v>
                </c:pt>
                <c:pt idx="16">
                  <c:v>4-Aug-16</c:v>
                </c:pt>
                <c:pt idx="17">
                  <c:v>3-Aug-16</c:v>
                </c:pt>
                <c:pt idx="18">
                  <c:v>2-Aug-16</c:v>
                </c:pt>
                <c:pt idx="19">
                  <c:v>1-Aug-16</c:v>
                </c:pt>
                <c:pt idx="20">
                  <c:v>29-Jul-16</c:v>
                </c:pt>
                <c:pt idx="21">
                  <c:v>28-Jul-16</c:v>
                </c:pt>
                <c:pt idx="22">
                  <c:v>27-Jul-16</c:v>
                </c:pt>
                <c:pt idx="23">
                  <c:v>26-Jul-16</c:v>
                </c:pt>
                <c:pt idx="24">
                  <c:v>25-Jul-16</c:v>
                </c:pt>
                <c:pt idx="25">
                  <c:v>22-Jul-16</c:v>
                </c:pt>
                <c:pt idx="26">
                  <c:v>21-Jul-16</c:v>
                </c:pt>
                <c:pt idx="27">
                  <c:v>20-Jul-16</c:v>
                </c:pt>
                <c:pt idx="28">
                  <c:v>19-Jul-16</c:v>
                </c:pt>
                <c:pt idx="29">
                  <c:v>18-Jul-16</c:v>
                </c:pt>
                <c:pt idx="30">
                  <c:v>15-Jul-16</c:v>
                </c:pt>
                <c:pt idx="31">
                  <c:v>14-Jul-16</c:v>
                </c:pt>
                <c:pt idx="32">
                  <c:v>13-Jul-16</c:v>
                </c:pt>
                <c:pt idx="33">
                  <c:v>12-Jul-16</c:v>
                </c:pt>
                <c:pt idx="34">
                  <c:v>11-Jul-16</c:v>
                </c:pt>
                <c:pt idx="35">
                  <c:v>8-Jul-16</c:v>
                </c:pt>
                <c:pt idx="36">
                  <c:v>7-Jul-16</c:v>
                </c:pt>
                <c:pt idx="37">
                  <c:v>6-Jul-16</c:v>
                </c:pt>
                <c:pt idx="38">
                  <c:v>5-Jul-16</c:v>
                </c:pt>
                <c:pt idx="39">
                  <c:v>1-Jul-16</c:v>
                </c:pt>
                <c:pt idx="40">
                  <c:v>30-Jun-16</c:v>
                </c:pt>
                <c:pt idx="41">
                  <c:v>29-Jun-16</c:v>
                </c:pt>
                <c:pt idx="42">
                  <c:v>28-Jun-16</c:v>
                </c:pt>
                <c:pt idx="43">
                  <c:v>27-Jun-16</c:v>
                </c:pt>
                <c:pt idx="44">
                  <c:v>24-Jun-16</c:v>
                </c:pt>
                <c:pt idx="45">
                  <c:v>23-Jun-16</c:v>
                </c:pt>
                <c:pt idx="46">
                  <c:v>22-Jun-16</c:v>
                </c:pt>
                <c:pt idx="47">
                  <c:v>21-Jun-16</c:v>
                </c:pt>
                <c:pt idx="48">
                  <c:v>20-Jun-16</c:v>
                </c:pt>
                <c:pt idx="49">
                  <c:v>17-Jun-16</c:v>
                </c:pt>
                <c:pt idx="50">
                  <c:v>16-Jun-16</c:v>
                </c:pt>
                <c:pt idx="51">
                  <c:v>15-Jun-16</c:v>
                </c:pt>
                <c:pt idx="52">
                  <c:v>14-Jun-16</c:v>
                </c:pt>
                <c:pt idx="53">
                  <c:v>14-Jun-16</c:v>
                </c:pt>
                <c:pt idx="54">
                  <c:v>13-Jun-16</c:v>
                </c:pt>
                <c:pt idx="55">
                  <c:v>10-Jun-16</c:v>
                </c:pt>
                <c:pt idx="56">
                  <c:v>9-Jun-16</c:v>
                </c:pt>
                <c:pt idx="57">
                  <c:v>8-Jun-16</c:v>
                </c:pt>
                <c:pt idx="58">
                  <c:v>7-Jun-16</c:v>
                </c:pt>
                <c:pt idx="59">
                  <c:v>6-Jun-16</c:v>
                </c:pt>
                <c:pt idx="60">
                  <c:v>3-Jun-16</c:v>
                </c:pt>
                <c:pt idx="61">
                  <c:v>2-Jun-16</c:v>
                </c:pt>
                <c:pt idx="62">
                  <c:v>1-Jun-16</c:v>
                </c:pt>
                <c:pt idx="63">
                  <c:v>31-May-16</c:v>
                </c:pt>
                <c:pt idx="64">
                  <c:v>27-May-16</c:v>
                </c:pt>
                <c:pt idx="65">
                  <c:v>26-May-16</c:v>
                </c:pt>
                <c:pt idx="66">
                  <c:v>25-May-16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79.77</c:v>
                </c:pt>
                <c:pt idx="1">
                  <c:v>80.08</c:v>
                </c:pt>
                <c:pt idx="2">
                  <c:v>80.5</c:v>
                </c:pt>
                <c:pt idx="3">
                  <c:v>81.47</c:v>
                </c:pt>
                <c:pt idx="4">
                  <c:v>80.92</c:v>
                </c:pt>
                <c:pt idx="5">
                  <c:v>81</c:v>
                </c:pt>
                <c:pt idx="6">
                  <c:v>80.59</c:v>
                </c:pt>
                <c:pt idx="7">
                  <c:v>80.7</c:v>
                </c:pt>
                <c:pt idx="8">
                  <c:v>79.25</c:v>
                </c:pt>
                <c:pt idx="9">
                  <c:v>79.650000000000006</c:v>
                </c:pt>
                <c:pt idx="10">
                  <c:v>79.66</c:v>
                </c:pt>
                <c:pt idx="11">
                  <c:v>79.569999999999993</c:v>
                </c:pt>
                <c:pt idx="12">
                  <c:v>78.900000000000006</c:v>
                </c:pt>
                <c:pt idx="13">
                  <c:v>79.33</c:v>
                </c:pt>
                <c:pt idx="14">
                  <c:v>79.739999999999995</c:v>
                </c:pt>
                <c:pt idx="15">
                  <c:v>80.41</c:v>
                </c:pt>
                <c:pt idx="16">
                  <c:v>79.77</c:v>
                </c:pt>
                <c:pt idx="17">
                  <c:v>80.09</c:v>
                </c:pt>
                <c:pt idx="18">
                  <c:v>79.569999999999993</c:v>
                </c:pt>
                <c:pt idx="19">
                  <c:v>80.459999999999994</c:v>
                </c:pt>
                <c:pt idx="20">
                  <c:v>79.47</c:v>
                </c:pt>
                <c:pt idx="21">
                  <c:v>81.239999999999995</c:v>
                </c:pt>
                <c:pt idx="22">
                  <c:v>81.790000000000006</c:v>
                </c:pt>
                <c:pt idx="23">
                  <c:v>81.05</c:v>
                </c:pt>
                <c:pt idx="24">
                  <c:v>88.55</c:v>
                </c:pt>
                <c:pt idx="25">
                  <c:v>86.55</c:v>
                </c:pt>
                <c:pt idx="26">
                  <c:v>87.24</c:v>
                </c:pt>
                <c:pt idx="27">
                  <c:v>86.66</c:v>
                </c:pt>
                <c:pt idx="28">
                  <c:v>85.44</c:v>
                </c:pt>
                <c:pt idx="29">
                  <c:v>86.93</c:v>
                </c:pt>
                <c:pt idx="30">
                  <c:v>86.67</c:v>
                </c:pt>
                <c:pt idx="31">
                  <c:v>85.54</c:v>
                </c:pt>
                <c:pt idx="32">
                  <c:v>85.75</c:v>
                </c:pt>
                <c:pt idx="33">
                  <c:v>86.63</c:v>
                </c:pt>
                <c:pt idx="34">
                  <c:v>86.25</c:v>
                </c:pt>
                <c:pt idx="35">
                  <c:v>86.55</c:v>
                </c:pt>
                <c:pt idx="36">
                  <c:v>85.47</c:v>
                </c:pt>
                <c:pt idx="37">
                  <c:v>85.73</c:v>
                </c:pt>
                <c:pt idx="38">
                  <c:v>83.89</c:v>
                </c:pt>
                <c:pt idx="39">
                  <c:v>84.86</c:v>
                </c:pt>
                <c:pt idx="40">
                  <c:v>83.42</c:v>
                </c:pt>
                <c:pt idx="41">
                  <c:v>82.27</c:v>
                </c:pt>
                <c:pt idx="42">
                  <c:v>82.31</c:v>
                </c:pt>
                <c:pt idx="43">
                  <c:v>78.25</c:v>
                </c:pt>
                <c:pt idx="44">
                  <c:v>80.47</c:v>
                </c:pt>
                <c:pt idx="45">
                  <c:v>83.37</c:v>
                </c:pt>
                <c:pt idx="46">
                  <c:v>82.45</c:v>
                </c:pt>
                <c:pt idx="47">
                  <c:v>81.790000000000006</c:v>
                </c:pt>
                <c:pt idx="48">
                  <c:v>82.99</c:v>
                </c:pt>
                <c:pt idx="49">
                  <c:v>82.65</c:v>
                </c:pt>
                <c:pt idx="50">
                  <c:v>83.51</c:v>
                </c:pt>
                <c:pt idx="51">
                  <c:v>83.04</c:v>
                </c:pt>
                <c:pt idx="52">
                  <c:v>83.57</c:v>
                </c:pt>
                <c:pt idx="54">
                  <c:v>83.98</c:v>
                </c:pt>
                <c:pt idx="55">
                  <c:v>84.45</c:v>
                </c:pt>
                <c:pt idx="56">
                  <c:v>85.77</c:v>
                </c:pt>
                <c:pt idx="57">
                  <c:v>87.42</c:v>
                </c:pt>
                <c:pt idx="58">
                  <c:v>87.5</c:v>
                </c:pt>
                <c:pt idx="59">
                  <c:v>87.6</c:v>
                </c:pt>
                <c:pt idx="60">
                  <c:v>86.15</c:v>
                </c:pt>
                <c:pt idx="61">
                  <c:v>86.72</c:v>
                </c:pt>
                <c:pt idx="62">
                  <c:v>86.58</c:v>
                </c:pt>
                <c:pt idx="63">
                  <c:v>87.06</c:v>
                </c:pt>
                <c:pt idx="64">
                  <c:v>85.82</c:v>
                </c:pt>
                <c:pt idx="65">
                  <c:v>85.29</c:v>
                </c:pt>
                <c:pt idx="66">
                  <c:v>86.51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06176"/>
        <c:axId val="653614408"/>
      </c:lineChart>
      <c:catAx>
        <c:axId val="653606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14408"/>
        <c:crosses val="autoZero"/>
        <c:auto val="1"/>
        <c:lblAlgn val="ctr"/>
        <c:lblOffset val="100"/>
        <c:noMultiLvlLbl val="0"/>
      </c:catAx>
      <c:valAx>
        <c:axId val="65361440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0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  <c:pt idx="66">
                  <c:v>42515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61.94</c:v>
                </c:pt>
                <c:pt idx="1">
                  <c:v>61.53</c:v>
                </c:pt>
                <c:pt idx="2">
                  <c:v>62.1</c:v>
                </c:pt>
                <c:pt idx="3">
                  <c:v>62.11</c:v>
                </c:pt>
                <c:pt idx="4">
                  <c:v>61.78</c:v>
                </c:pt>
                <c:pt idx="5">
                  <c:v>61.23</c:v>
                </c:pt>
                <c:pt idx="6">
                  <c:v>60.46</c:v>
                </c:pt>
                <c:pt idx="7">
                  <c:v>59.8</c:v>
                </c:pt>
                <c:pt idx="8">
                  <c:v>60.38</c:v>
                </c:pt>
                <c:pt idx="9">
                  <c:v>59.35</c:v>
                </c:pt>
                <c:pt idx="10">
                  <c:v>59.66</c:v>
                </c:pt>
                <c:pt idx="12">
                  <c:v>59.29</c:v>
                </c:pt>
                <c:pt idx="13">
                  <c:v>59.58</c:v>
                </c:pt>
                <c:pt idx="14">
                  <c:v>59.21</c:v>
                </c:pt>
                <c:pt idx="15">
                  <c:v>58.93</c:v>
                </c:pt>
                <c:pt idx="16">
                  <c:v>58.44</c:v>
                </c:pt>
                <c:pt idx="17">
                  <c:v>58.13</c:v>
                </c:pt>
                <c:pt idx="18">
                  <c:v>57.35</c:v>
                </c:pt>
                <c:pt idx="19">
                  <c:v>58.48</c:v>
                </c:pt>
                <c:pt idx="20">
                  <c:v>58.54</c:v>
                </c:pt>
                <c:pt idx="21">
                  <c:v>58.36</c:v>
                </c:pt>
                <c:pt idx="22">
                  <c:v>58.52</c:v>
                </c:pt>
                <c:pt idx="23">
                  <c:v>58.32</c:v>
                </c:pt>
                <c:pt idx="24">
                  <c:v>57.69</c:v>
                </c:pt>
                <c:pt idx="25">
                  <c:v>57.86</c:v>
                </c:pt>
                <c:pt idx="26">
                  <c:v>57.65</c:v>
                </c:pt>
                <c:pt idx="27">
                  <c:v>59.42</c:v>
                </c:pt>
                <c:pt idx="28">
                  <c:v>59.3</c:v>
                </c:pt>
                <c:pt idx="29">
                  <c:v>59.37</c:v>
                </c:pt>
                <c:pt idx="30">
                  <c:v>59.81</c:v>
                </c:pt>
                <c:pt idx="31">
                  <c:v>59.68</c:v>
                </c:pt>
                <c:pt idx="32">
                  <c:v>59.87</c:v>
                </c:pt>
                <c:pt idx="33">
                  <c:v>59.87</c:v>
                </c:pt>
                <c:pt idx="34">
                  <c:v>59.33</c:v>
                </c:pt>
                <c:pt idx="35">
                  <c:v>58.76</c:v>
                </c:pt>
                <c:pt idx="36">
                  <c:v>57.18</c:v>
                </c:pt>
                <c:pt idx="37">
                  <c:v>56.8</c:v>
                </c:pt>
                <c:pt idx="38">
                  <c:v>56.53</c:v>
                </c:pt>
                <c:pt idx="39">
                  <c:v>57.91</c:v>
                </c:pt>
                <c:pt idx="40">
                  <c:v>57.64</c:v>
                </c:pt>
                <c:pt idx="41">
                  <c:v>56.06</c:v>
                </c:pt>
                <c:pt idx="42">
                  <c:v>54.51</c:v>
                </c:pt>
                <c:pt idx="43">
                  <c:v>53.52</c:v>
                </c:pt>
                <c:pt idx="44">
                  <c:v>55.67</c:v>
                </c:pt>
                <c:pt idx="45">
                  <c:v>59.2</c:v>
                </c:pt>
                <c:pt idx="46">
                  <c:v>58.2</c:v>
                </c:pt>
                <c:pt idx="47">
                  <c:v>58.45</c:v>
                </c:pt>
                <c:pt idx="48">
                  <c:v>58.49</c:v>
                </c:pt>
                <c:pt idx="49">
                  <c:v>57.87</c:v>
                </c:pt>
                <c:pt idx="50">
                  <c:v>57.8</c:v>
                </c:pt>
                <c:pt idx="51">
                  <c:v>57.31</c:v>
                </c:pt>
                <c:pt idx="52">
                  <c:v>56.84</c:v>
                </c:pt>
                <c:pt idx="53">
                  <c:v>56.77</c:v>
                </c:pt>
                <c:pt idx="54">
                  <c:v>57.96</c:v>
                </c:pt>
                <c:pt idx="55">
                  <c:v>59.13</c:v>
                </c:pt>
                <c:pt idx="56">
                  <c:v>59.39</c:v>
                </c:pt>
                <c:pt idx="57">
                  <c:v>58.84</c:v>
                </c:pt>
                <c:pt idx="58">
                  <c:v>58.64</c:v>
                </c:pt>
                <c:pt idx="59">
                  <c:v>57.72</c:v>
                </c:pt>
                <c:pt idx="60">
                  <c:v>57.86</c:v>
                </c:pt>
                <c:pt idx="61">
                  <c:v>57.48</c:v>
                </c:pt>
                <c:pt idx="62">
                  <c:v>56.94</c:v>
                </c:pt>
                <c:pt idx="63">
                  <c:v>56.87</c:v>
                </c:pt>
                <c:pt idx="64">
                  <c:v>57.14</c:v>
                </c:pt>
                <c:pt idx="65">
                  <c:v>57.21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06568"/>
        <c:axId val="653614016"/>
      </c:lineChart>
      <c:dateAx>
        <c:axId val="653606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14016"/>
        <c:crosses val="autoZero"/>
        <c:auto val="1"/>
        <c:lblOffset val="100"/>
        <c:baseTimeUnit val="days"/>
      </c:dateAx>
      <c:valAx>
        <c:axId val="6536140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0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26-Aug-16</c:v>
                </c:pt>
                <c:pt idx="1">
                  <c:v>25-Aug-16</c:v>
                </c:pt>
                <c:pt idx="2">
                  <c:v>24-Aug-16</c:v>
                </c:pt>
                <c:pt idx="3">
                  <c:v>23-Aug-16</c:v>
                </c:pt>
                <c:pt idx="4">
                  <c:v>22-Aug-16</c:v>
                </c:pt>
                <c:pt idx="5">
                  <c:v>19-Aug-16</c:v>
                </c:pt>
                <c:pt idx="6">
                  <c:v>18-Aug-16</c:v>
                </c:pt>
                <c:pt idx="7">
                  <c:v>17-Aug-16</c:v>
                </c:pt>
                <c:pt idx="8">
                  <c:v>16-Aug-16</c:v>
                </c:pt>
                <c:pt idx="9">
                  <c:v>15-Aug-16</c:v>
                </c:pt>
                <c:pt idx="10">
                  <c:v>12-Aug-16</c:v>
                </c:pt>
                <c:pt idx="11">
                  <c:v>11-Aug-16</c:v>
                </c:pt>
                <c:pt idx="12">
                  <c:v>10-Aug-16</c:v>
                </c:pt>
                <c:pt idx="13">
                  <c:v>9-Aug-16</c:v>
                </c:pt>
                <c:pt idx="14">
                  <c:v>8-Aug-16</c:v>
                </c:pt>
                <c:pt idx="15">
                  <c:v>5-Aug-16</c:v>
                </c:pt>
                <c:pt idx="16">
                  <c:v>4-Aug-16</c:v>
                </c:pt>
                <c:pt idx="17">
                  <c:v>3-Aug-16</c:v>
                </c:pt>
                <c:pt idx="18">
                  <c:v>2-Aug-16</c:v>
                </c:pt>
                <c:pt idx="19">
                  <c:v>1-Aug-16</c:v>
                </c:pt>
                <c:pt idx="20">
                  <c:v>29-Jul-16</c:v>
                </c:pt>
                <c:pt idx="21">
                  <c:v>28-Jul-16</c:v>
                </c:pt>
                <c:pt idx="22">
                  <c:v>27-Jul-16</c:v>
                </c:pt>
                <c:pt idx="23">
                  <c:v>26-Jul-16</c:v>
                </c:pt>
                <c:pt idx="24">
                  <c:v>25-Jul-16</c:v>
                </c:pt>
                <c:pt idx="25">
                  <c:v>22-Jul-16</c:v>
                </c:pt>
                <c:pt idx="26">
                  <c:v>21-Jul-16</c:v>
                </c:pt>
                <c:pt idx="27">
                  <c:v>20-Jul-16</c:v>
                </c:pt>
                <c:pt idx="28">
                  <c:v>19-Jul-16</c:v>
                </c:pt>
                <c:pt idx="29">
                  <c:v>18-Jul-16</c:v>
                </c:pt>
                <c:pt idx="30">
                  <c:v>15-Jul-16</c:v>
                </c:pt>
                <c:pt idx="31">
                  <c:v>14-Jul-16</c:v>
                </c:pt>
                <c:pt idx="32">
                  <c:v>13-Jul-16</c:v>
                </c:pt>
                <c:pt idx="33">
                  <c:v>12-Jul-16</c:v>
                </c:pt>
                <c:pt idx="34">
                  <c:v>11-Jul-16</c:v>
                </c:pt>
                <c:pt idx="35">
                  <c:v>8-Jul-16</c:v>
                </c:pt>
                <c:pt idx="36">
                  <c:v>7-Jul-16</c:v>
                </c:pt>
                <c:pt idx="37">
                  <c:v>7-Jul-16</c:v>
                </c:pt>
                <c:pt idx="38">
                  <c:v>6-Jul-16</c:v>
                </c:pt>
                <c:pt idx="39">
                  <c:v>5-Jul-16</c:v>
                </c:pt>
                <c:pt idx="40">
                  <c:v>1-Jul-16</c:v>
                </c:pt>
                <c:pt idx="41">
                  <c:v>30-Jun-16</c:v>
                </c:pt>
                <c:pt idx="42">
                  <c:v>29-Jun-16</c:v>
                </c:pt>
                <c:pt idx="43">
                  <c:v>28-Jun-16</c:v>
                </c:pt>
                <c:pt idx="44">
                  <c:v>27-Jun-16</c:v>
                </c:pt>
                <c:pt idx="45">
                  <c:v>24-Jun-16</c:v>
                </c:pt>
                <c:pt idx="46">
                  <c:v>23-Jun-16</c:v>
                </c:pt>
                <c:pt idx="47">
                  <c:v>22-Jun-16</c:v>
                </c:pt>
                <c:pt idx="48">
                  <c:v>21-Jun-16</c:v>
                </c:pt>
                <c:pt idx="49">
                  <c:v>20-Jun-16</c:v>
                </c:pt>
                <c:pt idx="50">
                  <c:v>17-Jun-16</c:v>
                </c:pt>
                <c:pt idx="51">
                  <c:v>16-Jun-16</c:v>
                </c:pt>
                <c:pt idx="52">
                  <c:v>15-Jun-16</c:v>
                </c:pt>
                <c:pt idx="53">
                  <c:v>14-Jun-16</c:v>
                </c:pt>
                <c:pt idx="54">
                  <c:v>13-Jun-16</c:v>
                </c:pt>
                <c:pt idx="55">
                  <c:v>10-Jun-16</c:v>
                </c:pt>
                <c:pt idx="56">
                  <c:v>9-Jun-16</c:v>
                </c:pt>
                <c:pt idx="57">
                  <c:v>8-Jun-16</c:v>
                </c:pt>
                <c:pt idx="58">
                  <c:v>7-Jun-16</c:v>
                </c:pt>
                <c:pt idx="59">
                  <c:v>6-Jun-16</c:v>
                </c:pt>
                <c:pt idx="60">
                  <c:v>3-Jun-16</c:v>
                </c:pt>
                <c:pt idx="61">
                  <c:v>2-Jun-16</c:v>
                </c:pt>
                <c:pt idx="62">
                  <c:v>1-Jun-16</c:v>
                </c:pt>
                <c:pt idx="63">
                  <c:v>31-May-16</c:v>
                </c:pt>
                <c:pt idx="64">
                  <c:v>27-May-16</c:v>
                </c:pt>
                <c:pt idx="65">
                  <c:v>26-May-16</c:v>
                </c:pt>
                <c:pt idx="66">
                  <c:v>25-May-16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70.87</c:v>
                </c:pt>
                <c:pt idx="1">
                  <c:v>71.39</c:v>
                </c:pt>
                <c:pt idx="2">
                  <c:v>71</c:v>
                </c:pt>
                <c:pt idx="3">
                  <c:v>71.099999999999994</c:v>
                </c:pt>
                <c:pt idx="4">
                  <c:v>71.56</c:v>
                </c:pt>
                <c:pt idx="5">
                  <c:v>71.45</c:v>
                </c:pt>
                <c:pt idx="6">
                  <c:v>71.27</c:v>
                </c:pt>
                <c:pt idx="7">
                  <c:v>70.56</c:v>
                </c:pt>
                <c:pt idx="8">
                  <c:v>70.5</c:v>
                </c:pt>
                <c:pt idx="9">
                  <c:v>71.040000000000006</c:v>
                </c:pt>
                <c:pt idx="10">
                  <c:v>71.17</c:v>
                </c:pt>
                <c:pt idx="11">
                  <c:v>71.069999999999993</c:v>
                </c:pt>
                <c:pt idx="12">
                  <c:v>71.06</c:v>
                </c:pt>
                <c:pt idx="13">
                  <c:v>70.930000000000007</c:v>
                </c:pt>
                <c:pt idx="14">
                  <c:v>70.63</c:v>
                </c:pt>
                <c:pt idx="15">
                  <c:v>70.55</c:v>
                </c:pt>
                <c:pt idx="16">
                  <c:v>70.489999999999995</c:v>
                </c:pt>
                <c:pt idx="17">
                  <c:v>69.78</c:v>
                </c:pt>
                <c:pt idx="18">
                  <c:v>70.97</c:v>
                </c:pt>
                <c:pt idx="19">
                  <c:v>71.63</c:v>
                </c:pt>
                <c:pt idx="20">
                  <c:v>71.89</c:v>
                </c:pt>
                <c:pt idx="21">
                  <c:v>71.34</c:v>
                </c:pt>
                <c:pt idx="22">
                  <c:v>70.55</c:v>
                </c:pt>
                <c:pt idx="23">
                  <c:v>71.28</c:v>
                </c:pt>
                <c:pt idx="24">
                  <c:v>71.69</c:v>
                </c:pt>
                <c:pt idx="25">
                  <c:v>71.22</c:v>
                </c:pt>
                <c:pt idx="26">
                  <c:v>71.209999999999994</c:v>
                </c:pt>
                <c:pt idx="27">
                  <c:v>71.7</c:v>
                </c:pt>
                <c:pt idx="28">
                  <c:v>72.64</c:v>
                </c:pt>
                <c:pt idx="29">
                  <c:v>72.28</c:v>
                </c:pt>
                <c:pt idx="30">
                  <c:v>72.02</c:v>
                </c:pt>
                <c:pt idx="31">
                  <c:v>72.09</c:v>
                </c:pt>
                <c:pt idx="32">
                  <c:v>71.94</c:v>
                </c:pt>
                <c:pt idx="33">
                  <c:v>71.42</c:v>
                </c:pt>
                <c:pt idx="34">
                  <c:v>71.81</c:v>
                </c:pt>
                <c:pt idx="35">
                  <c:v>72.459999999999994</c:v>
                </c:pt>
                <c:pt idx="36">
                  <c:v>72.02</c:v>
                </c:pt>
                <c:pt idx="38">
                  <c:v>72.56</c:v>
                </c:pt>
                <c:pt idx="39">
                  <c:v>72.11</c:v>
                </c:pt>
                <c:pt idx="40">
                  <c:v>71.94</c:v>
                </c:pt>
                <c:pt idx="41">
                  <c:v>71.319999999999993</c:v>
                </c:pt>
                <c:pt idx="42">
                  <c:v>67.86</c:v>
                </c:pt>
                <c:pt idx="43">
                  <c:v>65.760000000000005</c:v>
                </c:pt>
                <c:pt idx="44">
                  <c:v>66.19</c:v>
                </c:pt>
                <c:pt idx="45">
                  <c:v>66.14</c:v>
                </c:pt>
                <c:pt idx="46">
                  <c:v>66.77</c:v>
                </c:pt>
                <c:pt idx="47">
                  <c:v>66.400000000000006</c:v>
                </c:pt>
                <c:pt idx="48">
                  <c:v>66.52</c:v>
                </c:pt>
                <c:pt idx="49">
                  <c:v>65.88</c:v>
                </c:pt>
                <c:pt idx="50">
                  <c:v>65.81</c:v>
                </c:pt>
                <c:pt idx="51">
                  <c:v>65.78</c:v>
                </c:pt>
                <c:pt idx="52">
                  <c:v>64.89</c:v>
                </c:pt>
                <c:pt idx="53">
                  <c:v>65.040000000000006</c:v>
                </c:pt>
                <c:pt idx="54">
                  <c:v>64.849999999999994</c:v>
                </c:pt>
                <c:pt idx="55">
                  <c:v>65.41</c:v>
                </c:pt>
                <c:pt idx="56">
                  <c:v>65.34</c:v>
                </c:pt>
                <c:pt idx="57">
                  <c:v>64.42</c:v>
                </c:pt>
                <c:pt idx="58">
                  <c:v>64.02</c:v>
                </c:pt>
                <c:pt idx="59">
                  <c:v>63.58</c:v>
                </c:pt>
                <c:pt idx="60">
                  <c:v>63.69</c:v>
                </c:pt>
                <c:pt idx="61">
                  <c:v>63.23</c:v>
                </c:pt>
                <c:pt idx="62">
                  <c:v>63.17</c:v>
                </c:pt>
                <c:pt idx="63">
                  <c:v>62.78</c:v>
                </c:pt>
                <c:pt idx="64">
                  <c:v>62.87</c:v>
                </c:pt>
                <c:pt idx="65">
                  <c:v>62.87</c:v>
                </c:pt>
                <c:pt idx="66">
                  <c:v>62.36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11272"/>
        <c:axId val="653612448"/>
      </c:lineChart>
      <c:catAx>
        <c:axId val="653611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12448"/>
        <c:crosses val="autoZero"/>
        <c:auto val="1"/>
        <c:lblAlgn val="ctr"/>
        <c:lblOffset val="100"/>
        <c:noMultiLvlLbl val="0"/>
      </c:catAx>
      <c:valAx>
        <c:axId val="653612448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1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26-Aug-16</c:v>
                </c:pt>
                <c:pt idx="1">
                  <c:v>25-Aug-16</c:v>
                </c:pt>
                <c:pt idx="2">
                  <c:v>24-Aug-16</c:v>
                </c:pt>
                <c:pt idx="3">
                  <c:v>23-Aug-16</c:v>
                </c:pt>
                <c:pt idx="4">
                  <c:v>22-Aug-16</c:v>
                </c:pt>
                <c:pt idx="5">
                  <c:v>19-Aug-16</c:v>
                </c:pt>
                <c:pt idx="6">
                  <c:v>18-Aug-16</c:v>
                </c:pt>
                <c:pt idx="7">
                  <c:v>17-Aug-16</c:v>
                </c:pt>
                <c:pt idx="8">
                  <c:v>16-Aug-16</c:v>
                </c:pt>
                <c:pt idx="9">
                  <c:v>15-Aug-16</c:v>
                </c:pt>
                <c:pt idx="10">
                  <c:v>12-Aug-16</c:v>
                </c:pt>
                <c:pt idx="11">
                  <c:v>11-Aug-16</c:v>
                </c:pt>
                <c:pt idx="12">
                  <c:v>10-Aug-16</c:v>
                </c:pt>
                <c:pt idx="13">
                  <c:v>9-Aug-16</c:v>
                </c:pt>
                <c:pt idx="14">
                  <c:v>8-Aug-16</c:v>
                </c:pt>
                <c:pt idx="15">
                  <c:v>5-Aug-16</c:v>
                </c:pt>
                <c:pt idx="16">
                  <c:v>4-Aug-16</c:v>
                </c:pt>
                <c:pt idx="17">
                  <c:v>3-Aug-16</c:v>
                </c:pt>
                <c:pt idx="18">
                  <c:v>2-Aug-16</c:v>
                </c:pt>
                <c:pt idx="19">
                  <c:v>1-Aug-16</c:v>
                </c:pt>
                <c:pt idx="20">
                  <c:v>29-Jul-16</c:v>
                </c:pt>
                <c:pt idx="21">
                  <c:v>28-Jul-16</c:v>
                </c:pt>
                <c:pt idx="22">
                  <c:v>27-Jul-16</c:v>
                </c:pt>
                <c:pt idx="23">
                  <c:v>26-Jul-16</c:v>
                </c:pt>
                <c:pt idx="24">
                  <c:v>25-Jul-16</c:v>
                </c:pt>
                <c:pt idx="25">
                  <c:v>22-Jul-16</c:v>
                </c:pt>
                <c:pt idx="26">
                  <c:v>21-Jul-16</c:v>
                </c:pt>
                <c:pt idx="27">
                  <c:v>20-Jul-16</c:v>
                </c:pt>
                <c:pt idx="28">
                  <c:v>19-Jul-16</c:v>
                </c:pt>
                <c:pt idx="29">
                  <c:v>18-Jul-16</c:v>
                </c:pt>
                <c:pt idx="30">
                  <c:v>15-Jul-16</c:v>
                </c:pt>
                <c:pt idx="31">
                  <c:v>14-Jul-16</c:v>
                </c:pt>
                <c:pt idx="32">
                  <c:v>13-Jul-16</c:v>
                </c:pt>
                <c:pt idx="33">
                  <c:v>12-Jul-16</c:v>
                </c:pt>
                <c:pt idx="34">
                  <c:v>11-Jul-16</c:v>
                </c:pt>
                <c:pt idx="35">
                  <c:v>8-Jul-16</c:v>
                </c:pt>
                <c:pt idx="36">
                  <c:v>7-Jul-16</c:v>
                </c:pt>
                <c:pt idx="37">
                  <c:v>6-Jul-16</c:v>
                </c:pt>
                <c:pt idx="38">
                  <c:v>5-Jul-16</c:v>
                </c:pt>
                <c:pt idx="39">
                  <c:v>1-Jul-16</c:v>
                </c:pt>
                <c:pt idx="40">
                  <c:v>30-Jun-16</c:v>
                </c:pt>
                <c:pt idx="41">
                  <c:v>29-Jun-16</c:v>
                </c:pt>
                <c:pt idx="42">
                  <c:v>28-Jun-16</c:v>
                </c:pt>
                <c:pt idx="43">
                  <c:v>27-Jun-16</c:v>
                </c:pt>
                <c:pt idx="44">
                  <c:v>24-Jun-16</c:v>
                </c:pt>
                <c:pt idx="45">
                  <c:v>23-Jun-16</c:v>
                </c:pt>
                <c:pt idx="46">
                  <c:v>22-Jun-16</c:v>
                </c:pt>
                <c:pt idx="47">
                  <c:v>21-Jun-16</c:v>
                </c:pt>
                <c:pt idx="48">
                  <c:v>20-Jun-16</c:v>
                </c:pt>
                <c:pt idx="49">
                  <c:v>17-Jun-16</c:v>
                </c:pt>
                <c:pt idx="50">
                  <c:v>16-Jun-16</c:v>
                </c:pt>
                <c:pt idx="51">
                  <c:v>15-Jun-16</c:v>
                </c:pt>
                <c:pt idx="52">
                  <c:v>14-Jun-16</c:v>
                </c:pt>
                <c:pt idx="53">
                  <c:v>13-Jun-16</c:v>
                </c:pt>
                <c:pt idx="54">
                  <c:v>10-Jun-16</c:v>
                </c:pt>
                <c:pt idx="55">
                  <c:v>9-Jun-16</c:v>
                </c:pt>
                <c:pt idx="56">
                  <c:v>8-Jun-16</c:v>
                </c:pt>
                <c:pt idx="57">
                  <c:v>8-Jun-16</c:v>
                </c:pt>
                <c:pt idx="58">
                  <c:v>7-Jun-16</c:v>
                </c:pt>
                <c:pt idx="59">
                  <c:v>6-Jun-16</c:v>
                </c:pt>
                <c:pt idx="60">
                  <c:v>3-Jun-16</c:v>
                </c:pt>
                <c:pt idx="61">
                  <c:v>2-Jun-16</c:v>
                </c:pt>
                <c:pt idx="62">
                  <c:v>1-Jun-16</c:v>
                </c:pt>
                <c:pt idx="63">
                  <c:v>31-May-16</c:v>
                </c:pt>
                <c:pt idx="64">
                  <c:v>27-May-16</c:v>
                </c:pt>
                <c:pt idx="65">
                  <c:v>26-May-16</c:v>
                </c:pt>
                <c:pt idx="66">
                  <c:v>25-May-16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31.53</c:v>
                </c:pt>
                <c:pt idx="1">
                  <c:v>31.54</c:v>
                </c:pt>
                <c:pt idx="2">
                  <c:v>31.78</c:v>
                </c:pt>
                <c:pt idx="3">
                  <c:v>31.9</c:v>
                </c:pt>
                <c:pt idx="4">
                  <c:v>31.87</c:v>
                </c:pt>
                <c:pt idx="5">
                  <c:v>31.83</c:v>
                </c:pt>
                <c:pt idx="6">
                  <c:v>31.55</c:v>
                </c:pt>
                <c:pt idx="7">
                  <c:v>31.85</c:v>
                </c:pt>
                <c:pt idx="8">
                  <c:v>31.71</c:v>
                </c:pt>
                <c:pt idx="9">
                  <c:v>31.86</c:v>
                </c:pt>
                <c:pt idx="10">
                  <c:v>31.57</c:v>
                </c:pt>
                <c:pt idx="11">
                  <c:v>31.75</c:v>
                </c:pt>
                <c:pt idx="12">
                  <c:v>31.25</c:v>
                </c:pt>
                <c:pt idx="13">
                  <c:v>31.07</c:v>
                </c:pt>
                <c:pt idx="14">
                  <c:v>30.88</c:v>
                </c:pt>
                <c:pt idx="15">
                  <c:v>30.8</c:v>
                </c:pt>
                <c:pt idx="16">
                  <c:v>30.34</c:v>
                </c:pt>
                <c:pt idx="17">
                  <c:v>30.24</c:v>
                </c:pt>
                <c:pt idx="18">
                  <c:v>29.93</c:v>
                </c:pt>
                <c:pt idx="19">
                  <c:v>31.3</c:v>
                </c:pt>
                <c:pt idx="20">
                  <c:v>31.54</c:v>
                </c:pt>
                <c:pt idx="21">
                  <c:v>30.99</c:v>
                </c:pt>
                <c:pt idx="22">
                  <c:v>32.020000000000003</c:v>
                </c:pt>
                <c:pt idx="23">
                  <c:v>32.15</c:v>
                </c:pt>
                <c:pt idx="24">
                  <c:v>32.06</c:v>
                </c:pt>
                <c:pt idx="25">
                  <c:v>32.159999999999997</c:v>
                </c:pt>
                <c:pt idx="26">
                  <c:v>32.03</c:v>
                </c:pt>
                <c:pt idx="27">
                  <c:v>31.49</c:v>
                </c:pt>
                <c:pt idx="28">
                  <c:v>31.25</c:v>
                </c:pt>
                <c:pt idx="29">
                  <c:v>30.87</c:v>
                </c:pt>
                <c:pt idx="30">
                  <c:v>30.77</c:v>
                </c:pt>
                <c:pt idx="31">
                  <c:v>30.76</c:v>
                </c:pt>
                <c:pt idx="32">
                  <c:v>30.63</c:v>
                </c:pt>
                <c:pt idx="33">
                  <c:v>30.6</c:v>
                </c:pt>
                <c:pt idx="34">
                  <c:v>30.13</c:v>
                </c:pt>
                <c:pt idx="35">
                  <c:v>29.66</c:v>
                </c:pt>
                <c:pt idx="36">
                  <c:v>28.74</c:v>
                </c:pt>
                <c:pt idx="37">
                  <c:v>28.4</c:v>
                </c:pt>
                <c:pt idx="38">
                  <c:v>28.17</c:v>
                </c:pt>
                <c:pt idx="39">
                  <c:v>28.89</c:v>
                </c:pt>
                <c:pt idx="40">
                  <c:v>28.3</c:v>
                </c:pt>
                <c:pt idx="41">
                  <c:v>28.17</c:v>
                </c:pt>
                <c:pt idx="42">
                  <c:v>27.74</c:v>
                </c:pt>
                <c:pt idx="43">
                  <c:v>27.51</c:v>
                </c:pt>
                <c:pt idx="44">
                  <c:v>28.35</c:v>
                </c:pt>
                <c:pt idx="45">
                  <c:v>29.82</c:v>
                </c:pt>
                <c:pt idx="46">
                  <c:v>29.32</c:v>
                </c:pt>
                <c:pt idx="47">
                  <c:v>29.51</c:v>
                </c:pt>
                <c:pt idx="48">
                  <c:v>29.65</c:v>
                </c:pt>
                <c:pt idx="49">
                  <c:v>29.23</c:v>
                </c:pt>
                <c:pt idx="50">
                  <c:v>29.02</c:v>
                </c:pt>
                <c:pt idx="51">
                  <c:v>28.86</c:v>
                </c:pt>
                <c:pt idx="52">
                  <c:v>28.83</c:v>
                </c:pt>
                <c:pt idx="53">
                  <c:v>29.08</c:v>
                </c:pt>
                <c:pt idx="54">
                  <c:v>29.06</c:v>
                </c:pt>
                <c:pt idx="55">
                  <c:v>29.36</c:v>
                </c:pt>
                <c:pt idx="56">
                  <c:v>29.57</c:v>
                </c:pt>
                <c:pt idx="58">
                  <c:v>30.23</c:v>
                </c:pt>
                <c:pt idx="59">
                  <c:v>29.99</c:v>
                </c:pt>
                <c:pt idx="60">
                  <c:v>29.6</c:v>
                </c:pt>
                <c:pt idx="61">
                  <c:v>30.26</c:v>
                </c:pt>
                <c:pt idx="62">
                  <c:v>30.22</c:v>
                </c:pt>
                <c:pt idx="63">
                  <c:v>31.28</c:v>
                </c:pt>
                <c:pt idx="64">
                  <c:v>31.39</c:v>
                </c:pt>
                <c:pt idx="65">
                  <c:v>31.29</c:v>
                </c:pt>
                <c:pt idx="66">
                  <c:v>31.65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08920"/>
        <c:axId val="653611664"/>
      </c:lineChart>
      <c:catAx>
        <c:axId val="653608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11664"/>
        <c:crosses val="autoZero"/>
        <c:auto val="1"/>
        <c:lblAlgn val="ctr"/>
        <c:lblOffset val="100"/>
        <c:noMultiLvlLbl val="0"/>
      </c:catAx>
      <c:valAx>
        <c:axId val="6536116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0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26-Aug-16</c:v>
                </c:pt>
                <c:pt idx="1">
                  <c:v>25-Aug-16</c:v>
                </c:pt>
                <c:pt idx="2">
                  <c:v>24-Aug-16</c:v>
                </c:pt>
                <c:pt idx="3">
                  <c:v>23-Aug-16</c:v>
                </c:pt>
                <c:pt idx="4">
                  <c:v>22-Aug-16</c:v>
                </c:pt>
                <c:pt idx="5">
                  <c:v>19-Aug-16</c:v>
                </c:pt>
                <c:pt idx="6">
                  <c:v>18-Aug-16</c:v>
                </c:pt>
                <c:pt idx="7">
                  <c:v>17-Aug-16</c:v>
                </c:pt>
                <c:pt idx="8">
                  <c:v>16-Aug-16</c:v>
                </c:pt>
                <c:pt idx="9">
                  <c:v>15-Aug-16</c:v>
                </c:pt>
                <c:pt idx="10">
                  <c:v>12-Aug-16</c:v>
                </c:pt>
                <c:pt idx="11">
                  <c:v>11-Aug-16</c:v>
                </c:pt>
                <c:pt idx="12">
                  <c:v>10-Aug-16</c:v>
                </c:pt>
                <c:pt idx="13">
                  <c:v>9-Aug-16</c:v>
                </c:pt>
                <c:pt idx="14">
                  <c:v>8-Aug-16</c:v>
                </c:pt>
                <c:pt idx="15">
                  <c:v>5-Aug-16</c:v>
                </c:pt>
                <c:pt idx="16">
                  <c:v>4-Aug-16</c:v>
                </c:pt>
                <c:pt idx="17">
                  <c:v>3-Aug-16</c:v>
                </c:pt>
                <c:pt idx="18">
                  <c:v>2-Aug-16</c:v>
                </c:pt>
                <c:pt idx="19">
                  <c:v>1-Aug-16</c:v>
                </c:pt>
                <c:pt idx="20">
                  <c:v>29-Jul-16</c:v>
                </c:pt>
                <c:pt idx="21">
                  <c:v>28-Jul-16</c:v>
                </c:pt>
                <c:pt idx="22">
                  <c:v>27-Jul-16</c:v>
                </c:pt>
                <c:pt idx="23">
                  <c:v>26-Jul-16</c:v>
                </c:pt>
                <c:pt idx="24">
                  <c:v>25-Jul-16</c:v>
                </c:pt>
                <c:pt idx="25">
                  <c:v>22-Jul-16</c:v>
                </c:pt>
                <c:pt idx="26">
                  <c:v>21-Jul-16</c:v>
                </c:pt>
                <c:pt idx="27">
                  <c:v>20-Jul-16</c:v>
                </c:pt>
                <c:pt idx="28">
                  <c:v>19-Jul-16</c:v>
                </c:pt>
                <c:pt idx="29">
                  <c:v>18-Jul-16</c:v>
                </c:pt>
                <c:pt idx="30">
                  <c:v>15-Jul-16</c:v>
                </c:pt>
                <c:pt idx="31">
                  <c:v>14-Jul-16</c:v>
                </c:pt>
                <c:pt idx="32">
                  <c:v>13-Jul-16</c:v>
                </c:pt>
                <c:pt idx="33">
                  <c:v>12-Jul-16</c:v>
                </c:pt>
                <c:pt idx="34">
                  <c:v>11-Jul-16</c:v>
                </c:pt>
                <c:pt idx="35">
                  <c:v>8-Jul-16</c:v>
                </c:pt>
                <c:pt idx="36">
                  <c:v>7-Jul-16</c:v>
                </c:pt>
                <c:pt idx="37">
                  <c:v>6-Jul-16</c:v>
                </c:pt>
                <c:pt idx="38">
                  <c:v>5-Jul-16</c:v>
                </c:pt>
                <c:pt idx="39">
                  <c:v>1-Jul-16</c:v>
                </c:pt>
                <c:pt idx="40">
                  <c:v>30-Jun-16</c:v>
                </c:pt>
                <c:pt idx="41">
                  <c:v>29-Jun-16</c:v>
                </c:pt>
                <c:pt idx="42">
                  <c:v>28-Jun-16</c:v>
                </c:pt>
                <c:pt idx="43">
                  <c:v>27-Jun-16</c:v>
                </c:pt>
                <c:pt idx="44">
                  <c:v>24-Jun-16</c:v>
                </c:pt>
                <c:pt idx="45">
                  <c:v>23-Jun-16</c:v>
                </c:pt>
                <c:pt idx="46">
                  <c:v>22-Jun-16</c:v>
                </c:pt>
                <c:pt idx="47">
                  <c:v>21-Jun-16</c:v>
                </c:pt>
                <c:pt idx="48">
                  <c:v>20-Jun-16</c:v>
                </c:pt>
                <c:pt idx="49">
                  <c:v>17-Jun-16</c:v>
                </c:pt>
                <c:pt idx="50">
                  <c:v>16-Jun-16</c:v>
                </c:pt>
                <c:pt idx="51">
                  <c:v>15-Jun-16</c:v>
                </c:pt>
                <c:pt idx="52">
                  <c:v>14-Jun-16</c:v>
                </c:pt>
                <c:pt idx="53">
                  <c:v>13-Jun-16</c:v>
                </c:pt>
                <c:pt idx="54">
                  <c:v>13-Jun-16</c:v>
                </c:pt>
                <c:pt idx="55">
                  <c:v>10-Jun-16</c:v>
                </c:pt>
                <c:pt idx="56">
                  <c:v>9-Jun-16</c:v>
                </c:pt>
                <c:pt idx="57">
                  <c:v>8-Jun-16</c:v>
                </c:pt>
                <c:pt idx="58">
                  <c:v>7-Jun-16</c:v>
                </c:pt>
                <c:pt idx="59">
                  <c:v>6-Jun-16</c:v>
                </c:pt>
                <c:pt idx="60">
                  <c:v>3-Jun-16</c:v>
                </c:pt>
                <c:pt idx="61">
                  <c:v>2-Jun-16</c:v>
                </c:pt>
                <c:pt idx="62">
                  <c:v>1-Jun-16</c:v>
                </c:pt>
                <c:pt idx="63">
                  <c:v>31-May-16</c:v>
                </c:pt>
                <c:pt idx="64">
                  <c:v>27-May-16</c:v>
                </c:pt>
                <c:pt idx="65">
                  <c:v>26-May-16</c:v>
                </c:pt>
                <c:pt idx="66">
                  <c:v>25-May-16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152.36000000000001</c:v>
                </c:pt>
                <c:pt idx="1">
                  <c:v>151.35</c:v>
                </c:pt>
                <c:pt idx="2">
                  <c:v>151.26</c:v>
                </c:pt>
                <c:pt idx="3">
                  <c:v>154.55000000000001</c:v>
                </c:pt>
                <c:pt idx="4">
                  <c:v>153.99</c:v>
                </c:pt>
                <c:pt idx="5">
                  <c:v>153.58000000000001</c:v>
                </c:pt>
                <c:pt idx="6">
                  <c:v>153.35</c:v>
                </c:pt>
                <c:pt idx="7">
                  <c:v>154.66999999999999</c:v>
                </c:pt>
                <c:pt idx="8">
                  <c:v>154.97</c:v>
                </c:pt>
                <c:pt idx="9">
                  <c:v>155.97</c:v>
                </c:pt>
                <c:pt idx="10">
                  <c:v>155.49</c:v>
                </c:pt>
                <c:pt idx="11">
                  <c:v>157.46</c:v>
                </c:pt>
                <c:pt idx="12">
                  <c:v>156.01</c:v>
                </c:pt>
                <c:pt idx="13">
                  <c:v>156.68</c:v>
                </c:pt>
                <c:pt idx="14">
                  <c:v>156.52000000000001</c:v>
                </c:pt>
                <c:pt idx="15">
                  <c:v>157.51</c:v>
                </c:pt>
                <c:pt idx="16">
                  <c:v>156.41999999999999</c:v>
                </c:pt>
                <c:pt idx="17">
                  <c:v>156</c:v>
                </c:pt>
                <c:pt idx="18">
                  <c:v>156.44</c:v>
                </c:pt>
                <c:pt idx="19">
                  <c:v>159.56</c:v>
                </c:pt>
                <c:pt idx="20">
                  <c:v>158.84</c:v>
                </c:pt>
                <c:pt idx="21">
                  <c:v>158.82</c:v>
                </c:pt>
                <c:pt idx="22">
                  <c:v>158.9</c:v>
                </c:pt>
                <c:pt idx="23">
                  <c:v>158.88999999999999</c:v>
                </c:pt>
                <c:pt idx="24">
                  <c:v>156.97999999999999</c:v>
                </c:pt>
                <c:pt idx="25">
                  <c:v>156.88999999999999</c:v>
                </c:pt>
                <c:pt idx="26">
                  <c:v>156.19999999999999</c:v>
                </c:pt>
                <c:pt idx="27">
                  <c:v>157.69</c:v>
                </c:pt>
                <c:pt idx="28">
                  <c:v>156.63999999999999</c:v>
                </c:pt>
                <c:pt idx="29">
                  <c:v>157.05000000000001</c:v>
                </c:pt>
                <c:pt idx="30">
                  <c:v>157.04</c:v>
                </c:pt>
                <c:pt idx="31">
                  <c:v>157.72999999999999</c:v>
                </c:pt>
                <c:pt idx="32">
                  <c:v>154.80000000000001</c:v>
                </c:pt>
                <c:pt idx="33">
                  <c:v>154.38</c:v>
                </c:pt>
                <c:pt idx="34">
                  <c:v>152.34</c:v>
                </c:pt>
                <c:pt idx="35">
                  <c:v>152.69</c:v>
                </c:pt>
                <c:pt idx="36">
                  <c:v>149.06</c:v>
                </c:pt>
                <c:pt idx="37">
                  <c:v>149.11000000000001</c:v>
                </c:pt>
                <c:pt idx="38">
                  <c:v>147.25</c:v>
                </c:pt>
                <c:pt idx="39">
                  <c:v>149.22999999999999</c:v>
                </c:pt>
                <c:pt idx="40">
                  <c:v>147.76</c:v>
                </c:pt>
                <c:pt idx="41">
                  <c:v>145.16</c:v>
                </c:pt>
                <c:pt idx="42">
                  <c:v>143.15</c:v>
                </c:pt>
                <c:pt idx="43">
                  <c:v>140.93</c:v>
                </c:pt>
                <c:pt idx="44">
                  <c:v>145.35</c:v>
                </c:pt>
                <c:pt idx="45">
                  <c:v>152.13999999999999</c:v>
                </c:pt>
                <c:pt idx="46">
                  <c:v>149.85</c:v>
                </c:pt>
                <c:pt idx="47">
                  <c:v>148.91</c:v>
                </c:pt>
                <c:pt idx="48">
                  <c:v>148.37</c:v>
                </c:pt>
                <c:pt idx="49">
                  <c:v>146.24</c:v>
                </c:pt>
                <c:pt idx="50">
                  <c:v>147.22999999999999</c:v>
                </c:pt>
                <c:pt idx="51">
                  <c:v>147.41</c:v>
                </c:pt>
                <c:pt idx="52">
                  <c:v>147.97999999999999</c:v>
                </c:pt>
                <c:pt idx="53">
                  <c:v>150.52000000000001</c:v>
                </c:pt>
                <c:pt idx="55">
                  <c:v>151.80000000000001</c:v>
                </c:pt>
                <c:pt idx="56">
                  <c:v>154.15</c:v>
                </c:pt>
                <c:pt idx="57">
                  <c:v>154.13999999999999</c:v>
                </c:pt>
                <c:pt idx="58">
                  <c:v>152.69</c:v>
                </c:pt>
                <c:pt idx="59">
                  <c:v>153.19</c:v>
                </c:pt>
                <c:pt idx="60">
                  <c:v>152.87</c:v>
                </c:pt>
                <c:pt idx="61">
                  <c:v>153.55000000000001</c:v>
                </c:pt>
                <c:pt idx="62">
                  <c:v>153.06</c:v>
                </c:pt>
                <c:pt idx="63">
                  <c:v>151.77000000000001</c:v>
                </c:pt>
                <c:pt idx="64">
                  <c:v>152.13</c:v>
                </c:pt>
                <c:pt idx="65">
                  <c:v>151.19999999999999</c:v>
                </c:pt>
                <c:pt idx="66">
                  <c:v>151.16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26168"/>
        <c:axId val="653624208"/>
      </c:lineChart>
      <c:catAx>
        <c:axId val="653626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24208"/>
        <c:crosses val="autoZero"/>
        <c:auto val="1"/>
        <c:lblAlgn val="ctr"/>
        <c:lblOffset val="100"/>
        <c:noMultiLvlLbl val="0"/>
      </c:catAx>
      <c:valAx>
        <c:axId val="6536242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26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26-Aug-16</c:v>
                </c:pt>
                <c:pt idx="1">
                  <c:v>25-Aug-16</c:v>
                </c:pt>
                <c:pt idx="2">
                  <c:v>24-Aug-16</c:v>
                </c:pt>
                <c:pt idx="3">
                  <c:v>23-Aug-16</c:v>
                </c:pt>
                <c:pt idx="4">
                  <c:v>22-Aug-16</c:v>
                </c:pt>
                <c:pt idx="5">
                  <c:v>19-Aug-16</c:v>
                </c:pt>
                <c:pt idx="6">
                  <c:v>18-Aug-16</c:v>
                </c:pt>
                <c:pt idx="7">
                  <c:v>17-Aug-16</c:v>
                </c:pt>
                <c:pt idx="8">
                  <c:v>16-Aug-16</c:v>
                </c:pt>
                <c:pt idx="9">
                  <c:v>15-Aug-16</c:v>
                </c:pt>
                <c:pt idx="10">
                  <c:v>12-Aug-16</c:v>
                </c:pt>
                <c:pt idx="11">
                  <c:v>11-Aug-16</c:v>
                </c:pt>
                <c:pt idx="12">
                  <c:v>11-Aug-16</c:v>
                </c:pt>
                <c:pt idx="13">
                  <c:v>10-Aug-16</c:v>
                </c:pt>
                <c:pt idx="14">
                  <c:v>9-Aug-16</c:v>
                </c:pt>
                <c:pt idx="15">
                  <c:v>8-Aug-16</c:v>
                </c:pt>
                <c:pt idx="16">
                  <c:v>5-Aug-16</c:v>
                </c:pt>
                <c:pt idx="17">
                  <c:v>4-Aug-16</c:v>
                </c:pt>
                <c:pt idx="18">
                  <c:v>3-Aug-16</c:v>
                </c:pt>
                <c:pt idx="19">
                  <c:v>2-Aug-16</c:v>
                </c:pt>
                <c:pt idx="20">
                  <c:v>1-Aug-16</c:v>
                </c:pt>
                <c:pt idx="21">
                  <c:v>29-Jul-16</c:v>
                </c:pt>
                <c:pt idx="22">
                  <c:v>28-Jul-16</c:v>
                </c:pt>
                <c:pt idx="23">
                  <c:v>27-Jul-16</c:v>
                </c:pt>
                <c:pt idx="24">
                  <c:v>26-Jul-16</c:v>
                </c:pt>
                <c:pt idx="25">
                  <c:v>25-Jul-16</c:v>
                </c:pt>
                <c:pt idx="26">
                  <c:v>22-Jul-16</c:v>
                </c:pt>
                <c:pt idx="27">
                  <c:v>21-Jul-16</c:v>
                </c:pt>
                <c:pt idx="28">
                  <c:v>20-Jul-16</c:v>
                </c:pt>
                <c:pt idx="29">
                  <c:v>19-Jul-16</c:v>
                </c:pt>
                <c:pt idx="30">
                  <c:v>18-Jul-16</c:v>
                </c:pt>
                <c:pt idx="31">
                  <c:v>15-Jul-16</c:v>
                </c:pt>
                <c:pt idx="32">
                  <c:v>14-Jul-16</c:v>
                </c:pt>
                <c:pt idx="33">
                  <c:v>13-Jul-16</c:v>
                </c:pt>
                <c:pt idx="34">
                  <c:v>12-Jul-16</c:v>
                </c:pt>
                <c:pt idx="35">
                  <c:v>11-Jul-16</c:v>
                </c:pt>
                <c:pt idx="36">
                  <c:v>8-Jul-16</c:v>
                </c:pt>
                <c:pt idx="37">
                  <c:v>7-Jul-16</c:v>
                </c:pt>
                <c:pt idx="38">
                  <c:v>6-Jul-16</c:v>
                </c:pt>
                <c:pt idx="39">
                  <c:v>5-Jul-16</c:v>
                </c:pt>
                <c:pt idx="40">
                  <c:v>1-Jul-16</c:v>
                </c:pt>
                <c:pt idx="41">
                  <c:v>30-Jun-16</c:v>
                </c:pt>
                <c:pt idx="42">
                  <c:v>29-Jun-16</c:v>
                </c:pt>
                <c:pt idx="43">
                  <c:v>28-Jun-16</c:v>
                </c:pt>
                <c:pt idx="44">
                  <c:v>27-Jun-16</c:v>
                </c:pt>
                <c:pt idx="45">
                  <c:v>24-Jun-16</c:v>
                </c:pt>
                <c:pt idx="46">
                  <c:v>23-Jun-16</c:v>
                </c:pt>
                <c:pt idx="47">
                  <c:v>22-Jun-16</c:v>
                </c:pt>
                <c:pt idx="48">
                  <c:v>21-Jun-16</c:v>
                </c:pt>
                <c:pt idx="49">
                  <c:v>20-Jun-16</c:v>
                </c:pt>
                <c:pt idx="50">
                  <c:v>17-Jun-16</c:v>
                </c:pt>
                <c:pt idx="51">
                  <c:v>16-Jun-16</c:v>
                </c:pt>
                <c:pt idx="52">
                  <c:v>15-Jun-16</c:v>
                </c:pt>
                <c:pt idx="53">
                  <c:v>14-Jun-16</c:v>
                </c:pt>
                <c:pt idx="54">
                  <c:v>13-Jun-16</c:v>
                </c:pt>
                <c:pt idx="55">
                  <c:v>10-Jun-16</c:v>
                </c:pt>
                <c:pt idx="56">
                  <c:v>9-Jun-16</c:v>
                </c:pt>
                <c:pt idx="57">
                  <c:v>8-Jun-16</c:v>
                </c:pt>
                <c:pt idx="58">
                  <c:v>7-Jun-16</c:v>
                </c:pt>
                <c:pt idx="59">
                  <c:v>6-Jun-16</c:v>
                </c:pt>
                <c:pt idx="60">
                  <c:v>3-Jun-16</c:v>
                </c:pt>
                <c:pt idx="61">
                  <c:v>2-Jun-16</c:v>
                </c:pt>
                <c:pt idx="62">
                  <c:v>1-Jun-16</c:v>
                </c:pt>
                <c:pt idx="63">
                  <c:v>31-May-16</c:v>
                </c:pt>
                <c:pt idx="64">
                  <c:v>27-May-16</c:v>
                </c:pt>
                <c:pt idx="65">
                  <c:v>26-May-16</c:v>
                </c:pt>
                <c:pt idx="66">
                  <c:v>25-May-16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34.15</c:v>
                </c:pt>
                <c:pt idx="1">
                  <c:v>34.200000000000003</c:v>
                </c:pt>
                <c:pt idx="2">
                  <c:v>34.07</c:v>
                </c:pt>
                <c:pt idx="3">
                  <c:v>34.299999999999997</c:v>
                </c:pt>
                <c:pt idx="4">
                  <c:v>33.64</c:v>
                </c:pt>
                <c:pt idx="5">
                  <c:v>33.72</c:v>
                </c:pt>
                <c:pt idx="6">
                  <c:v>33.6</c:v>
                </c:pt>
                <c:pt idx="7">
                  <c:v>33.630000000000003</c:v>
                </c:pt>
                <c:pt idx="8">
                  <c:v>33.54</c:v>
                </c:pt>
                <c:pt idx="9">
                  <c:v>33.72</c:v>
                </c:pt>
                <c:pt idx="10">
                  <c:v>33.520000000000003</c:v>
                </c:pt>
                <c:pt idx="11">
                  <c:v>33.880000000000003</c:v>
                </c:pt>
                <c:pt idx="13">
                  <c:v>33.729999999999997</c:v>
                </c:pt>
                <c:pt idx="14">
                  <c:v>33.880000000000003</c:v>
                </c:pt>
                <c:pt idx="15">
                  <c:v>34.159999999999997</c:v>
                </c:pt>
                <c:pt idx="16">
                  <c:v>34.01</c:v>
                </c:pt>
                <c:pt idx="17">
                  <c:v>33.36</c:v>
                </c:pt>
                <c:pt idx="18">
                  <c:v>33.42</c:v>
                </c:pt>
                <c:pt idx="19">
                  <c:v>33.340000000000003</c:v>
                </c:pt>
                <c:pt idx="20">
                  <c:v>33.61</c:v>
                </c:pt>
                <c:pt idx="21">
                  <c:v>33.450000000000003</c:v>
                </c:pt>
                <c:pt idx="22">
                  <c:v>33.35</c:v>
                </c:pt>
                <c:pt idx="23">
                  <c:v>32.409999999999997</c:v>
                </c:pt>
                <c:pt idx="24">
                  <c:v>31.99</c:v>
                </c:pt>
                <c:pt idx="25">
                  <c:v>31.13</c:v>
                </c:pt>
                <c:pt idx="26">
                  <c:v>31.06</c:v>
                </c:pt>
                <c:pt idx="27">
                  <c:v>30.88</c:v>
                </c:pt>
                <c:pt idx="28">
                  <c:v>31.6</c:v>
                </c:pt>
                <c:pt idx="29">
                  <c:v>31.53</c:v>
                </c:pt>
                <c:pt idx="30">
                  <c:v>31.7</c:v>
                </c:pt>
                <c:pt idx="31">
                  <c:v>31.73</c:v>
                </c:pt>
                <c:pt idx="32">
                  <c:v>31.52</c:v>
                </c:pt>
                <c:pt idx="33">
                  <c:v>31.53</c:v>
                </c:pt>
                <c:pt idx="34">
                  <c:v>31.82</c:v>
                </c:pt>
                <c:pt idx="35">
                  <c:v>31.28</c:v>
                </c:pt>
                <c:pt idx="36">
                  <c:v>30.7</c:v>
                </c:pt>
                <c:pt idx="37">
                  <c:v>30</c:v>
                </c:pt>
                <c:pt idx="38">
                  <c:v>30.11</c:v>
                </c:pt>
                <c:pt idx="39">
                  <c:v>30.02</c:v>
                </c:pt>
                <c:pt idx="40">
                  <c:v>30.9</c:v>
                </c:pt>
                <c:pt idx="41">
                  <c:v>30.66</c:v>
                </c:pt>
                <c:pt idx="42">
                  <c:v>29.72</c:v>
                </c:pt>
                <c:pt idx="43">
                  <c:v>29.58</c:v>
                </c:pt>
                <c:pt idx="44">
                  <c:v>28.97</c:v>
                </c:pt>
                <c:pt idx="45">
                  <c:v>30.44</c:v>
                </c:pt>
                <c:pt idx="46">
                  <c:v>33.46</c:v>
                </c:pt>
                <c:pt idx="47">
                  <c:v>32.630000000000003</c:v>
                </c:pt>
                <c:pt idx="48">
                  <c:v>32.659999999999997</c:v>
                </c:pt>
                <c:pt idx="49">
                  <c:v>33.36</c:v>
                </c:pt>
                <c:pt idx="50">
                  <c:v>32.92</c:v>
                </c:pt>
                <c:pt idx="51">
                  <c:v>32.49</c:v>
                </c:pt>
                <c:pt idx="52">
                  <c:v>32.44</c:v>
                </c:pt>
                <c:pt idx="53">
                  <c:v>32.520000000000003</c:v>
                </c:pt>
                <c:pt idx="54">
                  <c:v>32.909999999999997</c:v>
                </c:pt>
                <c:pt idx="55">
                  <c:v>33.44</c:v>
                </c:pt>
                <c:pt idx="56">
                  <c:v>34.090000000000003</c:v>
                </c:pt>
                <c:pt idx="57">
                  <c:v>34.380000000000003</c:v>
                </c:pt>
                <c:pt idx="58">
                  <c:v>34.270000000000003</c:v>
                </c:pt>
                <c:pt idx="59">
                  <c:v>33.94</c:v>
                </c:pt>
                <c:pt idx="60">
                  <c:v>33.56</c:v>
                </c:pt>
                <c:pt idx="61">
                  <c:v>33.799999999999997</c:v>
                </c:pt>
                <c:pt idx="62">
                  <c:v>33.26</c:v>
                </c:pt>
                <c:pt idx="63">
                  <c:v>33.25</c:v>
                </c:pt>
                <c:pt idx="64">
                  <c:v>33.44</c:v>
                </c:pt>
                <c:pt idx="65">
                  <c:v>33.68</c:v>
                </c:pt>
                <c:pt idx="66">
                  <c:v>34.04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17544"/>
        <c:axId val="653624600"/>
      </c:lineChart>
      <c:catAx>
        <c:axId val="653617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24600"/>
        <c:crosses val="autoZero"/>
        <c:auto val="1"/>
        <c:lblAlgn val="ctr"/>
        <c:lblOffset val="100"/>
        <c:noMultiLvlLbl val="0"/>
      </c:catAx>
      <c:valAx>
        <c:axId val="6536246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1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42599</c:v>
                </c:pt>
                <c:pt idx="9">
                  <c:v>42598</c:v>
                </c:pt>
                <c:pt idx="10">
                  <c:v>42597</c:v>
                </c:pt>
                <c:pt idx="11">
                  <c:v>42594</c:v>
                </c:pt>
                <c:pt idx="12">
                  <c:v>42593</c:v>
                </c:pt>
                <c:pt idx="13">
                  <c:v>42592</c:v>
                </c:pt>
                <c:pt idx="14">
                  <c:v>42591</c:v>
                </c:pt>
                <c:pt idx="15">
                  <c:v>42590</c:v>
                </c:pt>
                <c:pt idx="16">
                  <c:v>42587</c:v>
                </c:pt>
                <c:pt idx="17">
                  <c:v>42586</c:v>
                </c:pt>
                <c:pt idx="18">
                  <c:v>42585</c:v>
                </c:pt>
                <c:pt idx="19">
                  <c:v>42584</c:v>
                </c:pt>
                <c:pt idx="20">
                  <c:v>42583</c:v>
                </c:pt>
                <c:pt idx="21">
                  <c:v>42580</c:v>
                </c:pt>
                <c:pt idx="22">
                  <c:v>42579</c:v>
                </c:pt>
                <c:pt idx="23">
                  <c:v>42578</c:v>
                </c:pt>
                <c:pt idx="24">
                  <c:v>42577</c:v>
                </c:pt>
                <c:pt idx="25">
                  <c:v>42576</c:v>
                </c:pt>
                <c:pt idx="26">
                  <c:v>42573</c:v>
                </c:pt>
                <c:pt idx="27">
                  <c:v>42572</c:v>
                </c:pt>
                <c:pt idx="28">
                  <c:v>42571</c:v>
                </c:pt>
                <c:pt idx="29">
                  <c:v>42570</c:v>
                </c:pt>
                <c:pt idx="30">
                  <c:v>42569</c:v>
                </c:pt>
                <c:pt idx="31">
                  <c:v>42566</c:v>
                </c:pt>
                <c:pt idx="32">
                  <c:v>42565</c:v>
                </c:pt>
                <c:pt idx="33">
                  <c:v>42564</c:v>
                </c:pt>
                <c:pt idx="34">
                  <c:v>42563</c:v>
                </c:pt>
                <c:pt idx="35">
                  <c:v>42562</c:v>
                </c:pt>
                <c:pt idx="36">
                  <c:v>42559</c:v>
                </c:pt>
                <c:pt idx="37">
                  <c:v>42558</c:v>
                </c:pt>
                <c:pt idx="38">
                  <c:v>42557</c:v>
                </c:pt>
                <c:pt idx="39">
                  <c:v>42556</c:v>
                </c:pt>
                <c:pt idx="40">
                  <c:v>42552</c:v>
                </c:pt>
                <c:pt idx="41">
                  <c:v>42551</c:v>
                </c:pt>
                <c:pt idx="42">
                  <c:v>42550</c:v>
                </c:pt>
                <c:pt idx="43">
                  <c:v>42549</c:v>
                </c:pt>
                <c:pt idx="44">
                  <c:v>42548</c:v>
                </c:pt>
                <c:pt idx="45">
                  <c:v>42545</c:v>
                </c:pt>
                <c:pt idx="46">
                  <c:v>42544</c:v>
                </c:pt>
                <c:pt idx="47">
                  <c:v>42543</c:v>
                </c:pt>
                <c:pt idx="48">
                  <c:v>42542</c:v>
                </c:pt>
                <c:pt idx="49">
                  <c:v>42541</c:v>
                </c:pt>
                <c:pt idx="50">
                  <c:v>42538</c:v>
                </c:pt>
                <c:pt idx="51">
                  <c:v>42537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  <c:pt idx="66">
                  <c:v>42515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107.31</c:v>
                </c:pt>
                <c:pt idx="1">
                  <c:v>107.72</c:v>
                </c:pt>
                <c:pt idx="2">
                  <c:v>107.96</c:v>
                </c:pt>
                <c:pt idx="3">
                  <c:v>108</c:v>
                </c:pt>
                <c:pt idx="4">
                  <c:v>108.5</c:v>
                </c:pt>
                <c:pt idx="5">
                  <c:v>109.14</c:v>
                </c:pt>
                <c:pt idx="6">
                  <c:v>109.33</c:v>
                </c:pt>
                <c:pt idx="7">
                  <c:v>108.94</c:v>
                </c:pt>
                <c:pt idx="9">
                  <c:v>109.16</c:v>
                </c:pt>
                <c:pt idx="10">
                  <c:v>109.69</c:v>
                </c:pt>
                <c:pt idx="11">
                  <c:v>108.87</c:v>
                </c:pt>
                <c:pt idx="12">
                  <c:v>109.18</c:v>
                </c:pt>
                <c:pt idx="13">
                  <c:v>108.12</c:v>
                </c:pt>
                <c:pt idx="14">
                  <c:v>108.34</c:v>
                </c:pt>
                <c:pt idx="15">
                  <c:v>107.79</c:v>
                </c:pt>
                <c:pt idx="16">
                  <c:v>107.74</c:v>
                </c:pt>
                <c:pt idx="17">
                  <c:v>106.36</c:v>
                </c:pt>
                <c:pt idx="18">
                  <c:v>106.29</c:v>
                </c:pt>
                <c:pt idx="19">
                  <c:v>106.27</c:v>
                </c:pt>
                <c:pt idx="20">
                  <c:v>106.94</c:v>
                </c:pt>
                <c:pt idx="21">
                  <c:v>107.65</c:v>
                </c:pt>
                <c:pt idx="22">
                  <c:v>107.58</c:v>
                </c:pt>
                <c:pt idx="23">
                  <c:v>107.69</c:v>
                </c:pt>
                <c:pt idx="24">
                  <c:v>107.89</c:v>
                </c:pt>
                <c:pt idx="25">
                  <c:v>104.65</c:v>
                </c:pt>
                <c:pt idx="26">
                  <c:v>105.13</c:v>
                </c:pt>
                <c:pt idx="27">
                  <c:v>105.85</c:v>
                </c:pt>
                <c:pt idx="28">
                  <c:v>106.04</c:v>
                </c:pt>
                <c:pt idx="29">
                  <c:v>105.62</c:v>
                </c:pt>
                <c:pt idx="30">
                  <c:v>105.49</c:v>
                </c:pt>
                <c:pt idx="31">
                  <c:v>105.5</c:v>
                </c:pt>
                <c:pt idx="32">
                  <c:v>105.14</c:v>
                </c:pt>
                <c:pt idx="33">
                  <c:v>105.09</c:v>
                </c:pt>
                <c:pt idx="34">
                  <c:v>104.5</c:v>
                </c:pt>
                <c:pt idx="35">
                  <c:v>103.96</c:v>
                </c:pt>
                <c:pt idx="36">
                  <c:v>103.66</c:v>
                </c:pt>
                <c:pt idx="37">
                  <c:v>101.97</c:v>
                </c:pt>
                <c:pt idx="38">
                  <c:v>101.38</c:v>
                </c:pt>
                <c:pt idx="39">
                  <c:v>100.62</c:v>
                </c:pt>
                <c:pt idx="40">
                  <c:v>102.73</c:v>
                </c:pt>
                <c:pt idx="41">
                  <c:v>102.55</c:v>
                </c:pt>
                <c:pt idx="42">
                  <c:v>100.47</c:v>
                </c:pt>
                <c:pt idx="43">
                  <c:v>99.03</c:v>
                </c:pt>
                <c:pt idx="44">
                  <c:v>97.21</c:v>
                </c:pt>
                <c:pt idx="45">
                  <c:v>98.89</c:v>
                </c:pt>
                <c:pt idx="46">
                  <c:v>102.33</c:v>
                </c:pt>
                <c:pt idx="47">
                  <c:v>101.35</c:v>
                </c:pt>
                <c:pt idx="48">
                  <c:v>101.57</c:v>
                </c:pt>
                <c:pt idx="49">
                  <c:v>101.7</c:v>
                </c:pt>
                <c:pt idx="50">
                  <c:v>101.2</c:v>
                </c:pt>
                <c:pt idx="51">
                  <c:v>101.12</c:v>
                </c:pt>
                <c:pt idx="52">
                  <c:v>100.54</c:v>
                </c:pt>
                <c:pt idx="53">
                  <c:v>101.19</c:v>
                </c:pt>
                <c:pt idx="54">
                  <c:v>101.21</c:v>
                </c:pt>
                <c:pt idx="55">
                  <c:v>102</c:v>
                </c:pt>
                <c:pt idx="56">
                  <c:v>102.32</c:v>
                </c:pt>
                <c:pt idx="57">
                  <c:v>102.07</c:v>
                </c:pt>
                <c:pt idx="58">
                  <c:v>101.45</c:v>
                </c:pt>
                <c:pt idx="59">
                  <c:v>101.36</c:v>
                </c:pt>
                <c:pt idx="60">
                  <c:v>100.43</c:v>
                </c:pt>
                <c:pt idx="61">
                  <c:v>100.79</c:v>
                </c:pt>
                <c:pt idx="62">
                  <c:v>100.35</c:v>
                </c:pt>
                <c:pt idx="63">
                  <c:v>100.58</c:v>
                </c:pt>
                <c:pt idx="64">
                  <c:v>100.76</c:v>
                </c:pt>
                <c:pt idx="65">
                  <c:v>100.41</c:v>
                </c:pt>
                <c:pt idx="66">
                  <c:v>100.32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20680"/>
        <c:axId val="653625776"/>
      </c:lineChart>
      <c:dateAx>
        <c:axId val="653620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25776"/>
        <c:crosses val="autoZero"/>
        <c:auto val="1"/>
        <c:lblOffset val="100"/>
        <c:baseTimeUnit val="days"/>
      </c:dateAx>
      <c:valAx>
        <c:axId val="6536257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2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42608</c:v>
                </c:pt>
                <c:pt idx="1">
                  <c:v>42607</c:v>
                </c:pt>
                <c:pt idx="2">
                  <c:v>42606</c:v>
                </c:pt>
                <c:pt idx="3">
                  <c:v>42605</c:v>
                </c:pt>
                <c:pt idx="4">
                  <c:v>42604</c:v>
                </c:pt>
                <c:pt idx="5">
                  <c:v>42601</c:v>
                </c:pt>
                <c:pt idx="6">
                  <c:v>42600</c:v>
                </c:pt>
                <c:pt idx="7">
                  <c:v>42599</c:v>
                </c:pt>
                <c:pt idx="8">
                  <c:v>42598</c:v>
                </c:pt>
                <c:pt idx="9">
                  <c:v>42597</c:v>
                </c:pt>
                <c:pt idx="10">
                  <c:v>42594</c:v>
                </c:pt>
                <c:pt idx="11">
                  <c:v>42593</c:v>
                </c:pt>
                <c:pt idx="12">
                  <c:v>42592</c:v>
                </c:pt>
                <c:pt idx="13">
                  <c:v>42591</c:v>
                </c:pt>
                <c:pt idx="14">
                  <c:v>42590</c:v>
                </c:pt>
                <c:pt idx="15">
                  <c:v>42587</c:v>
                </c:pt>
                <c:pt idx="16">
                  <c:v>42586</c:v>
                </c:pt>
                <c:pt idx="17">
                  <c:v>42585</c:v>
                </c:pt>
                <c:pt idx="18">
                  <c:v>42584</c:v>
                </c:pt>
                <c:pt idx="19">
                  <c:v>42583</c:v>
                </c:pt>
                <c:pt idx="20">
                  <c:v>42580</c:v>
                </c:pt>
                <c:pt idx="21">
                  <c:v>42579</c:v>
                </c:pt>
                <c:pt idx="22">
                  <c:v>42578</c:v>
                </c:pt>
                <c:pt idx="23">
                  <c:v>42577</c:v>
                </c:pt>
                <c:pt idx="24">
                  <c:v>42576</c:v>
                </c:pt>
                <c:pt idx="25">
                  <c:v>42573</c:v>
                </c:pt>
                <c:pt idx="26">
                  <c:v>42572</c:v>
                </c:pt>
                <c:pt idx="27">
                  <c:v>42571</c:v>
                </c:pt>
                <c:pt idx="28">
                  <c:v>42570</c:v>
                </c:pt>
                <c:pt idx="29">
                  <c:v>42569</c:v>
                </c:pt>
                <c:pt idx="30">
                  <c:v>42566</c:v>
                </c:pt>
                <c:pt idx="31">
                  <c:v>42565</c:v>
                </c:pt>
                <c:pt idx="32">
                  <c:v>42564</c:v>
                </c:pt>
                <c:pt idx="33">
                  <c:v>42563</c:v>
                </c:pt>
                <c:pt idx="34">
                  <c:v>42562</c:v>
                </c:pt>
                <c:pt idx="35">
                  <c:v>42559</c:v>
                </c:pt>
                <c:pt idx="36">
                  <c:v>42558</c:v>
                </c:pt>
                <c:pt idx="37">
                  <c:v>42557</c:v>
                </c:pt>
                <c:pt idx="38">
                  <c:v>42556</c:v>
                </c:pt>
                <c:pt idx="39">
                  <c:v>42552</c:v>
                </c:pt>
                <c:pt idx="40">
                  <c:v>42551</c:v>
                </c:pt>
                <c:pt idx="41">
                  <c:v>42550</c:v>
                </c:pt>
                <c:pt idx="42">
                  <c:v>42549</c:v>
                </c:pt>
                <c:pt idx="43">
                  <c:v>42548</c:v>
                </c:pt>
                <c:pt idx="44">
                  <c:v>42545</c:v>
                </c:pt>
                <c:pt idx="45">
                  <c:v>42544</c:v>
                </c:pt>
                <c:pt idx="46">
                  <c:v>42543</c:v>
                </c:pt>
                <c:pt idx="47">
                  <c:v>42542</c:v>
                </c:pt>
                <c:pt idx="48">
                  <c:v>42541</c:v>
                </c:pt>
                <c:pt idx="49">
                  <c:v>42538</c:v>
                </c:pt>
                <c:pt idx="50">
                  <c:v>42537</c:v>
                </c:pt>
                <c:pt idx="51">
                  <c:v>42536</c:v>
                </c:pt>
                <c:pt idx="52">
                  <c:v>42536</c:v>
                </c:pt>
                <c:pt idx="53">
                  <c:v>42535</c:v>
                </c:pt>
                <c:pt idx="54">
                  <c:v>42534</c:v>
                </c:pt>
                <c:pt idx="55">
                  <c:v>42531</c:v>
                </c:pt>
                <c:pt idx="56">
                  <c:v>42530</c:v>
                </c:pt>
                <c:pt idx="57">
                  <c:v>42529</c:v>
                </c:pt>
                <c:pt idx="58">
                  <c:v>42528</c:v>
                </c:pt>
                <c:pt idx="59">
                  <c:v>42527</c:v>
                </c:pt>
                <c:pt idx="60">
                  <c:v>42524</c:v>
                </c:pt>
                <c:pt idx="61">
                  <c:v>42523</c:v>
                </c:pt>
                <c:pt idx="62">
                  <c:v>42522</c:v>
                </c:pt>
                <c:pt idx="63">
                  <c:v>42521</c:v>
                </c:pt>
                <c:pt idx="64">
                  <c:v>42517</c:v>
                </c:pt>
                <c:pt idx="65">
                  <c:v>42516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136.62</c:v>
                </c:pt>
                <c:pt idx="1">
                  <c:v>137.30000000000001</c:v>
                </c:pt>
                <c:pt idx="2">
                  <c:v>139.87</c:v>
                </c:pt>
                <c:pt idx="3">
                  <c:v>142.01</c:v>
                </c:pt>
                <c:pt idx="4">
                  <c:v>142.09</c:v>
                </c:pt>
                <c:pt idx="5">
                  <c:v>142.04</c:v>
                </c:pt>
                <c:pt idx="6">
                  <c:v>142.16999999999999</c:v>
                </c:pt>
                <c:pt idx="7">
                  <c:v>141.71</c:v>
                </c:pt>
                <c:pt idx="8">
                  <c:v>141.08000000000001</c:v>
                </c:pt>
                <c:pt idx="9">
                  <c:v>141.62</c:v>
                </c:pt>
                <c:pt idx="10">
                  <c:v>142.88</c:v>
                </c:pt>
                <c:pt idx="11">
                  <c:v>142.63</c:v>
                </c:pt>
                <c:pt idx="12">
                  <c:v>142.19</c:v>
                </c:pt>
                <c:pt idx="13">
                  <c:v>141.82</c:v>
                </c:pt>
                <c:pt idx="14">
                  <c:v>142.13</c:v>
                </c:pt>
                <c:pt idx="15">
                  <c:v>142.99</c:v>
                </c:pt>
                <c:pt idx="16">
                  <c:v>142.71</c:v>
                </c:pt>
                <c:pt idx="17">
                  <c:v>142.88</c:v>
                </c:pt>
                <c:pt idx="18">
                  <c:v>143.16999999999999</c:v>
                </c:pt>
                <c:pt idx="19">
                  <c:v>143.51</c:v>
                </c:pt>
                <c:pt idx="20">
                  <c:v>143.19999999999999</c:v>
                </c:pt>
                <c:pt idx="21">
                  <c:v>142.76</c:v>
                </c:pt>
                <c:pt idx="22">
                  <c:v>141.68</c:v>
                </c:pt>
                <c:pt idx="23">
                  <c:v>141.69999999999999</c:v>
                </c:pt>
                <c:pt idx="24">
                  <c:v>141.72999999999999</c:v>
                </c:pt>
                <c:pt idx="25">
                  <c:v>143.69</c:v>
                </c:pt>
                <c:pt idx="26">
                  <c:v>142.87</c:v>
                </c:pt>
                <c:pt idx="27">
                  <c:v>143.02000000000001</c:v>
                </c:pt>
                <c:pt idx="28">
                  <c:v>142.59</c:v>
                </c:pt>
                <c:pt idx="29">
                  <c:v>140.75</c:v>
                </c:pt>
                <c:pt idx="30">
                  <c:v>141.33000000000001</c:v>
                </c:pt>
                <c:pt idx="31">
                  <c:v>140.84</c:v>
                </c:pt>
                <c:pt idx="32">
                  <c:v>141.47999999999999</c:v>
                </c:pt>
                <c:pt idx="33">
                  <c:v>139.86000000000001</c:v>
                </c:pt>
                <c:pt idx="34">
                  <c:v>140.32</c:v>
                </c:pt>
                <c:pt idx="35">
                  <c:v>141.27000000000001</c:v>
                </c:pt>
                <c:pt idx="36">
                  <c:v>140.80000000000001</c:v>
                </c:pt>
                <c:pt idx="37">
                  <c:v>142.38</c:v>
                </c:pt>
                <c:pt idx="38">
                  <c:v>141.56</c:v>
                </c:pt>
                <c:pt idx="39">
                  <c:v>140.86000000000001</c:v>
                </c:pt>
                <c:pt idx="40">
                  <c:v>141.19999999999999</c:v>
                </c:pt>
                <c:pt idx="41">
                  <c:v>140.52000000000001</c:v>
                </c:pt>
                <c:pt idx="42">
                  <c:v>138.71</c:v>
                </c:pt>
                <c:pt idx="43">
                  <c:v>137.11000000000001</c:v>
                </c:pt>
                <c:pt idx="44">
                  <c:v>137.29</c:v>
                </c:pt>
                <c:pt idx="45">
                  <c:v>139.19</c:v>
                </c:pt>
                <c:pt idx="46">
                  <c:v>137.9</c:v>
                </c:pt>
                <c:pt idx="47">
                  <c:v>138.19</c:v>
                </c:pt>
                <c:pt idx="48">
                  <c:v>138.52000000000001</c:v>
                </c:pt>
                <c:pt idx="49">
                  <c:v>137.69</c:v>
                </c:pt>
                <c:pt idx="50">
                  <c:v>138.66</c:v>
                </c:pt>
                <c:pt idx="51">
                  <c:v>137.26</c:v>
                </c:pt>
                <c:pt idx="53">
                  <c:v>137.87</c:v>
                </c:pt>
                <c:pt idx="54">
                  <c:v>138.09</c:v>
                </c:pt>
                <c:pt idx="55">
                  <c:v>139.24</c:v>
                </c:pt>
                <c:pt idx="56">
                  <c:v>140.68</c:v>
                </c:pt>
                <c:pt idx="57">
                  <c:v>140.4</c:v>
                </c:pt>
                <c:pt idx="58">
                  <c:v>136.94</c:v>
                </c:pt>
                <c:pt idx="59">
                  <c:v>138.15</c:v>
                </c:pt>
                <c:pt idx="60">
                  <c:v>136.84</c:v>
                </c:pt>
                <c:pt idx="61">
                  <c:v>136.04</c:v>
                </c:pt>
                <c:pt idx="62">
                  <c:v>134.53</c:v>
                </c:pt>
                <c:pt idx="63">
                  <c:v>133.66999999999999</c:v>
                </c:pt>
                <c:pt idx="64">
                  <c:v>134</c:v>
                </c:pt>
                <c:pt idx="65">
                  <c:v>132.97999999999999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15976"/>
        <c:axId val="653619896"/>
      </c:lineChart>
      <c:dateAx>
        <c:axId val="653615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19896"/>
        <c:crosses val="autoZero"/>
        <c:auto val="1"/>
        <c:lblOffset val="100"/>
        <c:baseTimeUnit val="days"/>
      </c:dateAx>
      <c:valAx>
        <c:axId val="6536198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1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mro" connectionId="8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HES" backgroundRefresh="0" adjustColumnWidth="0" connectionId="8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60"/>
  <sheetViews>
    <sheetView tabSelected="1" zoomScaleNormal="100" workbookViewId="0">
      <pane ySplit="1" topLeftCell="A233" activePane="bottomLeft" state="frozen"/>
      <selection pane="bottomLeft" activeCell="L263" sqref="L263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4" bestFit="1" customWidth="1"/>
    <col min="17" max="17" width="15" style="344" bestFit="1" customWidth="1"/>
    <col min="18" max="20" width="12" style="344" customWidth="1"/>
    <col min="21" max="22" width="11.5703125" style="344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158</v>
      </c>
      <c r="H1" s="350" t="s">
        <v>159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197</v>
      </c>
      <c r="Q1" s="352" t="s">
        <v>198</v>
      </c>
      <c r="R1" s="352" t="s">
        <v>199</v>
      </c>
      <c r="S1" s="352" t="s">
        <v>233</v>
      </c>
      <c r="T1" s="352" t="s">
        <v>234</v>
      </c>
      <c r="U1" s="352" t="s">
        <v>251</v>
      </c>
      <c r="V1" s="352" t="s">
        <v>252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343">
        <f>LOOKUP(2,1/(M:M&lt;&gt;""),M:M)</f>
        <v>-18899.479999999981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6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6">
        <f t="shared" si="10"/>
        <v>-38308.080000000016</v>
      </c>
      <c r="N40" s="189">
        <f t="shared" si="11"/>
        <v>-9.8225846153846191E-2</v>
      </c>
      <c r="O40" s="246" t="b">
        <f t="shared" si="8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5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8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8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49">
        <v>42401</v>
      </c>
      <c r="C117" s="250">
        <v>1939.38</v>
      </c>
      <c r="D117" s="175">
        <f t="shared" si="22"/>
        <v>-4.4324413474616542E-4</v>
      </c>
      <c r="E117" s="251">
        <f t="shared" si="33"/>
        <v>-7.755750461368692E-2</v>
      </c>
      <c r="F117" s="252">
        <v>4620.3599999999997</v>
      </c>
      <c r="G117" s="175">
        <f t="shared" si="20"/>
        <v>1.3892651632548803E-3</v>
      </c>
      <c r="H117" s="253">
        <f t="shared" si="32"/>
        <v>-9.2570261405817339E-2</v>
      </c>
      <c r="I117" s="254">
        <v>271687.27</v>
      </c>
      <c r="J117" s="255">
        <v>400000</v>
      </c>
      <c r="K117" s="255">
        <f t="shared" si="26"/>
        <v>-854.3399999999674</v>
      </c>
      <c r="L117" s="175">
        <f t="shared" si="23"/>
        <v>-3.1347139983504443E-3</v>
      </c>
      <c r="M117" s="256">
        <f t="shared" si="28"/>
        <v>-128312.72999999998</v>
      </c>
      <c r="N117" s="257">
        <f t="shared" si="29"/>
        <v>-0.32078182499999996</v>
      </c>
      <c r="O117" s="256" t="b">
        <f t="shared" si="27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</row>
    <row r="118" spans="2:22" ht="20.100000000000001" customHeight="1" x14ac:dyDescent="0.25">
      <c r="B118" s="249">
        <v>42402</v>
      </c>
      <c r="C118" s="250">
        <v>1903.03</v>
      </c>
      <c r="D118" s="175">
        <f t="shared" si="22"/>
        <v>-1.8743103466056232E-2</v>
      </c>
      <c r="E118" s="251">
        <f t="shared" si="33"/>
        <v>-9.484693974619969E-2</v>
      </c>
      <c r="F118" s="252">
        <v>4516.9399999999996</v>
      </c>
      <c r="G118" s="175">
        <f t="shared" si="20"/>
        <v>-2.2383537213550478E-2</v>
      </c>
      <c r="H118" s="253">
        <f t="shared" si="32"/>
        <v>-0.11288174872832261</v>
      </c>
      <c r="I118" s="254">
        <v>258167.62</v>
      </c>
      <c r="J118" s="255">
        <v>400000</v>
      </c>
      <c r="K118" s="255">
        <f t="shared" si="26"/>
        <v>-13519.650000000023</v>
      </c>
      <c r="L118" s="175">
        <f t="shared" si="23"/>
        <v>-4.9761808862078899E-2</v>
      </c>
      <c r="M118" s="256">
        <f t="shared" si="28"/>
        <v>-141832.38</v>
      </c>
      <c r="N118" s="257">
        <f t="shared" si="29"/>
        <v>-0.35458095000000001</v>
      </c>
      <c r="O118" s="256" t="b">
        <f t="shared" si="27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</row>
    <row r="119" spans="2:22" ht="20.100000000000001" customHeight="1" x14ac:dyDescent="0.25">
      <c r="B119" s="249">
        <v>42403</v>
      </c>
      <c r="C119" s="250">
        <v>1912.53</v>
      </c>
      <c r="D119" s="175">
        <f t="shared" si="22"/>
        <v>4.9920390114711801E-3</v>
      </c>
      <c r="E119" s="251">
        <f t="shared" si="33"/>
        <v>-9.0328380358060192E-2</v>
      </c>
      <c r="F119" s="252">
        <v>4504.2299999999996</v>
      </c>
      <c r="G119" s="175">
        <f t="shared" si="20"/>
        <v>-2.8138518554596779E-3</v>
      </c>
      <c r="H119" s="253">
        <f t="shared" si="32"/>
        <v>-0.11537796806567556</v>
      </c>
      <c r="I119" s="254">
        <v>270997.09999999998</v>
      </c>
      <c r="J119" s="255">
        <v>400000</v>
      </c>
      <c r="K119" s="255">
        <f t="shared" si="26"/>
        <v>12829.479999999981</v>
      </c>
      <c r="L119" s="175">
        <f t="shared" si="23"/>
        <v>4.9694380728303504E-2</v>
      </c>
      <c r="M119" s="256">
        <f t="shared" si="28"/>
        <v>-129002.90000000002</v>
      </c>
      <c r="N119" s="257">
        <f t="shared" si="29"/>
        <v>-0.32250725000000008</v>
      </c>
      <c r="O119" s="256" t="b">
        <f t="shared" si="27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</row>
    <row r="120" spans="2:22" ht="20.100000000000001" customHeight="1" x14ac:dyDescent="0.25">
      <c r="B120" s="249">
        <v>42404</v>
      </c>
      <c r="C120" s="250">
        <v>1915.45</v>
      </c>
      <c r="D120" s="175">
        <f t="shared" si="22"/>
        <v>1.5267734362337181E-3</v>
      </c>
      <c r="E120" s="251">
        <f t="shared" si="33"/>
        <v>-8.8939517893495176E-2</v>
      </c>
      <c r="F120" s="252">
        <v>4509.55</v>
      </c>
      <c r="G120" s="175">
        <f t="shared" si="20"/>
        <v>1.1811119769640137E-3</v>
      </c>
      <c r="H120" s="253">
        <f t="shared" si="32"/>
        <v>-0.1143331303886717</v>
      </c>
      <c r="I120" s="254">
        <v>272162.3</v>
      </c>
      <c r="J120" s="255">
        <v>400000</v>
      </c>
      <c r="K120" s="255">
        <f t="shared" ref="K120:K151" si="34">I120-I119-J120+J119</f>
        <v>1165.2000000000116</v>
      </c>
      <c r="L120" s="175">
        <f t="shared" si="23"/>
        <v>4.2996770076137777E-3</v>
      </c>
      <c r="M120" s="256">
        <f t="shared" si="28"/>
        <v>-127837.70000000001</v>
      </c>
      <c r="N120" s="257">
        <f t="shared" si="29"/>
        <v>-0.31959425000000002</v>
      </c>
      <c r="O120" s="256" t="b">
        <f t="shared" si="27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</row>
    <row r="121" spans="2:22" ht="20.100000000000001" customHeight="1" x14ac:dyDescent="0.25">
      <c r="B121" s="249">
        <v>42405</v>
      </c>
      <c r="C121" s="250">
        <v>1880.02</v>
      </c>
      <c r="D121" s="175">
        <f t="shared" si="22"/>
        <v>-1.8496958939152711E-2</v>
      </c>
      <c r="E121" s="251">
        <f t="shared" si="33"/>
        <v>-0.10579136622210387</v>
      </c>
      <c r="F121" s="252">
        <v>4363.1400000000003</v>
      </c>
      <c r="G121" s="175">
        <f t="shared" si="20"/>
        <v>-3.2466654100741725E-2</v>
      </c>
      <c r="H121" s="253">
        <f t="shared" si="32"/>
        <v>-0.1430877702928294</v>
      </c>
      <c r="I121" s="254">
        <v>257957.43</v>
      </c>
      <c r="J121" s="255">
        <v>400000</v>
      </c>
      <c r="K121" s="255">
        <f t="shared" si="34"/>
        <v>-14204.869999999995</v>
      </c>
      <c r="L121" s="175">
        <f t="shared" si="23"/>
        <v>-5.2192643874629206E-2</v>
      </c>
      <c r="M121" s="256">
        <f t="shared" si="28"/>
        <v>-142042.57</v>
      </c>
      <c r="N121" s="257">
        <f t="shared" si="29"/>
        <v>-0.355106425</v>
      </c>
      <c r="O121" s="256" t="b">
        <f t="shared" si="27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49">
        <v>42416</v>
      </c>
      <c r="C127" s="250">
        <v>1895.58</v>
      </c>
      <c r="D127" s="175">
        <f t="shared" si="22"/>
        <v>1.651669365823312E-2</v>
      </c>
      <c r="E127" s="251">
        <f>(C127-$C$2)/$C$2</f>
        <v>-9.8390441582161731E-2</v>
      </c>
      <c r="F127" s="252">
        <v>4435.96</v>
      </c>
      <c r="G127" s="175">
        <f t="shared" si="20"/>
        <v>2.2697354011863905E-2</v>
      </c>
      <c r="H127" s="253">
        <f t="shared" si="35"/>
        <v>-0.12878606359369166</v>
      </c>
      <c r="I127" s="254">
        <v>243663.46</v>
      </c>
      <c r="J127" s="255">
        <v>400000</v>
      </c>
      <c r="K127" s="255">
        <f t="shared" si="34"/>
        <v>6673.6300000000047</v>
      </c>
      <c r="L127" s="175">
        <f t="shared" si="23"/>
        <v>2.8159984755463999E-2</v>
      </c>
      <c r="M127" s="256">
        <f t="shared" si="37"/>
        <v>-156336.54</v>
      </c>
      <c r="N127" s="257">
        <f t="shared" si="38"/>
        <v>-0.39084135000000003</v>
      </c>
      <c r="O127" s="256" t="b">
        <f t="shared" si="36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</row>
    <row r="128" spans="2:22" ht="20.100000000000001" customHeight="1" x14ac:dyDescent="0.25">
      <c r="B128" s="249">
        <v>42417</v>
      </c>
      <c r="C128" s="250">
        <v>1926.82</v>
      </c>
      <c r="D128" s="175">
        <f t="shared" si="22"/>
        <v>1.648044398020659E-2</v>
      </c>
      <c r="E128" s="251">
        <f t="shared" ref="E128:E133" si="39">(C128-$C$2)/$C$2</f>
        <v>-8.3531515762637745E-2</v>
      </c>
      <c r="F128" s="252">
        <v>4534.0600000000004</v>
      </c>
      <c r="G128" s="175">
        <f t="shared" si="20"/>
        <v>2.2114716994743044E-2</v>
      </c>
      <c r="H128" s="253">
        <f t="shared" ref="H128:H141" si="40">(F128-F$2)/F$2</f>
        <v>-0.10951941394819008</v>
      </c>
      <c r="I128" s="254">
        <v>249365.31</v>
      </c>
      <c r="J128" s="255">
        <v>400000</v>
      </c>
      <c r="K128" s="255">
        <f t="shared" si="34"/>
        <v>5701.8499999999767</v>
      </c>
      <c r="L128" s="175">
        <f t="shared" si="23"/>
        <v>2.3400513150391843E-2</v>
      </c>
      <c r="M128" s="256">
        <f t="shared" si="37"/>
        <v>-150634.69</v>
      </c>
      <c r="N128" s="257">
        <f t="shared" si="38"/>
        <v>-0.37658672500000001</v>
      </c>
      <c r="O128" s="256" t="b">
        <f t="shared" si="36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</row>
    <row r="129" spans="1:22" ht="20.100000000000001" customHeight="1" x14ac:dyDescent="0.25">
      <c r="B129" s="249">
        <v>42418</v>
      </c>
      <c r="C129" s="250">
        <v>1917.83</v>
      </c>
      <c r="D129" s="175">
        <f t="shared" si="22"/>
        <v>-4.6657186452289312E-3</v>
      </c>
      <c r="E129" s="251">
        <f t="shared" si="39"/>
        <v>-8.7807499857308707E-2</v>
      </c>
      <c r="F129" s="252">
        <v>4487.53</v>
      </c>
      <c r="G129" s="175">
        <f t="shared" si="20"/>
        <v>-1.0262325597808731E-2</v>
      </c>
      <c r="H129" s="253">
        <f t="shared" si="40"/>
        <v>-0.11865781566078129</v>
      </c>
      <c r="I129" s="254">
        <v>241680.12</v>
      </c>
      <c r="J129" s="255">
        <v>400000</v>
      </c>
      <c r="K129" s="255">
        <f t="shared" si="34"/>
        <v>-7685.1900000000023</v>
      </c>
      <c r="L129" s="175">
        <f t="shared" si="23"/>
        <v>-3.0819002049643562E-2</v>
      </c>
      <c r="M129" s="256">
        <f t="shared" si="37"/>
        <v>-158319.88</v>
      </c>
      <c r="N129" s="257">
        <f t="shared" si="38"/>
        <v>-0.39579970000000003</v>
      </c>
      <c r="O129" s="256" t="b">
        <f t="shared" si="36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</row>
    <row r="130" spans="1:22" ht="20.100000000000001" customHeight="1" x14ac:dyDescent="0.25">
      <c r="B130" s="249">
        <v>42419</v>
      </c>
      <c r="C130" s="250">
        <v>1917.78</v>
      </c>
      <c r="D130" s="175">
        <f t="shared" si="22"/>
        <v>-2.6071132477828863E-5</v>
      </c>
      <c r="E130" s="251">
        <f t="shared" si="39"/>
        <v>-8.7831281748825207E-2</v>
      </c>
      <c r="F130" s="252">
        <v>4504.43</v>
      </c>
      <c r="G130" s="175">
        <f t="shared" si="20"/>
        <v>3.7659915365469529E-3</v>
      </c>
      <c r="H130" s="253">
        <f t="shared" si="40"/>
        <v>-0.11533868845375798</v>
      </c>
      <c r="I130" s="254">
        <v>236145.17</v>
      </c>
      <c r="J130" s="255">
        <v>400000</v>
      </c>
      <c r="K130" s="255">
        <f t="shared" si="34"/>
        <v>-5534.9499999999534</v>
      </c>
      <c r="L130" s="175">
        <f t="shared" si="23"/>
        <v>-2.290196645052954E-2</v>
      </c>
      <c r="M130" s="256">
        <f t="shared" si="37"/>
        <v>-163854.82999999999</v>
      </c>
      <c r="N130" s="257">
        <f t="shared" si="38"/>
        <v>-0.40963707499999996</v>
      </c>
      <c r="O130" s="256" t="b">
        <f t="shared" si="36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49">
        <v>42429</v>
      </c>
      <c r="C136" s="250">
        <v>1932.23</v>
      </c>
      <c r="D136" s="175">
        <f t="shared" si="43"/>
        <v>-8.1209414542747545E-3</v>
      </c>
      <c r="E136" s="251">
        <f t="shared" si="44"/>
        <v>-8.0958315100549849E-2</v>
      </c>
      <c r="F136" s="252">
        <v>4557.95</v>
      </c>
      <c r="G136" s="175">
        <f t="shared" si="41"/>
        <v>-7.0842419185835953E-3</v>
      </c>
      <c r="H136" s="253">
        <f t="shared" si="40"/>
        <v>-0.10482746430465267</v>
      </c>
      <c r="I136" s="427">
        <v>254134.09</v>
      </c>
      <c r="J136" s="255">
        <v>400000</v>
      </c>
      <c r="K136" s="255">
        <f t="shared" si="34"/>
        <v>2217.4199999999837</v>
      </c>
      <c r="L136" s="175">
        <f t="shared" si="42"/>
        <v>8.8021963770797042E-3</v>
      </c>
      <c r="M136" s="256">
        <f t="shared" si="37"/>
        <v>-145865.91</v>
      </c>
      <c r="N136" s="257">
        <f t="shared" si="38"/>
        <v>-0.364664775</v>
      </c>
      <c r="O136" s="256" t="b">
        <f t="shared" si="36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</row>
    <row r="137" spans="1:22" ht="20.100000000000001" customHeight="1" x14ac:dyDescent="0.25">
      <c r="B137" s="249">
        <v>42430</v>
      </c>
      <c r="C137" s="250">
        <v>1978.35</v>
      </c>
      <c r="D137" s="175">
        <f t="shared" si="43"/>
        <v>2.3868794087660315E-2</v>
      </c>
      <c r="E137" s="251">
        <f t="shared" si="44"/>
        <v>-5.9021898365708481E-2</v>
      </c>
      <c r="F137" s="252">
        <v>4689.59</v>
      </c>
      <c r="G137" s="175">
        <f t="shared" si="41"/>
        <v>2.8881405017606672E-2</v>
      </c>
      <c r="H137" s="253">
        <f t="shared" si="40"/>
        <v>-7.8973623740597382E-2</v>
      </c>
      <c r="I137" s="254">
        <v>256289.63</v>
      </c>
      <c r="J137" s="255">
        <v>400000</v>
      </c>
      <c r="K137" s="255">
        <f t="shared" si="34"/>
        <v>2155.5400000000373</v>
      </c>
      <c r="L137" s="175">
        <f t="shared" si="42"/>
        <v>8.4819002440799547E-3</v>
      </c>
      <c r="M137" s="256">
        <f t="shared" si="37"/>
        <v>-143710.37</v>
      </c>
      <c r="N137" s="257">
        <f t="shared" si="38"/>
        <v>-0.359275925</v>
      </c>
      <c r="O137" s="256" t="b">
        <f t="shared" si="36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</row>
    <row r="138" spans="1:22" ht="20.100000000000001" customHeight="1" x14ac:dyDescent="0.25">
      <c r="B138" s="249">
        <v>42431</v>
      </c>
      <c r="C138" s="341">
        <v>1986.4749999999999</v>
      </c>
      <c r="D138" s="175">
        <f t="shared" si="43"/>
        <v>4.1069578183840069E-3</v>
      </c>
      <c r="E138" s="251">
        <f t="shared" si="44"/>
        <v>-5.5157340994273385E-2</v>
      </c>
      <c r="F138" s="252">
        <v>4703.42</v>
      </c>
      <c r="G138" s="175">
        <f t="shared" si="41"/>
        <v>2.9490851012561711E-3</v>
      </c>
      <c r="H138" s="253">
        <f t="shared" si="40"/>
        <v>-7.6257438576506811E-2</v>
      </c>
      <c r="I138" s="254">
        <v>273591.05</v>
      </c>
      <c r="J138" s="255">
        <v>400000</v>
      </c>
      <c r="K138" s="255">
        <f t="shared" si="34"/>
        <v>17301.419999999984</v>
      </c>
      <c r="L138" s="175">
        <f t="shared" si="42"/>
        <v>6.7507296335009667E-2</v>
      </c>
      <c r="M138" s="256">
        <f t="shared" si="37"/>
        <v>-126408.95000000001</v>
      </c>
      <c r="N138" s="257">
        <f t="shared" si="38"/>
        <v>-0.31602237500000002</v>
      </c>
      <c r="O138" s="256" t="b">
        <f t="shared" si="36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</row>
    <row r="139" spans="1:22" ht="20.100000000000001" customHeight="1" x14ac:dyDescent="0.25">
      <c r="B139" s="249">
        <v>42432</v>
      </c>
      <c r="C139" s="341">
        <v>1993.4</v>
      </c>
      <c r="D139" s="175">
        <f t="shared" si="43"/>
        <v>3.4860745793428975E-3</v>
      </c>
      <c r="E139" s="251">
        <f t="shared" si="44"/>
        <v>-5.1863549019234775E-2</v>
      </c>
      <c r="F139" s="252">
        <v>4707.42</v>
      </c>
      <c r="G139" s="175">
        <f t="shared" si="41"/>
        <v>8.5044499534381367E-4</v>
      </c>
      <c r="H139" s="253">
        <f t="shared" si="40"/>
        <v>-7.5471846338158136E-2</v>
      </c>
      <c r="I139" s="254">
        <v>284465.09999999998</v>
      </c>
      <c r="J139" s="255">
        <v>400000</v>
      </c>
      <c r="K139" s="255">
        <f t="shared" si="34"/>
        <v>10874.049999999988</v>
      </c>
      <c r="L139" s="175">
        <f t="shared" si="42"/>
        <v>3.9745634954067355E-2</v>
      </c>
      <c r="M139" s="256">
        <f t="shared" si="37"/>
        <v>-115534.90000000002</v>
      </c>
      <c r="N139" s="257">
        <f t="shared" si="38"/>
        <v>-0.28883725000000005</v>
      </c>
      <c r="O139" s="256" t="b">
        <f t="shared" si="36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</row>
    <row r="140" spans="1:22" ht="20.100000000000001" customHeight="1" x14ac:dyDescent="0.25">
      <c r="B140" s="249">
        <v>42433</v>
      </c>
      <c r="C140" s="250">
        <v>1999.99</v>
      </c>
      <c r="D140" s="175">
        <f t="shared" si="43"/>
        <v>3.3059095013544286E-3</v>
      </c>
      <c r="E140" s="251">
        <f t="shared" ref="E140:E171" si="45">(C140-$C$2)/$C$2</f>
        <v>-4.8729095717356993E-2</v>
      </c>
      <c r="F140" s="252">
        <v>4717.0200000000004</v>
      </c>
      <c r="G140" s="175">
        <f t="shared" si="41"/>
        <v>2.0393336477306811E-3</v>
      </c>
      <c r="H140" s="253">
        <f t="shared" si="40"/>
        <v>-7.3586424966121222E-2</v>
      </c>
      <c r="I140" s="254">
        <v>295168.58</v>
      </c>
      <c r="J140" s="255">
        <v>400000</v>
      </c>
      <c r="K140" s="255">
        <f t="shared" si="34"/>
        <v>10703.48000000004</v>
      </c>
      <c r="L140" s="175">
        <f t="shared" si="42"/>
        <v>3.7626689530631495E-2</v>
      </c>
      <c r="M140" s="256">
        <f t="shared" si="37"/>
        <v>-104831.41999999998</v>
      </c>
      <c r="N140" s="257">
        <f t="shared" si="38"/>
        <v>-0.26207854999999997</v>
      </c>
      <c r="O140" s="256" t="b">
        <f t="shared" si="36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49">
        <v>42443</v>
      </c>
      <c r="C146" s="250">
        <v>2019.64</v>
      </c>
      <c r="D146" s="175">
        <f t="shared" si="43"/>
        <v>-1.261009103991195E-3</v>
      </c>
      <c r="E146" s="251">
        <f t="shared" si="45"/>
        <v>-3.9382812351363157E-2</v>
      </c>
      <c r="F146" s="252">
        <v>4750.28</v>
      </c>
      <c r="G146" s="175">
        <f t="shared" si="41"/>
        <v>3.8117541018464697E-4</v>
      </c>
      <c r="H146" s="253">
        <f t="shared" si="46"/>
        <v>-6.7054225504252038E-2</v>
      </c>
      <c r="I146" s="254">
        <v>295383.49</v>
      </c>
      <c r="J146" s="255">
        <v>400000</v>
      </c>
      <c r="K146" s="255">
        <f t="shared" si="34"/>
        <v>-2145.7600000000093</v>
      </c>
      <c r="L146" s="175">
        <f t="shared" si="42"/>
        <v>-7.2119295833939327E-3</v>
      </c>
      <c r="M146" s="256">
        <f t="shared" si="37"/>
        <v>-104616.51000000001</v>
      </c>
      <c r="N146" s="257">
        <f t="shared" si="38"/>
        <v>-0.26154127500000002</v>
      </c>
      <c r="O146" s="256" t="b">
        <f t="shared" si="36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</row>
    <row r="147" spans="2:22" ht="20.100000000000001" customHeight="1" x14ac:dyDescent="0.25">
      <c r="B147" s="249">
        <v>42444</v>
      </c>
      <c r="C147" s="250">
        <v>2015.93</v>
      </c>
      <c r="D147" s="175">
        <f t="shared" si="43"/>
        <v>-1.8369610425620587E-3</v>
      </c>
      <c r="E147" s="251">
        <f t="shared" si="45"/>
        <v>-4.1147428701889227E-2</v>
      </c>
      <c r="F147" s="252">
        <v>4728.66</v>
      </c>
      <c r="G147" s="175">
        <f t="shared" si="41"/>
        <v>-4.5513106595821496E-3</v>
      </c>
      <c r="H147" s="253">
        <f t="shared" si="46"/>
        <v>-7.1300351552526661E-2</v>
      </c>
      <c r="I147" s="254">
        <v>295669.06</v>
      </c>
      <c r="J147" s="255">
        <v>400000</v>
      </c>
      <c r="K147" s="255">
        <f t="shared" si="34"/>
        <v>285.57000000000698</v>
      </c>
      <c r="L147" s="175">
        <f t="shared" si="42"/>
        <v>9.6677712082014809E-4</v>
      </c>
      <c r="M147" s="256">
        <f t="shared" si="37"/>
        <v>-104330.94</v>
      </c>
      <c r="N147" s="257">
        <f t="shared" si="38"/>
        <v>-0.26082735000000001</v>
      </c>
      <c r="O147" s="256" t="b">
        <f t="shared" si="36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</row>
    <row r="148" spans="2:22" ht="20.100000000000001" customHeight="1" x14ac:dyDescent="0.25">
      <c r="B148" s="249">
        <v>42445</v>
      </c>
      <c r="C148" s="250">
        <v>2027.22</v>
      </c>
      <c r="D148" s="175">
        <f t="shared" si="43"/>
        <v>5.6003928707841853E-3</v>
      </c>
      <c r="E148" s="251">
        <f t="shared" si="45"/>
        <v>-3.5777477597458203E-2</v>
      </c>
      <c r="F148" s="252">
        <v>4763.97</v>
      </c>
      <c r="G148" s="175">
        <f t="shared" si="41"/>
        <v>7.467231731611154E-3</v>
      </c>
      <c r="H148" s="253">
        <f t="shared" si="46"/>
        <v>-6.4365536068503565E-2</v>
      </c>
      <c r="I148" s="254">
        <v>297622.03999999998</v>
      </c>
      <c r="J148" s="255">
        <v>400000</v>
      </c>
      <c r="K148" s="255">
        <f t="shared" si="34"/>
        <v>1952.9799999999814</v>
      </c>
      <c r="L148" s="175">
        <f t="shared" si="42"/>
        <v>6.6052903878409917E-3</v>
      </c>
      <c r="M148" s="256">
        <f t="shared" si="37"/>
        <v>-102377.96000000002</v>
      </c>
      <c r="N148" s="257">
        <f t="shared" si="38"/>
        <v>-0.25594490000000003</v>
      </c>
      <c r="O148" s="256" t="b">
        <f t="shared" si="36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47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</row>
    <row r="149" spans="2:22" ht="20.100000000000001" customHeight="1" x14ac:dyDescent="0.25">
      <c r="B149" s="249">
        <v>42446</v>
      </c>
      <c r="C149" s="250">
        <v>2040.59</v>
      </c>
      <c r="D149" s="175">
        <f t="shared" si="43"/>
        <v>6.5952387999328593E-3</v>
      </c>
      <c r="E149" s="251">
        <f t="shared" si="45"/>
        <v>-2.9418199805939828E-2</v>
      </c>
      <c r="F149" s="252">
        <v>4774.9799999999996</v>
      </c>
      <c r="G149" s="175">
        <f t="shared" si="41"/>
        <v>2.3110976769373671E-3</v>
      </c>
      <c r="H149" s="253">
        <f t="shared" si="46"/>
        <v>-6.2203193432448942E-2</v>
      </c>
      <c r="I149" s="254">
        <v>298243.74</v>
      </c>
      <c r="J149" s="255">
        <v>400000</v>
      </c>
      <c r="K149" s="255">
        <f t="shared" si="34"/>
        <v>621.70000000001164</v>
      </c>
      <c r="L149" s="175">
        <f t="shared" si="42"/>
        <v>2.0888909974543946E-3</v>
      </c>
      <c r="M149" s="256">
        <f t="shared" si="37"/>
        <v>-101756.26000000001</v>
      </c>
      <c r="N149" s="257">
        <f t="shared" si="38"/>
        <v>-0.25439065</v>
      </c>
      <c r="O149" s="256" t="b">
        <f t="shared" si="36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47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</row>
    <row r="150" spans="2:22" ht="20.100000000000001" customHeight="1" x14ac:dyDescent="0.25">
      <c r="B150" s="249">
        <v>42447</v>
      </c>
      <c r="C150" s="250">
        <v>2049.56</v>
      </c>
      <c r="D150" s="175">
        <f t="shared" si="43"/>
        <v>4.3957874928329688E-3</v>
      </c>
      <c r="E150" s="251">
        <f t="shared" si="45"/>
        <v>-2.5151728467875473E-2</v>
      </c>
      <c r="F150" s="252">
        <v>4795.6499999999996</v>
      </c>
      <c r="G150" s="175">
        <f t="shared" si="41"/>
        <v>4.3288139426762157E-3</v>
      </c>
      <c r="H150" s="253">
        <f t="shared" si="46"/>
        <v>-5.8143645540782093E-2</v>
      </c>
      <c r="I150" s="254">
        <v>302252.61</v>
      </c>
      <c r="J150" s="255">
        <v>400000</v>
      </c>
      <c r="K150" s="255">
        <f t="shared" si="34"/>
        <v>4008.8699999999953</v>
      </c>
      <c r="L150" s="175">
        <f t="shared" si="42"/>
        <v>1.3441589754742196E-2</v>
      </c>
      <c r="M150" s="256">
        <f t="shared" si="37"/>
        <v>-97747.390000000014</v>
      </c>
      <c r="N150" s="257">
        <f t="shared" si="38"/>
        <v>-0.24436847500000003</v>
      </c>
      <c r="O150" s="256" t="b">
        <f t="shared" si="36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47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49">
        <v>42457</v>
      </c>
      <c r="C155" s="250">
        <v>2037.05</v>
      </c>
      <c r="D155" s="175">
        <f t="shared" si="43"/>
        <v>5.4520270734889045E-4</v>
      </c>
      <c r="E155" s="251">
        <f t="shared" si="45"/>
        <v>-3.1101957725309687E-2</v>
      </c>
      <c r="F155" s="252">
        <v>4766.78</v>
      </c>
      <c r="G155" s="175">
        <f t="shared" si="41"/>
        <v>-1.4077720749974348E-3</v>
      </c>
      <c r="H155" s="253">
        <f t="shared" si="46"/>
        <v>-6.3813657521063702E-2</v>
      </c>
      <c r="I155" s="254">
        <v>281306.2</v>
      </c>
      <c r="J155" s="255">
        <v>400000</v>
      </c>
      <c r="K155" s="255">
        <f t="shared" si="48"/>
        <v>-2297.789999999979</v>
      </c>
      <c r="L155" s="175">
        <f t="shared" si="42"/>
        <v>-8.1021074491934297E-3</v>
      </c>
      <c r="M155" s="256">
        <f t="shared" si="37"/>
        <v>-118693.79999999999</v>
      </c>
      <c r="N155" s="257">
        <f t="shared" si="38"/>
        <v>-0.29673449999999996</v>
      </c>
      <c r="O155" s="256" t="b">
        <f t="shared" ref="O155:O191" si="50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49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</row>
    <row r="156" spans="2:22" ht="20.100000000000001" customHeight="1" x14ac:dyDescent="0.25">
      <c r="B156" s="249">
        <v>42458</v>
      </c>
      <c r="C156" s="250">
        <v>2055.0100000000002</v>
      </c>
      <c r="D156" s="175">
        <f t="shared" si="43"/>
        <v>8.8166711666381598E-3</v>
      </c>
      <c r="E156" s="251">
        <f t="shared" si="45"/>
        <v>-2.2559502292574262E-2</v>
      </c>
      <c r="F156" s="252">
        <v>4846.62</v>
      </c>
      <c r="G156" s="175">
        <f t="shared" si="41"/>
        <v>1.6749252115683993E-2</v>
      </c>
      <c r="H156" s="253">
        <f t="shared" si="46"/>
        <v>-4.8133236443623925E-2</v>
      </c>
      <c r="I156" s="254">
        <v>285322.46999999997</v>
      </c>
      <c r="J156" s="255">
        <v>400000</v>
      </c>
      <c r="K156" s="255">
        <f t="shared" si="48"/>
        <v>4016.2699999999604</v>
      </c>
      <c r="L156" s="175">
        <f t="shared" si="42"/>
        <v>1.4277218205641967E-2</v>
      </c>
      <c r="M156" s="256">
        <f t="shared" si="37"/>
        <v>-114677.53000000003</v>
      </c>
      <c r="N156" s="257">
        <f t="shared" si="38"/>
        <v>-0.28669382500000007</v>
      </c>
      <c r="O156" s="256" t="b">
        <f t="shared" si="50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49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</row>
    <row r="157" spans="2:22" ht="20.100000000000001" customHeight="1" x14ac:dyDescent="0.25">
      <c r="B157" s="249">
        <v>42459</v>
      </c>
      <c r="C157" s="250">
        <v>2063.9499999999998</v>
      </c>
      <c r="D157" s="175">
        <f t="shared" si="43"/>
        <v>4.3503437939472799E-3</v>
      </c>
      <c r="E157" s="251">
        <f t="shared" si="45"/>
        <v>-1.8307300089420026E-2</v>
      </c>
      <c r="F157" s="252">
        <v>4869.29</v>
      </c>
      <c r="G157" s="175">
        <f t="shared" si="41"/>
        <v>4.6774865782751845E-3</v>
      </c>
      <c r="H157" s="253">
        <f t="shared" si="46"/>
        <v>-4.3680892432782739E-2</v>
      </c>
      <c r="I157" s="254">
        <v>288126.49</v>
      </c>
      <c r="J157" s="255">
        <v>400000</v>
      </c>
      <c r="K157" s="255">
        <f t="shared" si="48"/>
        <v>2804.0200000000186</v>
      </c>
      <c r="L157" s="175">
        <f t="shared" si="42"/>
        <v>9.8275470557927635E-3</v>
      </c>
      <c r="M157" s="256">
        <f t="shared" si="37"/>
        <v>-111873.51000000001</v>
      </c>
      <c r="N157" s="257">
        <f t="shared" si="38"/>
        <v>-0.27968377500000002</v>
      </c>
      <c r="O157" s="256" t="b">
        <f t="shared" si="50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49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</row>
    <row r="158" spans="2:22" ht="20.100000000000001" customHeight="1" x14ac:dyDescent="0.25">
      <c r="B158" s="249">
        <v>42460</v>
      </c>
      <c r="C158" s="250">
        <v>2059.7399999999998</v>
      </c>
      <c r="D158" s="175">
        <f t="shared" si="43"/>
        <v>-2.0397780953996156E-3</v>
      </c>
      <c r="E158" s="251">
        <f t="shared" si="45"/>
        <v>-2.0309735355111335E-2</v>
      </c>
      <c r="F158" s="252">
        <v>4869.84</v>
      </c>
      <c r="G158" s="175">
        <f t="shared" si="41"/>
        <v>1.129528124223823E-4</v>
      </c>
      <c r="H158" s="253">
        <f t="shared" si="46"/>
        <v>-4.3572873500009754E-2</v>
      </c>
      <c r="I158" s="514">
        <v>295667.37</v>
      </c>
      <c r="J158" s="255">
        <v>400000</v>
      </c>
      <c r="K158" s="255">
        <f t="shared" si="48"/>
        <v>7540.8800000000047</v>
      </c>
      <c r="L158" s="175">
        <f t="shared" si="42"/>
        <v>2.6172116281290222E-2</v>
      </c>
      <c r="M158" s="256">
        <f t="shared" ref="M158:M191" si="51">I158-J158</f>
        <v>-104332.63</v>
      </c>
      <c r="N158" s="257">
        <f t="shared" ref="N158:N189" si="52">M158/J158</f>
        <v>-0.26083157500000004</v>
      </c>
      <c r="O158" s="256" t="b">
        <f t="shared" si="50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49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</row>
    <row r="159" spans="2:22" ht="20.100000000000001" customHeight="1" x14ac:dyDescent="0.25">
      <c r="B159" s="249">
        <v>42461</v>
      </c>
      <c r="C159" s="250">
        <v>2072.7800000000002</v>
      </c>
      <c r="D159" s="175">
        <f t="shared" si="43"/>
        <v>6.3308961325217843E-3</v>
      </c>
      <c r="E159" s="251">
        <f t="shared" si="45"/>
        <v>-1.4107418047601765E-2</v>
      </c>
      <c r="F159" s="252">
        <v>4914.54</v>
      </c>
      <c r="G159" s="175">
        <f t="shared" si="41"/>
        <v>9.1789463308855762E-3</v>
      </c>
      <c r="H159" s="253">
        <f t="shared" si="46"/>
        <v>-3.4793880236463237E-2</v>
      </c>
      <c r="I159" s="254">
        <v>293885.49</v>
      </c>
      <c r="J159" s="255">
        <v>400000</v>
      </c>
      <c r="K159" s="255">
        <f t="shared" si="48"/>
        <v>-1781.8800000000047</v>
      </c>
      <c r="L159" s="175">
        <f t="shared" si="42"/>
        <v>-6.026637298529103E-3</v>
      </c>
      <c r="M159" s="256">
        <f t="shared" si="51"/>
        <v>-106114.51000000001</v>
      </c>
      <c r="N159" s="257">
        <f t="shared" si="52"/>
        <v>-0.26528627500000002</v>
      </c>
      <c r="O159" s="256" t="b">
        <f t="shared" si="50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49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49">
        <v>42471</v>
      </c>
      <c r="C165" s="250">
        <v>2041.99</v>
      </c>
      <c r="D165" s="175">
        <f t="shared" si="43"/>
        <v>-2.7397929283062613E-3</v>
      </c>
      <c r="E165" s="251">
        <f t="shared" si="45"/>
        <v>-2.8752306843477123E-2</v>
      </c>
      <c r="F165" s="252">
        <v>4833.3900000000003</v>
      </c>
      <c r="G165" s="175">
        <f t="shared" si="41"/>
        <v>-3.5665029098951436E-3</v>
      </c>
      <c r="H165" s="253">
        <f t="shared" si="46"/>
        <v>-5.0731582771962117E-2</v>
      </c>
      <c r="I165" s="254">
        <v>301374.21999999997</v>
      </c>
      <c r="J165" s="255">
        <v>400000</v>
      </c>
      <c r="K165" s="255">
        <f t="shared" si="48"/>
        <v>-2186.9500000000116</v>
      </c>
      <c r="L165" s="175">
        <f t="shared" si="42"/>
        <v>-7.2043140431960117E-3</v>
      </c>
      <c r="M165" s="256">
        <f t="shared" si="51"/>
        <v>-98625.780000000028</v>
      </c>
      <c r="N165" s="257">
        <f t="shared" si="52"/>
        <v>-0.24656445000000007</v>
      </c>
      <c r="O165" s="256" t="b">
        <f t="shared" si="50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49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</row>
    <row r="166" spans="2:22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5"/>
        <v>-1.9367972451056988E-2</v>
      </c>
      <c r="F166" s="252">
        <v>4872.09</v>
      </c>
      <c r="G166" s="175">
        <f t="shared" ref="G166:G171" si="53">(F166-F165)/F165</f>
        <v>8.0068026788651069E-3</v>
      </c>
      <c r="H166" s="253">
        <f t="shared" si="46"/>
        <v>-4.313097786593862E-2</v>
      </c>
      <c r="I166" s="254">
        <v>314750.48</v>
      </c>
      <c r="J166" s="255">
        <v>400000</v>
      </c>
      <c r="K166" s="255">
        <f t="shared" si="48"/>
        <v>13376.260000000009</v>
      </c>
      <c r="L166" s="175">
        <f t="shared" si="42"/>
        <v>4.438422105248422E-2</v>
      </c>
      <c r="M166" s="256">
        <f t="shared" si="51"/>
        <v>-85249.520000000019</v>
      </c>
      <c r="N166" s="257">
        <f t="shared" si="52"/>
        <v>-0.21312380000000006</v>
      </c>
      <c r="O166" s="256" t="b">
        <f t="shared" si="50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49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</row>
    <row r="167" spans="2:22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5"/>
        <v>-9.522269363216063E-3</v>
      </c>
      <c r="F167" s="252">
        <v>4947.42</v>
      </c>
      <c r="G167" s="175">
        <f t="shared" si="53"/>
        <v>1.5461537040571896E-2</v>
      </c>
      <c r="H167" s="253">
        <f t="shared" si="46"/>
        <v>-2.8336312037237021E-2</v>
      </c>
      <c r="I167" s="254">
        <v>317683.34999999998</v>
      </c>
      <c r="J167" s="255">
        <v>400000</v>
      </c>
      <c r="K167" s="255">
        <f t="shared" si="48"/>
        <v>2932.8699999999953</v>
      </c>
      <c r="L167" s="175">
        <f t="shared" si="42"/>
        <v>9.3180795149224102E-3</v>
      </c>
      <c r="M167" s="256">
        <f t="shared" si="51"/>
        <v>-82316.650000000023</v>
      </c>
      <c r="N167" s="257">
        <f t="shared" si="52"/>
        <v>-0.20579162500000006</v>
      </c>
      <c r="O167" s="256" t="b">
        <f t="shared" si="50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49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</row>
    <row r="168" spans="2:22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5"/>
        <v>-9.3510397442970322E-3</v>
      </c>
      <c r="F168" s="252">
        <v>4945.88</v>
      </c>
      <c r="G168" s="175">
        <f t="shared" si="53"/>
        <v>-3.1127335055442304E-4</v>
      </c>
      <c r="H168" s="253">
        <f t="shared" si="46"/>
        <v>-2.8638765049001261E-2</v>
      </c>
      <c r="I168" s="254">
        <v>317242.28999999998</v>
      </c>
      <c r="J168" s="255">
        <v>400000</v>
      </c>
      <c r="K168" s="255">
        <f t="shared" si="48"/>
        <v>-441.05999999999767</v>
      </c>
      <c r="L168" s="175">
        <f t="shared" si="42"/>
        <v>-1.3883636016807229E-3</v>
      </c>
      <c r="M168" s="256">
        <f t="shared" si="51"/>
        <v>-82757.710000000021</v>
      </c>
      <c r="N168" s="257">
        <f t="shared" si="52"/>
        <v>-0.20689427500000004</v>
      </c>
      <c r="O168" s="256" t="b">
        <f t="shared" si="50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49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</row>
    <row r="169" spans="2:22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5"/>
        <v>-1.0326097296474589E-2</v>
      </c>
      <c r="F169" s="252">
        <v>4938.21</v>
      </c>
      <c r="G169" s="175">
        <f t="shared" si="53"/>
        <v>-1.5507857044651453E-3</v>
      </c>
      <c r="H169" s="253">
        <f t="shared" si="46"/>
        <v>-3.0145138166034879E-2</v>
      </c>
      <c r="I169" s="254">
        <v>317721.64</v>
      </c>
      <c r="J169" s="255">
        <v>400000</v>
      </c>
      <c r="K169" s="255">
        <f t="shared" si="48"/>
        <v>479.35000000003492</v>
      </c>
      <c r="L169" s="175">
        <f t="shared" si="42"/>
        <v>1.5109902276901196E-3</v>
      </c>
      <c r="M169" s="256">
        <f t="shared" si="51"/>
        <v>-82278.359999999986</v>
      </c>
      <c r="N169" s="257">
        <f t="shared" si="52"/>
        <v>-0.20569589999999996</v>
      </c>
      <c r="O169" s="256" t="b">
        <f t="shared" si="50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49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49">
        <v>42485</v>
      </c>
      <c r="C175" s="250">
        <v>2087.79</v>
      </c>
      <c r="D175" s="175">
        <f t="shared" si="54"/>
        <v>-1.8120272712494688E-3</v>
      </c>
      <c r="E175" s="251">
        <f t="shared" si="55"/>
        <v>-6.9680942143414753E-3</v>
      </c>
      <c r="F175" s="252">
        <v>4895.78</v>
      </c>
      <c r="G175" s="175">
        <f t="shared" si="56"/>
        <v>-2.140114302485794E-3</v>
      </c>
      <c r="H175" s="253">
        <f t="shared" si="57"/>
        <v>-3.8478307834318611E-2</v>
      </c>
      <c r="I175" s="254">
        <v>325541.03000000003</v>
      </c>
      <c r="J175" s="255">
        <v>400000</v>
      </c>
      <c r="K175" s="255">
        <f t="shared" si="48"/>
        <v>-5930.679999999993</v>
      </c>
      <c r="L175" s="175">
        <f t="shared" si="42"/>
        <v>-1.7891964294630129E-2</v>
      </c>
      <c r="M175" s="256">
        <f t="shared" si="51"/>
        <v>-74458.969999999972</v>
      </c>
      <c r="N175" s="257">
        <f t="shared" si="52"/>
        <v>-0.18614742499999992</v>
      </c>
      <c r="O175" s="256" t="b">
        <f t="shared" si="50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49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</row>
    <row r="176" spans="2:22" ht="20.100000000000001" customHeight="1" x14ac:dyDescent="0.25">
      <c r="B176" s="249">
        <v>42486</v>
      </c>
      <c r="C176" s="341">
        <v>2091.6999999999998</v>
      </c>
      <c r="D176" s="175">
        <f t="shared" si="54"/>
        <v>1.8727937196748019E-3</v>
      </c>
      <c r="E176" s="251">
        <f t="shared" si="55"/>
        <v>-5.1083502977493939E-3</v>
      </c>
      <c r="F176" s="252">
        <v>4888.28</v>
      </c>
      <c r="G176" s="175">
        <f t="shared" si="56"/>
        <v>-1.5319315818929772E-3</v>
      </c>
      <c r="H176" s="253">
        <f t="shared" si="57"/>
        <v>-3.9951293281222398E-2</v>
      </c>
      <c r="I176" s="254">
        <v>336797.26</v>
      </c>
      <c r="J176" s="255">
        <v>400000</v>
      </c>
      <c r="K176" s="255">
        <f t="shared" si="48"/>
        <v>11256.229999999981</v>
      </c>
      <c r="L176" s="175">
        <f t="shared" si="42"/>
        <v>3.4576993259497826E-2</v>
      </c>
      <c r="M176" s="256">
        <f t="shared" si="51"/>
        <v>-63202.739999999991</v>
      </c>
      <c r="N176" s="257">
        <f t="shared" si="52"/>
        <v>-0.15800684999999998</v>
      </c>
      <c r="O176" s="256" t="b">
        <f t="shared" si="50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49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</row>
    <row r="177" spans="2:22" ht="20.100000000000001" customHeight="1" x14ac:dyDescent="0.25">
      <c r="B177" s="249">
        <v>42487</v>
      </c>
      <c r="C177" s="341">
        <v>2095.15</v>
      </c>
      <c r="D177" s="175">
        <f t="shared" si="54"/>
        <v>1.6493761055602013E-3</v>
      </c>
      <c r="E177" s="251">
        <f t="shared" si="55"/>
        <v>-3.4673997831091321E-3</v>
      </c>
      <c r="F177" s="252">
        <v>4863.1400000000003</v>
      </c>
      <c r="G177" s="175">
        <f t="shared" si="56"/>
        <v>-5.1429132537414834E-3</v>
      </c>
      <c r="H177" s="253">
        <f t="shared" si="57"/>
        <v>-4.4888740499243768E-2</v>
      </c>
      <c r="I177" s="254">
        <v>341540.33</v>
      </c>
      <c r="J177" s="255">
        <v>400000</v>
      </c>
      <c r="K177" s="255">
        <f t="shared" si="48"/>
        <v>4743.070000000007</v>
      </c>
      <c r="L177" s="175">
        <f t="shared" si="42"/>
        <v>1.4082863975793648E-2</v>
      </c>
      <c r="M177" s="256">
        <f t="shared" si="51"/>
        <v>-58459.669999999984</v>
      </c>
      <c r="N177" s="257">
        <f t="shared" si="52"/>
        <v>-0.14614917499999996</v>
      </c>
      <c r="O177" s="256" t="b">
        <f t="shared" si="50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49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</row>
    <row r="178" spans="2:22" ht="20.100000000000001" customHeight="1" x14ac:dyDescent="0.25">
      <c r="B178" s="249">
        <v>42488</v>
      </c>
      <c r="C178" s="341">
        <v>2075.81</v>
      </c>
      <c r="D178" s="175">
        <f t="shared" si="54"/>
        <v>-9.2308426604301094E-3</v>
      </c>
      <c r="E178" s="251">
        <f t="shared" si="55"/>
        <v>-1.2666235421700553E-2</v>
      </c>
      <c r="F178" s="252">
        <v>4805.29</v>
      </c>
      <c r="G178" s="175">
        <f t="shared" si="56"/>
        <v>-1.1895606542275229E-2</v>
      </c>
      <c r="H178" s="253">
        <f t="shared" si="57"/>
        <v>-5.6250368246361697E-2</v>
      </c>
      <c r="I178" s="254">
        <v>336936.02</v>
      </c>
      <c r="J178" s="255">
        <v>400000</v>
      </c>
      <c r="K178" s="255">
        <f t="shared" si="48"/>
        <v>-4604.3099999999977</v>
      </c>
      <c r="L178" s="175">
        <f t="shared" si="42"/>
        <v>-1.3481014086974729E-2</v>
      </c>
      <c r="M178" s="256">
        <f t="shared" si="51"/>
        <v>-63063.979999999981</v>
      </c>
      <c r="N178" s="257">
        <f t="shared" si="52"/>
        <v>-0.15765994999999997</v>
      </c>
      <c r="O178" s="256" t="b">
        <f t="shared" si="50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49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</row>
    <row r="179" spans="2:22" ht="20.100000000000001" customHeight="1" x14ac:dyDescent="0.25">
      <c r="B179" s="249">
        <v>42489</v>
      </c>
      <c r="C179" s="341">
        <v>2065.3000000000002</v>
      </c>
      <c r="D179" s="175">
        <f t="shared" si="54"/>
        <v>-5.0630838082482326E-3</v>
      </c>
      <c r="E179" s="251">
        <f t="shared" si="55"/>
        <v>-1.7665189018473713E-2</v>
      </c>
      <c r="F179" s="252">
        <v>4775.3599999999997</v>
      </c>
      <c r="G179" s="175">
        <f t="shared" si="56"/>
        <v>-6.2285522830048323E-3</v>
      </c>
      <c r="H179" s="253">
        <f t="shared" si="57"/>
        <v>-6.2128562169805793E-2</v>
      </c>
      <c r="I179" s="514">
        <v>329545.53999999998</v>
      </c>
      <c r="J179" s="255">
        <v>400000</v>
      </c>
      <c r="K179" s="255">
        <f t="shared" si="48"/>
        <v>-7390.4800000000396</v>
      </c>
      <c r="L179" s="175">
        <f t="shared" si="42"/>
        <v>-2.1934371991454163E-2</v>
      </c>
      <c r="M179" s="256">
        <f t="shared" si="51"/>
        <v>-70454.460000000021</v>
      </c>
      <c r="N179" s="257">
        <f t="shared" si="52"/>
        <v>-0.17613615000000005</v>
      </c>
      <c r="O179" s="256" t="b">
        <f t="shared" si="50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49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49">
        <v>42499</v>
      </c>
      <c r="C185" s="250">
        <v>2058.69</v>
      </c>
      <c r="D185" s="175">
        <f t="shared" si="54"/>
        <v>7.5347326871296166E-4</v>
      </c>
      <c r="E185" s="251">
        <f t="shared" si="55"/>
        <v>-2.08091550769582E-2</v>
      </c>
      <c r="F185" s="252">
        <v>4750.2</v>
      </c>
      <c r="G185" s="175">
        <f t="shared" si="56"/>
        <v>2.9665445562324214E-3</v>
      </c>
      <c r="H185" s="253">
        <f t="shared" si="57"/>
        <v>-6.706993734901899E-2</v>
      </c>
      <c r="I185" s="254">
        <v>298140.64</v>
      </c>
      <c r="J185" s="255">
        <v>400000</v>
      </c>
      <c r="K185" s="255">
        <f t="shared" si="58"/>
        <v>-6412.3699999999953</v>
      </c>
      <c r="L185" s="175">
        <f t="shared" si="42"/>
        <v>-2.1055020930510572E-2</v>
      </c>
      <c r="M185" s="256">
        <f t="shared" si="51"/>
        <v>-101859.35999999999</v>
      </c>
      <c r="N185" s="257">
        <f t="shared" si="52"/>
        <v>-0.25464839999999994</v>
      </c>
      <c r="O185" s="256" t="b">
        <f t="shared" si="50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49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</row>
    <row r="186" spans="2:22" ht="20.100000000000001" customHeight="1" x14ac:dyDescent="0.25">
      <c r="B186" s="249">
        <v>42500</v>
      </c>
      <c r="C186" s="250">
        <v>2084.39</v>
      </c>
      <c r="D186" s="175">
        <f t="shared" si="54"/>
        <v>1.2483666797817941E-2</v>
      </c>
      <c r="E186" s="251">
        <f t="shared" si="55"/>
        <v>-8.5852628374651265E-3</v>
      </c>
      <c r="F186" s="252">
        <v>4809.88</v>
      </c>
      <c r="G186" s="175">
        <f t="shared" si="56"/>
        <v>1.2563681529198832E-2</v>
      </c>
      <c r="H186" s="253">
        <f t="shared" si="57"/>
        <v>-5.5348901152856553E-2</v>
      </c>
      <c r="I186" s="254">
        <v>304800.26</v>
      </c>
      <c r="J186" s="255">
        <v>400000</v>
      </c>
      <c r="K186" s="255">
        <f t="shared" si="58"/>
        <v>6659.6199999999953</v>
      </c>
      <c r="L186" s="175">
        <f t="shared" si="42"/>
        <v>2.2337176172963186E-2</v>
      </c>
      <c r="M186" s="256">
        <f t="shared" si="51"/>
        <v>-95199.739999999991</v>
      </c>
      <c r="N186" s="257">
        <f t="shared" si="52"/>
        <v>-0.23799934999999997</v>
      </c>
      <c r="O186" s="256" t="b">
        <f t="shared" si="50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49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</row>
    <row r="187" spans="2:22" ht="20.100000000000001" customHeight="1" x14ac:dyDescent="0.25">
      <c r="B187" s="249">
        <v>42501</v>
      </c>
      <c r="C187" s="250">
        <v>2064.46</v>
      </c>
      <c r="D187" s="175">
        <f t="shared" si="54"/>
        <v>-9.5615503816463502E-3</v>
      </c>
      <c r="E187" s="251">
        <f t="shared" si="55"/>
        <v>-1.8064724795951378E-2</v>
      </c>
      <c r="F187" s="252">
        <v>4760.68</v>
      </c>
      <c r="G187" s="175">
        <f t="shared" si="56"/>
        <v>-1.0228945420675737E-2</v>
      </c>
      <c r="H187" s="253">
        <f t="shared" si="57"/>
        <v>-6.5011685684545351E-2</v>
      </c>
      <c r="I187" s="254">
        <v>308835.23</v>
      </c>
      <c r="J187" s="255">
        <v>400000</v>
      </c>
      <c r="K187" s="255">
        <f t="shared" si="58"/>
        <v>4034.9699999999721</v>
      </c>
      <c r="L187" s="175">
        <f t="shared" si="42"/>
        <v>1.3238079258856183E-2</v>
      </c>
      <c r="M187" s="256">
        <f t="shared" si="51"/>
        <v>-91164.770000000019</v>
      </c>
      <c r="N187" s="257">
        <f t="shared" si="52"/>
        <v>-0.22791192500000004</v>
      </c>
      <c r="O187" s="256" t="b">
        <f t="shared" si="50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49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</row>
    <row r="188" spans="2:22" ht="20.100000000000001" customHeight="1" x14ac:dyDescent="0.25">
      <c r="B188" s="249">
        <v>42502</v>
      </c>
      <c r="C188" s="250">
        <v>2064.11</v>
      </c>
      <c r="D188" s="175">
        <f t="shared" si="54"/>
        <v>-1.6953585925612947E-4</v>
      </c>
      <c r="E188" s="251">
        <f t="shared" si="55"/>
        <v>-1.8231198036567E-2</v>
      </c>
      <c r="F188" s="252">
        <v>4737.33</v>
      </c>
      <c r="G188" s="175">
        <f t="shared" si="56"/>
        <v>-4.9047615046590746E-3</v>
      </c>
      <c r="H188" s="253">
        <f t="shared" si="57"/>
        <v>-6.9597580375905868E-2</v>
      </c>
      <c r="I188" s="254">
        <v>304301.34000000003</v>
      </c>
      <c r="J188" s="255">
        <v>400000</v>
      </c>
      <c r="K188" s="255">
        <f t="shared" si="58"/>
        <v>-4533.8899999999558</v>
      </c>
      <c r="L188" s="175">
        <f t="shared" si="42"/>
        <v>-1.4680611405635154E-2</v>
      </c>
      <c r="M188" s="256">
        <f t="shared" si="51"/>
        <v>-95698.659999999974</v>
      </c>
      <c r="N188" s="257">
        <f t="shared" si="52"/>
        <v>-0.23924664999999995</v>
      </c>
      <c r="O188" s="256" t="b">
        <f t="shared" si="50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49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</row>
    <row r="189" spans="2:22" ht="20.100000000000001" customHeight="1" x14ac:dyDescent="0.25">
      <c r="B189" s="249">
        <v>42503</v>
      </c>
      <c r="C189" s="250">
        <v>2046.61</v>
      </c>
      <c r="D189" s="175">
        <f t="shared" si="54"/>
        <v>-8.4782303268722235E-3</v>
      </c>
      <c r="E189" s="251">
        <f t="shared" si="55"/>
        <v>-2.6554860067350389E-2</v>
      </c>
      <c r="F189" s="252">
        <v>4717.68</v>
      </c>
      <c r="G189" s="175">
        <f t="shared" si="56"/>
        <v>-4.1479060990050592E-3</v>
      </c>
      <c r="H189" s="253">
        <f t="shared" si="57"/>
        <v>-7.3456802246793712E-2</v>
      </c>
      <c r="I189" s="254">
        <v>303736.26</v>
      </c>
      <c r="J189" s="255">
        <v>400000</v>
      </c>
      <c r="K189" s="255">
        <f t="shared" si="58"/>
        <v>-565.0800000000163</v>
      </c>
      <c r="L189" s="175">
        <f t="shared" si="42"/>
        <v>-1.8569750629425959E-3</v>
      </c>
      <c r="M189" s="256">
        <f t="shared" si="51"/>
        <v>-96263.739999999991</v>
      </c>
      <c r="N189" s="257">
        <f t="shared" si="52"/>
        <v>-0.24065934999999997</v>
      </c>
      <c r="O189" s="256" t="b">
        <f t="shared" si="50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49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49">
        <v>42513</v>
      </c>
      <c r="C195" s="250">
        <v>2048.04</v>
      </c>
      <c r="D195" s="175">
        <f t="shared" si="68"/>
        <v>-2.085444764949033E-3</v>
      </c>
      <c r="E195" s="251">
        <f t="shared" si="76"/>
        <v>-2.5874697969977784E-2</v>
      </c>
      <c r="F195" s="252">
        <v>4765.78</v>
      </c>
      <c r="G195" s="175">
        <f t="shared" si="61"/>
        <v>-7.9043096308885254E-4</v>
      </c>
      <c r="H195" s="253">
        <f t="shared" si="77"/>
        <v>-6.4010055580650885E-2</v>
      </c>
      <c r="I195" s="254">
        <v>322945.12</v>
      </c>
      <c r="J195" s="255">
        <v>400000</v>
      </c>
      <c r="K195" s="255">
        <f t="shared" si="78"/>
        <v>2526.289999999979</v>
      </c>
      <c r="L195" s="175">
        <f t="shared" si="42"/>
        <v>7.8843368849451784E-3</v>
      </c>
      <c r="M195" s="256">
        <f t="shared" si="79"/>
        <v>-77054.880000000005</v>
      </c>
      <c r="N195" s="257">
        <f t="shared" si="80"/>
        <v>-0.19263720000000001</v>
      </c>
      <c r="O195" s="256" t="b">
        <f t="shared" si="81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2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</row>
    <row r="196" spans="2:22" ht="20.100000000000001" customHeight="1" x14ac:dyDescent="0.25">
      <c r="B196" s="249">
        <v>42514</v>
      </c>
      <c r="C196" s="250">
        <v>2076.06</v>
      </c>
      <c r="D196" s="175">
        <f t="shared" si="68"/>
        <v>1.3681373410675565E-2</v>
      </c>
      <c r="E196" s="251">
        <f t="shared" ref="E196" si="83">(C196-$C$2)/$C$2</f>
        <v>-1.2547325964117933E-2</v>
      </c>
      <c r="F196" s="252">
        <v>4861.05</v>
      </c>
      <c r="G196" s="175">
        <f t="shared" si="61"/>
        <v>1.9990431786612146E-2</v>
      </c>
      <c r="H196" s="253">
        <f t="shared" ref="H196" si="84">(F196-F$2)/F$2</f>
        <v>-4.5299212443780983E-2</v>
      </c>
      <c r="I196" s="254">
        <v>324441.06</v>
      </c>
      <c r="J196" s="255">
        <v>400000</v>
      </c>
      <c r="K196" s="255">
        <f t="shared" ref="K196" si="85">I196-I195-J196+J195</f>
        <v>1495.9400000000023</v>
      </c>
      <c r="L196" s="175">
        <f t="shared" ref="L196:L219" si="86">K196/I195</f>
        <v>4.6321802292600125E-3</v>
      </c>
      <c r="M196" s="256">
        <f t="shared" ref="M196" si="87">I196-J196</f>
        <v>-75558.94</v>
      </c>
      <c r="N196" s="257">
        <f t="shared" ref="N196" si="88">M196/J196</f>
        <v>-0.18889735000000002</v>
      </c>
      <c r="O196" s="256" t="b">
        <f t="shared" ref="O196" si="89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0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</row>
    <row r="197" spans="2:22" ht="20.100000000000001" customHeight="1" x14ac:dyDescent="0.25">
      <c r="B197" s="249">
        <v>42515</v>
      </c>
      <c r="C197" s="250">
        <v>2090.54</v>
      </c>
      <c r="D197" s="175">
        <f t="shared" si="68"/>
        <v>6.9747502480660573E-3</v>
      </c>
      <c r="E197" s="251">
        <f t="shared" ref="E197" si="91">(C197-$C$2)/$C$2</f>
        <v>-5.6600901809326738E-3</v>
      </c>
      <c r="F197" s="252">
        <v>4894.8900000000003</v>
      </c>
      <c r="G197" s="175">
        <f t="shared" si="61"/>
        <v>6.9614589440553263E-3</v>
      </c>
      <c r="H197" s="253">
        <f t="shared" ref="H197" si="92">(F197-F$2)/F$2</f>
        <v>-3.8653102107351081E-2</v>
      </c>
      <c r="I197" s="254">
        <v>329556.86</v>
      </c>
      <c r="J197" s="255">
        <v>400000</v>
      </c>
      <c r="K197" s="255">
        <f t="shared" ref="K197" si="93">I197-I196-J197+J196</f>
        <v>5115.7999999999884</v>
      </c>
      <c r="L197" s="175">
        <f t="shared" si="86"/>
        <v>1.5768041196758474E-2</v>
      </c>
      <c r="M197" s="256">
        <f t="shared" ref="M197" si="94">I197-J197</f>
        <v>-70443.140000000014</v>
      </c>
      <c r="N197" s="257">
        <f t="shared" ref="N197" si="95">M197/J197</f>
        <v>-0.17610785000000004</v>
      </c>
      <c r="O197" s="256" t="b">
        <f t="shared" ref="O197" si="96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97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</row>
    <row r="198" spans="2:22" ht="20.100000000000001" customHeight="1" x14ac:dyDescent="0.25">
      <c r="B198" s="249">
        <v>42516</v>
      </c>
      <c r="C198" s="250">
        <v>2090.1</v>
      </c>
      <c r="D198" s="175">
        <f t="shared" si="68"/>
        <v>-2.1047193548081098E-4</v>
      </c>
      <c r="E198" s="251">
        <f t="shared" ref="E198" si="98">(C198-$C$2)/$C$2</f>
        <v>-5.8693708262781081E-3</v>
      </c>
      <c r="F198" s="252">
        <v>4901.76</v>
      </c>
      <c r="G198" s="175">
        <f t="shared" si="61"/>
        <v>1.4035044709891111E-3</v>
      </c>
      <c r="H198" s="253">
        <f t="shared" ref="H198" si="99">(F198-F$2)/F$2</f>
        <v>-3.7303847437987238E-2</v>
      </c>
      <c r="I198" s="254">
        <v>327477.31</v>
      </c>
      <c r="J198" s="255">
        <v>400000</v>
      </c>
      <c r="K198" s="255">
        <f t="shared" ref="K198" si="100">I198-I197-J198+J197</f>
        <v>-2079.5499999999884</v>
      </c>
      <c r="L198" s="175">
        <f t="shared" si="86"/>
        <v>-6.3101402289122083E-3</v>
      </c>
      <c r="M198" s="256">
        <f t="shared" ref="M198" si="101">I198-J198</f>
        <v>-72522.69</v>
      </c>
      <c r="N198" s="257">
        <f t="shared" ref="N198" si="102">M198/J198</f>
        <v>-0.181306725</v>
      </c>
      <c r="O198" s="256" t="b">
        <f t="shared" ref="O198" si="103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4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</row>
    <row r="199" spans="2:22" ht="20.100000000000001" customHeight="1" x14ac:dyDescent="0.25">
      <c r="B199" s="249">
        <v>42517</v>
      </c>
      <c r="C199" s="250">
        <v>2099.06</v>
      </c>
      <c r="D199" s="175">
        <f t="shared" si="68"/>
        <v>4.2868762260179112E-3</v>
      </c>
      <c r="E199" s="251">
        <f t="shared" ref="E199:E200" si="105">(C199-$C$2)/$C$2</f>
        <v>-1.6076558665170512E-3</v>
      </c>
      <c r="F199" s="252">
        <v>4933.5</v>
      </c>
      <c r="G199" s="175">
        <f t="shared" si="61"/>
        <v>6.4752252252251808E-3</v>
      </c>
      <c r="H199" s="253">
        <f t="shared" ref="H199:H200" si="106">(F199-F$2)/F$2</f>
        <v>-3.1070173026690462E-2</v>
      </c>
      <c r="I199" s="254">
        <v>327126.28999999998</v>
      </c>
      <c r="J199" s="255">
        <v>400000</v>
      </c>
      <c r="K199" s="255">
        <f t="shared" ref="K199:K200" si="107">I199-I198-J199+J198</f>
        <v>-351.02000000001863</v>
      </c>
      <c r="L199" s="175">
        <f t="shared" si="86"/>
        <v>-1.0718910571239841E-3</v>
      </c>
      <c r="M199" s="256">
        <f t="shared" ref="M199:M200" si="108">I199-J199</f>
        <v>-72873.710000000021</v>
      </c>
      <c r="N199" s="257">
        <f t="shared" ref="N199:N200" si="109">M199/J199</f>
        <v>-0.18218427500000006</v>
      </c>
      <c r="O199" s="256" t="b">
        <f t="shared" ref="O199:O200" si="110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1">I199-Q199</f>
        <v>75022.939999999973</v>
      </c>
      <c r="S199" s="255">
        <v>-82653.611999999514</v>
      </c>
      <c r="T199" s="255">
        <f t="shared" ref="T199:T204" si="112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5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49">
        <v>42527</v>
      </c>
      <c r="C204" s="250">
        <v>2109.41</v>
      </c>
      <c r="D204" s="175">
        <f t="shared" si="68"/>
        <v>4.8972669629797792E-3</v>
      </c>
      <c r="E204" s="251">
        <f t="shared" ref="E204" si="134">(C204-$C$2)/$C$2</f>
        <v>3.3151956774033027E-3</v>
      </c>
      <c r="F204" s="252">
        <v>4968.71</v>
      </c>
      <c r="G204" s="175">
        <f t="shared" si="61"/>
        <v>5.300950326858179E-3</v>
      </c>
      <c r="H204" s="253">
        <f t="shared" ref="H204" si="135">(F204-F$2)/F$2</f>
        <v>-2.4154997348626153E-2</v>
      </c>
      <c r="I204" s="254">
        <v>340934.25</v>
      </c>
      <c r="J204" s="255">
        <v>400000</v>
      </c>
      <c r="K204" s="255">
        <f t="shared" ref="K204" si="136">I204-I203-J204+J203</f>
        <v>7003.140000000014</v>
      </c>
      <c r="L204" s="175">
        <f t="shared" si="86"/>
        <v>2.0971810622855757E-2</v>
      </c>
      <c r="M204" s="256">
        <f t="shared" ref="M204" si="137">I204-J204</f>
        <v>-59065.75</v>
      </c>
      <c r="N204" s="257">
        <f t="shared" ref="N204" si="138">M204/J204</f>
        <v>-0.14766437499999999</v>
      </c>
      <c r="O204" s="256" t="b">
        <f t="shared" ref="O204" si="139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0">I204-Q204</f>
        <v>114837.67000000001</v>
      </c>
      <c r="S204" s="255">
        <v>-68552.800000000003</v>
      </c>
      <c r="T204" s="255">
        <f t="shared" si="112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</row>
    <row r="205" spans="2:22" ht="20.100000000000001" customHeight="1" x14ac:dyDescent="0.25">
      <c r="B205" s="249">
        <v>42528</v>
      </c>
      <c r="C205" s="250">
        <v>2112.13</v>
      </c>
      <c r="D205" s="175">
        <f t="shared" si="68"/>
        <v>1.289460085995731E-3</v>
      </c>
      <c r="E205" s="251">
        <f t="shared" ref="E205" si="141">(C205-$C$2)/$C$2</f>
        <v>4.6089305759023109E-3</v>
      </c>
      <c r="F205" s="252">
        <v>4961.75</v>
      </c>
      <c r="G205" s="175">
        <f t="shared" si="61"/>
        <v>-1.4007659935878802E-3</v>
      </c>
      <c r="H205" s="253">
        <f t="shared" ref="H205" si="142">(F205-F$2)/F$2</f>
        <v>-2.5521927843352873E-2</v>
      </c>
      <c r="I205" s="254">
        <v>347691.97</v>
      </c>
      <c r="J205" s="255">
        <v>400000</v>
      </c>
      <c r="K205" s="255">
        <f t="shared" ref="K205" si="143">I205-I204-J205+J204</f>
        <v>6757.7199999999721</v>
      </c>
      <c r="L205" s="175">
        <f t="shared" si="86"/>
        <v>1.9821182530062532E-2</v>
      </c>
      <c r="M205" s="256">
        <f t="shared" ref="M205" si="144">I205-J205</f>
        <v>-52308.030000000028</v>
      </c>
      <c r="N205" s="257">
        <f t="shared" ref="N205" si="145">M205/J205</f>
        <v>-0.13077007500000007</v>
      </c>
      <c r="O205" s="256" t="b">
        <f t="shared" ref="O205" si="146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47">I205-Q205</f>
        <v>126350.50999999998</v>
      </c>
      <c r="S205" s="255">
        <v>-62220.480000000003</v>
      </c>
      <c r="T205" s="255">
        <f t="shared" ref="T205" si="148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</row>
    <row r="206" spans="2:22" ht="20.100000000000001" customHeight="1" x14ac:dyDescent="0.25">
      <c r="B206" s="249">
        <v>42529</v>
      </c>
      <c r="C206" s="250">
        <v>2119.12</v>
      </c>
      <c r="D206" s="175">
        <f t="shared" si="68"/>
        <v>3.3094553839014555E-3</v>
      </c>
      <c r="E206" s="251">
        <f t="shared" ref="E206" si="149">(C206-$C$2)/$C$2</f>
        <v>7.9336390099122144E-3</v>
      </c>
      <c r="F206" s="252">
        <v>4974.6400000000003</v>
      </c>
      <c r="G206" s="175">
        <f t="shared" si="61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86"/>
        <v>-6.5472032615535372E-3</v>
      </c>
      <c r="M206" s="256">
        <f t="shared" ref="M206" si="150">I206-J206</f>
        <v>-54584.44</v>
      </c>
      <c r="N206" s="257">
        <f t="shared" ref="N206" si="151">M206/J206</f>
        <v>-0.1364611</v>
      </c>
      <c r="O206" s="256" t="b">
        <f t="shared" ref="O206" si="152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3">I206-Q206</f>
        <v>120815.87</v>
      </c>
      <c r="S206" s="255">
        <v>-64591.5</v>
      </c>
      <c r="T206" s="255">
        <f t="shared" ref="T206" si="154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</row>
    <row r="207" spans="2:22" ht="20.100000000000001" customHeight="1" x14ac:dyDescent="0.25">
      <c r="B207" s="249">
        <v>42530</v>
      </c>
      <c r="C207" s="250">
        <v>2115.48</v>
      </c>
      <c r="D207" s="175">
        <f t="shared" si="68"/>
        <v>-1.7176941371889619E-3</v>
      </c>
      <c r="E207" s="251">
        <f t="shared" ref="E207" si="155">(C207-$C$2)/$C$2</f>
        <v>6.2023173075093528E-3</v>
      </c>
      <c r="F207" s="252">
        <v>4958.6099999999997</v>
      </c>
      <c r="G207" s="175">
        <f t="shared" si="61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86"/>
        <v>-6.0146392941881031E-3</v>
      </c>
      <c r="M207" s="256">
        <f t="shared" ref="M207" si="156">I207-J207</f>
        <v>-56661.989999999991</v>
      </c>
      <c r="N207" s="257">
        <f t="shared" ref="N207" si="157">M207/J207</f>
        <v>-0.14165497499999999</v>
      </c>
      <c r="O207" s="256" t="b">
        <f t="shared" ref="O207" si="158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59">I207-Q207</f>
        <v>118737.32</v>
      </c>
      <c r="S207" s="255">
        <v>-66856.5</v>
      </c>
      <c r="T207" s="255">
        <f t="shared" ref="T207" si="160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</row>
    <row r="208" spans="2:22" ht="20.100000000000001" customHeight="1" x14ac:dyDescent="0.25">
      <c r="B208" s="249">
        <v>42531</v>
      </c>
      <c r="C208" s="250">
        <v>2096.0700000000002</v>
      </c>
      <c r="D208" s="175">
        <f t="shared" si="68"/>
        <v>-9.1752226445061431E-3</v>
      </c>
      <c r="E208" s="251">
        <f t="shared" ref="E208:E209" si="161">(C208-$C$2)/$C$2</f>
        <v>-3.0298129792050619E-3</v>
      </c>
      <c r="F208" s="252">
        <v>4894.54</v>
      </c>
      <c r="G208" s="175">
        <f t="shared" si="61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86"/>
        <v>-3.0287791322609493E-2</v>
      </c>
      <c r="M208" s="256">
        <f t="shared" ref="M208:M209" si="162">I208-J208</f>
        <v>-67060.94</v>
      </c>
      <c r="N208" s="257">
        <f t="shared" ref="N208:N209" si="163">M208/J208</f>
        <v>-0.16765235000000001</v>
      </c>
      <c r="O208" s="256" t="b">
        <f t="shared" ref="O208:O209" si="164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5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49">
        <v>42541</v>
      </c>
      <c r="C214" s="250">
        <v>2083.25</v>
      </c>
      <c r="D214" s="175">
        <f t="shared" si="68"/>
        <v>5.808171029634805E-3</v>
      </c>
      <c r="E214" s="251">
        <f t="shared" si="191"/>
        <v>-9.1274899640418055E-3</v>
      </c>
      <c r="F214" s="252">
        <v>4837.21</v>
      </c>
      <c r="G214" s="175">
        <f t="shared" si="61"/>
        <v>7.6807059499951853E-3</v>
      </c>
      <c r="H214" s="253">
        <f t="shared" si="192"/>
        <v>-4.9981342184339181E-2</v>
      </c>
      <c r="I214" s="254">
        <v>341742.75</v>
      </c>
      <c r="J214" s="255">
        <v>400000</v>
      </c>
      <c r="K214" s="255">
        <f t="shared" si="193"/>
        <v>13158.270000000019</v>
      </c>
      <c r="L214" s="175">
        <f t="shared" si="86"/>
        <v>4.0045318025976211E-2</v>
      </c>
      <c r="M214" s="256">
        <f t="shared" si="194"/>
        <v>-58257.25</v>
      </c>
      <c r="N214" s="257">
        <f t="shared" si="195"/>
        <v>-0.14564312500000001</v>
      </c>
      <c r="O214" s="256" t="b">
        <f t="shared" si="196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197"/>
        <v>88091.109999999986</v>
      </c>
      <c r="S214" s="255">
        <v>-65989</v>
      </c>
      <c r="T214" s="255">
        <f t="shared" si="198"/>
        <v>7731.75</v>
      </c>
      <c r="U214" s="257">
        <f>STDEV(D$2:D214)*SQRT(252)</f>
        <v>0.1740406908760673</v>
      </c>
      <c r="V214" s="257">
        <f>STDEV(L$2:L214)*SQRT(252)</f>
        <v>0.37498171296802196</v>
      </c>
    </row>
    <row r="215" spans="2:22" ht="20.100000000000001" customHeight="1" x14ac:dyDescent="0.25">
      <c r="B215" s="249">
        <v>42542</v>
      </c>
      <c r="C215" s="250">
        <v>2088.9</v>
      </c>
      <c r="D215" s="175">
        <f t="shared" si="68"/>
        <v>2.7121084843394171E-3</v>
      </c>
      <c r="E215" s="251">
        <f t="shared" ref="E215" si="199">(C215-$C$2)/$C$2</f>
        <v>-6.4401362226745888E-3</v>
      </c>
      <c r="F215" s="252">
        <v>4843.76</v>
      </c>
      <c r="G215" s="175">
        <f t="shared" si="61"/>
        <v>1.3540863431606611E-3</v>
      </c>
      <c r="H215" s="253">
        <f t="shared" ref="H215" si="200">(F215-F$2)/F$2</f>
        <v>-4.8694934894043168E-2</v>
      </c>
      <c r="I215" s="254">
        <v>348811.35</v>
      </c>
      <c r="J215" s="255">
        <v>400000</v>
      </c>
      <c r="K215" s="255">
        <f t="shared" ref="K215" si="201">I215-I214-J215+J214</f>
        <v>7068.5999999999767</v>
      </c>
      <c r="L215" s="175">
        <f t="shared" si="86"/>
        <v>2.0683979396783039E-2</v>
      </c>
      <c r="M215" s="256">
        <f t="shared" ref="M215" si="202">I215-J215</f>
        <v>-51188.650000000023</v>
      </c>
      <c r="N215" s="257">
        <f t="shared" ref="N215" si="203">M215/J215</f>
        <v>-0.12797162500000006</v>
      </c>
      <c r="O215" s="256" t="b">
        <f t="shared" ref="O215" si="204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5">I215-Q215</f>
        <v>108984.14999999997</v>
      </c>
      <c r="S215" s="255">
        <v>-59378</v>
      </c>
      <c r="T215" s="255">
        <f t="shared" ref="T215" si="206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</row>
    <row r="216" spans="2:22" ht="20.100000000000001" customHeight="1" x14ac:dyDescent="0.25">
      <c r="B216" s="249">
        <v>42543</v>
      </c>
      <c r="C216" s="250">
        <v>2085.4499999999998</v>
      </c>
      <c r="D216" s="175">
        <f t="shared" si="68"/>
        <v>-1.6515869596439622E-3</v>
      </c>
      <c r="E216" s="251">
        <f t="shared" ref="E216" si="207">(C216-$C$2)/$C$2</f>
        <v>-8.081086737314851E-3</v>
      </c>
      <c r="F216" s="252">
        <v>4833.3100000000004</v>
      </c>
      <c r="G216" s="175">
        <f t="shared" si="61"/>
        <v>-2.1574149008208123E-3</v>
      </c>
      <c r="H216" s="253">
        <f t="shared" ref="H216" si="208">(F216-F$2)/F$2</f>
        <v>-5.0747294616729076E-2</v>
      </c>
      <c r="I216" s="254">
        <v>345838.5</v>
      </c>
      <c r="J216" s="255">
        <v>400000</v>
      </c>
      <c r="K216" s="255">
        <f t="shared" ref="K216" si="209">I216-I215-J216+J215</f>
        <v>-2972.8499999999767</v>
      </c>
      <c r="L216" s="175">
        <f t="shared" si="86"/>
        <v>-8.5228017952970192E-3</v>
      </c>
      <c r="M216" s="256">
        <f t="shared" ref="M216" si="210">I216-J216</f>
        <v>-54161.5</v>
      </c>
      <c r="N216" s="257">
        <f t="shared" ref="N216" si="211">M216/J216</f>
        <v>-0.13540374999999999</v>
      </c>
      <c r="O216" s="256" t="b">
        <f t="shared" ref="O216" si="212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3">I216-Q216</f>
        <v>94926.85</v>
      </c>
      <c r="S216" s="255">
        <v>-62340</v>
      </c>
      <c r="T216" s="255">
        <f t="shared" ref="T216" si="214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</row>
    <row r="217" spans="2:22" ht="20.100000000000001" customHeight="1" x14ac:dyDescent="0.25">
      <c r="B217" s="249">
        <v>42544</v>
      </c>
      <c r="C217" s="250">
        <v>2113.3200000000002</v>
      </c>
      <c r="D217" s="175">
        <f t="shared" si="68"/>
        <v>1.3364022153492219E-2</v>
      </c>
      <c r="E217" s="251">
        <f t="shared" ref="E217" si="215">(C217-$C$2)/$C$2</f>
        <v>5.1749395939956E-3</v>
      </c>
      <c r="F217" s="252">
        <v>4910.04</v>
      </c>
      <c r="G217" s="175">
        <f t="shared" si="61"/>
        <v>1.5875249052926369E-2</v>
      </c>
      <c r="H217" s="253">
        <f t="shared" ref="H217" si="216">(F217-F$2)/F$2</f>
        <v>-3.5677671504605504E-2</v>
      </c>
      <c r="I217" s="254">
        <v>355595.65</v>
      </c>
      <c r="J217" s="255">
        <v>400000</v>
      </c>
      <c r="K217" s="255">
        <f t="shared" ref="K217" si="217">I217-I216-J217+J216</f>
        <v>9757.1500000000233</v>
      </c>
      <c r="L217" s="175">
        <f t="shared" si="86"/>
        <v>2.8213024287348065E-2</v>
      </c>
      <c r="M217" s="256">
        <f t="shared" ref="M217" si="218">I217-J217</f>
        <v>-44404.349999999977</v>
      </c>
      <c r="N217" s="257">
        <f t="shared" ref="N217" si="219">M217/J217</f>
        <v>-0.11101087499999994</v>
      </c>
      <c r="O217" s="256" t="b">
        <f t="shared" ref="O217" si="220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1">I217-Q217</f>
        <v>133407.05000000002</v>
      </c>
      <c r="S217" s="255">
        <v>-52883</v>
      </c>
      <c r="T217" s="255">
        <f t="shared" ref="T217" si="222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</row>
    <row r="218" spans="2:22" ht="20.100000000000001" customHeight="1" x14ac:dyDescent="0.25">
      <c r="B218" s="249">
        <v>42545</v>
      </c>
      <c r="C218" s="250">
        <v>2037.3</v>
      </c>
      <c r="D218" s="175">
        <f t="shared" si="68"/>
        <v>-3.5971835784452996E-2</v>
      </c>
      <c r="E218" s="251">
        <f t="shared" ref="E218" si="223">(C218-$C$2)/$C$2</f>
        <v>-3.0983048267727069E-2</v>
      </c>
      <c r="F218" s="252">
        <v>4707.9799999999996</v>
      </c>
      <c r="G218" s="175">
        <f t="shared" si="61"/>
        <v>-4.1152414236951311E-2</v>
      </c>
      <c r="H218" s="253">
        <f t="shared" ref="H218" si="224">(F218-F$2)/F$2</f>
        <v>-7.5361863424789413E-2</v>
      </c>
      <c r="I218" s="254">
        <v>344597.21</v>
      </c>
      <c r="J218" s="255">
        <v>400000</v>
      </c>
      <c r="K218" s="255">
        <f t="shared" ref="K218" si="225">I218-I217-J218+J217</f>
        <v>-10998.440000000002</v>
      </c>
      <c r="L218" s="175">
        <f t="shared" si="86"/>
        <v>-3.092962470153952E-2</v>
      </c>
      <c r="M218" s="256">
        <f t="shared" ref="M218" si="226">I218-J218</f>
        <v>-55402.789999999979</v>
      </c>
      <c r="N218" s="257">
        <f t="shared" ref="N218" si="227">M218/J218</f>
        <v>-0.13850697499999995</v>
      </c>
      <c r="O218" s="256" t="b">
        <f t="shared" ref="O218" si="228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29">I218-Q218</f>
        <v>52384.340000000026</v>
      </c>
      <c r="S218" s="255">
        <v>-60319</v>
      </c>
      <c r="T218" s="255">
        <f t="shared" ref="T218" si="230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56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5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49">
        <v>42556</v>
      </c>
      <c r="C224" s="250">
        <v>2088.5500000000002</v>
      </c>
      <c r="D224" s="175">
        <f t="shared" si="68"/>
        <v>-6.847523716683534E-3</v>
      </c>
      <c r="E224" s="251">
        <f t="shared" ref="E224" si="272">(C224-$C$2)/$C$2</f>
        <v>-6.6066094632902111E-3</v>
      </c>
      <c r="F224" s="252">
        <v>4822.8999999999996</v>
      </c>
      <c r="G224" s="175">
        <f t="shared" si="61"/>
        <v>-8.1623167900235286E-3</v>
      </c>
      <c r="H224" s="253">
        <f t="shared" ref="H224" si="273">(F224-F$2)/F$2</f>
        <v>-5.2791798417031674E-2</v>
      </c>
      <c r="I224" s="254">
        <v>346939.19</v>
      </c>
      <c r="J224" s="255">
        <v>400000</v>
      </c>
      <c r="K224" s="255">
        <f t="shared" ref="K224" si="274">I224-I223-J224+J223</f>
        <v>-11921.77999999997</v>
      </c>
      <c r="L224" s="175">
        <f t="shared" si="242"/>
        <v>-3.3221166403245163E-2</v>
      </c>
      <c r="M224" s="256">
        <f t="shared" ref="M224" si="275">I224-J224</f>
        <v>-53060.81</v>
      </c>
      <c r="N224" s="257">
        <f t="shared" ref="N224" si="276">M224/J224</f>
        <v>-0.13265202500000001</v>
      </c>
      <c r="O224" s="256" t="b">
        <f t="shared" ref="O224" si="277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78">I224-Q224</f>
        <v>33140.880000000005</v>
      </c>
      <c r="S224" s="255">
        <v>-60102</v>
      </c>
      <c r="T224" s="255">
        <f t="shared" ref="T224" si="279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</row>
    <row r="225" spans="2:22" ht="20.100000000000001" customHeight="1" x14ac:dyDescent="0.25">
      <c r="B225" s="249">
        <v>42557</v>
      </c>
      <c r="C225" s="250">
        <v>2088.5500000000002</v>
      </c>
      <c r="D225" s="175">
        <f t="shared" si="68"/>
        <v>0</v>
      </c>
      <c r="E225" s="251">
        <f t="shared" ref="E225" si="280">(C225-$C$2)/$C$2</f>
        <v>-6.6066094632902111E-3</v>
      </c>
      <c r="F225" s="252">
        <v>4859.16</v>
      </c>
      <c r="G225" s="175">
        <f t="shared" si="61"/>
        <v>7.5182981193887954E-3</v>
      </c>
      <c r="H225" s="253">
        <f t="shared" ref="H225" si="281">(F225-F$2)/F$2</f>
        <v>-4.5670404776400803E-2</v>
      </c>
      <c r="I225" s="254">
        <v>347494.51</v>
      </c>
      <c r="J225" s="255">
        <v>400000</v>
      </c>
      <c r="K225" s="255">
        <f t="shared" ref="K225" si="282">I225-I224-J225+J224</f>
        <v>555.32000000000698</v>
      </c>
      <c r="L225" s="175">
        <f t="shared" si="242"/>
        <v>1.6006263230164543E-3</v>
      </c>
      <c r="M225" s="256">
        <f t="shared" ref="M225" si="283">I225-J225</f>
        <v>-52505.489999999991</v>
      </c>
      <c r="N225" s="257">
        <f t="shared" ref="N225" si="284">M225/J225</f>
        <v>-0.13126372499999997</v>
      </c>
      <c r="O225" s="256" t="b">
        <f t="shared" ref="O225" si="285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86">I225-Q225</f>
        <v>31700.690000000002</v>
      </c>
      <c r="S225" s="255">
        <v>-60101</v>
      </c>
      <c r="T225" s="255">
        <f t="shared" ref="T225" si="287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</row>
    <row r="226" spans="2:22" ht="20.100000000000001" customHeight="1" x14ac:dyDescent="0.25">
      <c r="B226" s="249">
        <v>42558</v>
      </c>
      <c r="C226" s="250">
        <v>2088.5500000000002</v>
      </c>
      <c r="D226" s="175">
        <f t="shared" si="68"/>
        <v>0</v>
      </c>
      <c r="E226" s="251">
        <f t="shared" ref="E226" si="288">(C226-$C$2)/$C$2</f>
        <v>-6.6066094632902111E-3</v>
      </c>
      <c r="F226" s="252">
        <v>4876.8</v>
      </c>
      <c r="G226" s="175">
        <f t="shared" si="61"/>
        <v>3.630257081470939E-3</v>
      </c>
      <c r="H226" s="253">
        <f t="shared" ref="H226" si="289">(F226-F$2)/F$2</f>
        <v>-4.2205943005283041E-2</v>
      </c>
      <c r="I226" s="254">
        <v>350011.84</v>
      </c>
      <c r="J226" s="255">
        <v>400000</v>
      </c>
      <c r="K226" s="255">
        <f t="shared" ref="K226" si="290">I226-I225-J226+J225</f>
        <v>2517.3300000000163</v>
      </c>
      <c r="L226" s="175">
        <f t="shared" si="242"/>
        <v>7.2442295563173538E-3</v>
      </c>
      <c r="M226" s="256">
        <f t="shared" ref="M226" si="291">I226-J226</f>
        <v>-49988.159999999974</v>
      </c>
      <c r="N226" s="257">
        <f t="shared" ref="N226" si="292">M226/J226</f>
        <v>-0.12497039999999994</v>
      </c>
      <c r="O226" s="256" t="b">
        <f t="shared" ref="O226" si="293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4">I226-Q226</f>
        <v>34217.020000000019</v>
      </c>
      <c r="S226" s="255">
        <v>-60100</v>
      </c>
      <c r="T226" s="255">
        <f t="shared" ref="T226" si="295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</row>
    <row r="227" spans="2:22" ht="20.100000000000001" customHeight="1" x14ac:dyDescent="0.25">
      <c r="B227" s="249">
        <v>42559</v>
      </c>
      <c r="C227" s="250">
        <v>2088.5500000000002</v>
      </c>
      <c r="D227" s="175">
        <f t="shared" si="68"/>
        <v>0</v>
      </c>
      <c r="E227" s="251">
        <f t="shared" ref="E227" si="296">(C227-$C$2)/$C$2</f>
        <v>-6.6066094632902111E-3</v>
      </c>
      <c r="F227" s="252">
        <v>4956.75</v>
      </c>
      <c r="G227" s="175">
        <f t="shared" si="61"/>
        <v>1.6393946850393661E-2</v>
      </c>
      <c r="H227" s="253">
        <f t="shared" ref="H227" si="297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298">I227-I226-J227+J226</f>
        <v>6534.5599999999395</v>
      </c>
      <c r="L227" s="175">
        <f t="shared" si="242"/>
        <v>1.8669539864708401E-2</v>
      </c>
      <c r="M227" s="256">
        <f t="shared" ref="M227" si="299">I227-J227</f>
        <v>-43453.600000000035</v>
      </c>
      <c r="N227" s="257">
        <f t="shared" ref="N227" si="300">M227/J227</f>
        <v>-0.10863400000000009</v>
      </c>
      <c r="O227" s="256" t="b">
        <f t="shared" ref="O227" si="301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2">I227-Q227</f>
        <v>39253.619999999937</v>
      </c>
      <c r="S227" s="255">
        <v>-54317</v>
      </c>
      <c r="T227" s="255">
        <f t="shared" ref="T227" si="303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49">
        <v>42569</v>
      </c>
      <c r="C233" s="250">
        <v>2166.89</v>
      </c>
      <c r="D233" s="175">
        <f t="shared" si="68"/>
        <v>2.3823401519147036E-3</v>
      </c>
      <c r="E233" s="251">
        <f t="shared" ref="E233" si="344">(C233-$C$2)/$C$2</f>
        <v>3.0654858164798907E-2</v>
      </c>
      <c r="F233" s="252">
        <v>5055.78</v>
      </c>
      <c r="G233" s="175">
        <f t="shared" si="61"/>
        <v>5.209182476469172E-3</v>
      </c>
      <c r="H233" s="253">
        <f t="shared" ref="H233" si="345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46">I233-I232-J233+J232</f>
        <v>1338.8500000000349</v>
      </c>
      <c r="L233" s="175">
        <f t="shared" si="242"/>
        <v>3.6347476719263611E-3</v>
      </c>
      <c r="M233" s="256">
        <f t="shared" ref="M233" si="347">I233-J233</f>
        <v>-30313.709999999963</v>
      </c>
      <c r="N233" s="257">
        <f t="shared" ref="N233" si="348">M233/J233</f>
        <v>-7.5784274999999901E-2</v>
      </c>
      <c r="O233" s="256" t="b">
        <f t="shared" ref="O233" si="349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0">I233-Q233</f>
        <v>53583.250000000058</v>
      </c>
      <c r="S233" s="255">
        <v>-47875</v>
      </c>
      <c r="T233" s="255">
        <f t="shared" ref="T233" si="351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</row>
    <row r="234" spans="2:22" ht="20.100000000000001" customHeight="1" x14ac:dyDescent="0.25">
      <c r="B234" s="249">
        <v>42570</v>
      </c>
      <c r="C234" s="250">
        <v>2163.7800000000002</v>
      </c>
      <c r="D234" s="175">
        <f t="shared" si="68"/>
        <v>-1.4352366756040559E-3</v>
      </c>
      <c r="E234" s="251">
        <f t="shared" ref="E234" si="352">(C234-$C$2)/$C$2</f>
        <v>2.9175624512471292E-2</v>
      </c>
      <c r="F234" s="252">
        <v>5036.37</v>
      </c>
      <c r="G234" s="175">
        <f t="shared" si="61"/>
        <v>-3.8391702170584669E-3</v>
      </c>
      <c r="H234" s="253">
        <f t="shared" ref="H234" si="353">(F234-F$2)/F$2</f>
        <v>-1.0866704636958173E-2</v>
      </c>
      <c r="I234" s="254">
        <v>364028.85</v>
      </c>
      <c r="J234" s="255">
        <v>400000</v>
      </c>
      <c r="K234" s="255">
        <f t="shared" ref="K234" si="354">I234-I233-J234+J233</f>
        <v>-5657.4400000000605</v>
      </c>
      <c r="L234" s="175">
        <f t="shared" si="242"/>
        <v>-1.5303353554171728E-2</v>
      </c>
      <c r="M234" s="256">
        <f t="shared" ref="M234" si="355">I234-J234</f>
        <v>-35971.150000000023</v>
      </c>
      <c r="N234" s="257">
        <f t="shared" ref="N234" si="356">M234/J234</f>
        <v>-8.992787500000006E-2</v>
      </c>
      <c r="O234" s="256" t="b">
        <f t="shared" ref="O234" si="357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58">I234-Q234</f>
        <v>47608.449999999953</v>
      </c>
      <c r="S234" s="255">
        <v>-53164</v>
      </c>
      <c r="T234" s="255">
        <f t="shared" ref="T234" si="359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</row>
    <row r="235" spans="2:22" ht="20.100000000000001" customHeight="1" x14ac:dyDescent="0.25">
      <c r="B235" s="249">
        <v>42571</v>
      </c>
      <c r="C235" s="250">
        <v>2173.02</v>
      </c>
      <c r="D235" s="175">
        <f t="shared" si="68"/>
        <v>4.2703047444748454E-3</v>
      </c>
      <c r="E235" s="251">
        <f t="shared" ref="E235" si="360">(C235-$C$2)/$C$2</f>
        <v>3.3570518064724761E-2</v>
      </c>
      <c r="F235" s="252">
        <v>5089.93</v>
      </c>
      <c r="G235" s="175">
        <f t="shared" si="61"/>
        <v>1.0634643602435961E-2</v>
      </c>
      <c r="H235" s="253">
        <f t="shared" ref="H235" si="361">(F235-F$2)/F$2</f>
        <v>-3.4762456546920032E-4</v>
      </c>
      <c r="I235" s="254">
        <v>366983.12</v>
      </c>
      <c r="J235" s="255">
        <v>400000</v>
      </c>
      <c r="K235" s="255">
        <f t="shared" ref="K235" si="362">I235-I234-J235+J234</f>
        <v>2954.2700000000186</v>
      </c>
      <c r="L235" s="175">
        <f t="shared" si="242"/>
        <v>8.1154831547005646E-3</v>
      </c>
      <c r="M235" s="256">
        <f t="shared" ref="M235" si="363">I235-J235</f>
        <v>-33016.880000000005</v>
      </c>
      <c r="N235" s="257">
        <f t="shared" ref="N235" si="364">M235/J235</f>
        <v>-8.254220000000001E-2</v>
      </c>
      <c r="O235" s="256" t="b">
        <f t="shared" ref="O235" si="365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66">I235-Q235</f>
        <v>51814.950000000012</v>
      </c>
      <c r="S235" s="255">
        <v>-50698</v>
      </c>
      <c r="T235" s="255">
        <f t="shared" ref="T235" si="367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</row>
    <row r="236" spans="2:22" ht="20.100000000000001" customHeight="1" x14ac:dyDescent="0.25">
      <c r="B236" s="249">
        <v>42572</v>
      </c>
      <c r="C236" s="250">
        <v>2165.17</v>
      </c>
      <c r="D236" s="175">
        <f t="shared" si="68"/>
        <v>-3.6124840084306217E-3</v>
      </c>
      <c r="E236" s="251">
        <f t="shared" ref="E236" si="368">(C236-$C$2)/$C$2</f>
        <v>2.9836761096630589E-2</v>
      </c>
      <c r="F236" s="252">
        <v>5073.8999999999996</v>
      </c>
      <c r="G236" s="175">
        <f t="shared" si="61"/>
        <v>-3.1493556885852365E-3</v>
      </c>
      <c r="H236" s="253">
        <f t="shared" ref="H236" si="369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0">I236-I235-J236+J235</f>
        <v>-6661.9199999999837</v>
      </c>
      <c r="L236" s="175">
        <f t="shared" si="242"/>
        <v>-1.8153205520733445E-2</v>
      </c>
      <c r="M236" s="256">
        <f t="shared" ref="M236" si="371">I236-J236</f>
        <v>-39678.799999999988</v>
      </c>
      <c r="N236" s="257">
        <f t="shared" ref="N236" si="372">M236/J236</f>
        <v>-9.9196999999999966E-2</v>
      </c>
      <c r="O236" s="256" t="b">
        <f t="shared" ref="O236" si="373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4">I236-Q236</f>
        <v>44572.140000000014</v>
      </c>
      <c r="S236" s="255">
        <v>-55981</v>
      </c>
      <c r="T236" s="255">
        <f t="shared" ref="T236" si="375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</row>
    <row r="237" spans="2:22" ht="20.100000000000001" customHeight="1" x14ac:dyDescent="0.25">
      <c r="B237" s="249">
        <v>42573</v>
      </c>
      <c r="C237" s="250">
        <v>2175.0300000000002</v>
      </c>
      <c r="D237" s="175">
        <f t="shared" si="68"/>
        <v>4.553914935085987E-3</v>
      </c>
      <c r="E237" s="251">
        <f t="shared" ref="E237" si="376">(C237-$C$2)/$C$2</f>
        <v>3.4526550103689116E-2</v>
      </c>
      <c r="F237" s="252">
        <v>5100.16</v>
      </c>
      <c r="G237" s="175">
        <f t="shared" si="61"/>
        <v>5.175506021009523E-3</v>
      </c>
      <c r="H237" s="253">
        <f t="shared" ref="H237" si="377">(F237-F$2)/F$2</f>
        <v>1.6615275841074762E-3</v>
      </c>
      <c r="I237" s="254">
        <v>357414.17</v>
      </c>
      <c r="J237" s="255">
        <v>400000</v>
      </c>
      <c r="K237" s="255">
        <f t="shared" ref="K237" si="378">I237-I236-J237+J236</f>
        <v>-2907.0300000000279</v>
      </c>
      <c r="L237" s="175">
        <f t="shared" si="242"/>
        <v>-8.0678849870616208E-3</v>
      </c>
      <c r="M237" s="256">
        <f>I237-J237</f>
        <v>-42585.830000000016</v>
      </c>
      <c r="N237" s="257">
        <f t="shared" ref="N237" si="379">M237/J237</f>
        <v>-0.10646457500000005</v>
      </c>
      <c r="O237" s="256" t="b">
        <f t="shared" ref="O237" si="380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1">I237-Q237</f>
        <v>41282.339999999967</v>
      </c>
      <c r="S237" s="255">
        <v>-58740</v>
      </c>
      <c r="T237" s="255">
        <f t="shared" ref="T237:T242" si="382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8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49">
        <v>42583</v>
      </c>
      <c r="C243" s="250">
        <v>2170.84</v>
      </c>
      <c r="D243" s="175">
        <f t="shared" si="68"/>
        <v>-1.2697828487301084E-3</v>
      </c>
      <c r="E243" s="251">
        <f t="shared" ref="E243" si="413">(C243-$C$2)/$C$2</f>
        <v>3.253362759460441E-2</v>
      </c>
      <c r="F243" s="252">
        <v>5184.1899999999996</v>
      </c>
      <c r="G243" s="175">
        <f t="shared" si="61"/>
        <v>4.2734297663947806E-3</v>
      </c>
      <c r="H243" s="253">
        <f t="shared" ref="H243" si="414">(F243-F$2)/F$2</f>
        <v>1.8164856531217428E-2</v>
      </c>
      <c r="I243" s="254">
        <v>345131.68</v>
      </c>
      <c r="J243" s="255">
        <v>400000</v>
      </c>
      <c r="K243" s="255">
        <f t="shared" ref="K243" si="415">I243-I242-J243+J242</f>
        <v>-7718.5100000000093</v>
      </c>
      <c r="L243" s="175">
        <f t="shared" si="242"/>
        <v>-2.1874750868066725E-2</v>
      </c>
      <c r="M243" s="256">
        <f t="shared" ref="M243" si="416">I243-J243</f>
        <v>-54868.320000000007</v>
      </c>
      <c r="N243" s="257">
        <f t="shared" ref="N243" si="417">M243/J243</f>
        <v>-0.13717080000000001</v>
      </c>
      <c r="O243" s="256" t="b">
        <f t="shared" ref="O243" si="418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19">I243-Q243</f>
        <v>51853.020000000019</v>
      </c>
      <c r="S243" s="255">
        <v>-69701</v>
      </c>
      <c r="T243" s="255">
        <f t="shared" ref="T243" si="420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</row>
    <row r="244" spans="1:22" ht="20.100000000000001" customHeight="1" x14ac:dyDescent="0.25">
      <c r="B244" s="249">
        <v>42584</v>
      </c>
      <c r="C244" s="250">
        <v>2157.0300000000002</v>
      </c>
      <c r="D244" s="175">
        <f t="shared" si="68"/>
        <v>-6.3615927475078517E-3</v>
      </c>
      <c r="E244" s="251">
        <f t="shared" ref="E244" si="421">(C244-$C$2)/$C$2</f>
        <v>2.5965069157740599E-2</v>
      </c>
      <c r="F244" s="252">
        <v>5137.7299999999996</v>
      </c>
      <c r="G244" s="175">
        <f t="shared" si="61"/>
        <v>-8.9618628946855801E-3</v>
      </c>
      <c r="H244" s="253">
        <f t="shared" ref="H244" si="422">(F244-F$2)/F$2</f>
        <v>9.0402026827974442E-3</v>
      </c>
      <c r="I244" s="254">
        <v>341216.81</v>
      </c>
      <c r="J244" s="255">
        <v>400000</v>
      </c>
      <c r="K244" s="255">
        <f t="shared" ref="K244" si="423">I244-I243-J244+J243</f>
        <v>-3914.8699999999953</v>
      </c>
      <c r="L244" s="175">
        <f t="shared" si="242"/>
        <v>-1.1343119820237875E-2</v>
      </c>
      <c r="M244" s="256">
        <f t="shared" ref="M244" si="424">I244-J244</f>
        <v>-58783.19</v>
      </c>
      <c r="N244" s="257">
        <f t="shared" ref="N244" si="425">M244/J244</f>
        <v>-0.14695797500000002</v>
      </c>
      <c r="O244" s="256" t="b">
        <f t="shared" ref="O244" si="426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27">I244-Q244</f>
        <v>46282.960000000021</v>
      </c>
      <c r="S244" s="255">
        <v>-70463</v>
      </c>
      <c r="T244" s="255">
        <f t="shared" ref="T244" si="428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</row>
    <row r="245" spans="1:22" ht="20.100000000000001" customHeight="1" x14ac:dyDescent="0.25">
      <c r="B245" s="249">
        <v>42585</v>
      </c>
      <c r="C245" s="250">
        <v>2163.79</v>
      </c>
      <c r="D245" s="175">
        <f t="shared" si="68"/>
        <v>3.1339387954732955E-3</v>
      </c>
      <c r="E245" s="251">
        <f t="shared" ref="E245" si="429">(C245-$C$2)/$C$2</f>
        <v>2.9180380890774484E-2</v>
      </c>
      <c r="F245" s="252">
        <v>5159.7299999999996</v>
      </c>
      <c r="G245" s="175">
        <f t="shared" si="61"/>
        <v>4.2820467404865578E-3</v>
      </c>
      <c r="H245" s="253">
        <f t="shared" ref="H245" si="430">(F245-F$2)/F$2</f>
        <v>1.3360959993715213E-2</v>
      </c>
      <c r="I245" s="254">
        <v>347416.57</v>
      </c>
      <c r="J245" s="255">
        <v>400000</v>
      </c>
      <c r="K245" s="255">
        <f t="shared" ref="K245" si="431">I245-I244-J245+J244</f>
        <v>6199.7600000000093</v>
      </c>
      <c r="L245" s="175">
        <f t="shared" si="242"/>
        <v>1.8169562044730473E-2</v>
      </c>
      <c r="M245" s="256">
        <f t="shared" ref="M245" si="432">I245-J245</f>
        <v>-52583.429999999993</v>
      </c>
      <c r="N245" s="257">
        <f t="shared" ref="N245" si="433">M245/J245</f>
        <v>-0.13145857499999999</v>
      </c>
      <c r="O245" s="256" t="b">
        <f t="shared" ref="O245" si="434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5">I245-Q245</f>
        <v>40930.960000000021</v>
      </c>
      <c r="S245" s="255">
        <v>-64757</v>
      </c>
      <c r="T245" s="255">
        <f t="shared" ref="T245" si="436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</row>
    <row r="246" spans="1:22" ht="20.100000000000001" customHeight="1" x14ac:dyDescent="0.25">
      <c r="B246" s="249">
        <v>42586</v>
      </c>
      <c r="C246" s="250">
        <v>2164.25</v>
      </c>
      <c r="D246" s="175">
        <f t="shared" si="68"/>
        <v>2.1258994634416298E-4</v>
      </c>
      <c r="E246" s="251">
        <f t="shared" ref="E246" si="437">(C246-$C$2)/$C$2</f>
        <v>2.939917429272652E-2</v>
      </c>
      <c r="F246" s="252">
        <v>5166.24</v>
      </c>
      <c r="G246" s="175">
        <f t="shared" si="61"/>
        <v>1.2616939258449993E-3</v>
      </c>
      <c r="H246" s="253">
        <f t="shared" ref="H246" si="438">(F246-F$2)/F$2</f>
        <v>1.4639511361627741E-2</v>
      </c>
      <c r="I246" s="254">
        <v>348668.66</v>
      </c>
      <c r="J246" s="255">
        <v>400000</v>
      </c>
      <c r="K246" s="255">
        <f t="shared" ref="K246" si="439">I246-I245-J246+J245</f>
        <v>1252.0899999999674</v>
      </c>
      <c r="L246" s="175">
        <f t="shared" si="242"/>
        <v>3.6040019622551895E-3</v>
      </c>
      <c r="M246" s="256">
        <f t="shared" ref="M246" si="440">I246-J246</f>
        <v>-51331.340000000026</v>
      </c>
      <c r="N246" s="257">
        <f t="shared" ref="N246" si="441">M246/J246</f>
        <v>-0.12832835000000006</v>
      </c>
      <c r="O246" s="256" t="b">
        <f t="shared" ref="O246" si="442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3">I246-Q246</f>
        <v>42182.049999999988</v>
      </c>
      <c r="S246" s="255">
        <v>-64756</v>
      </c>
      <c r="T246" s="255">
        <f t="shared" ref="T246" si="444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</row>
    <row r="247" spans="1:22" ht="20.100000000000001" customHeight="1" x14ac:dyDescent="0.25">
      <c r="B247" s="249">
        <v>42587</v>
      </c>
      <c r="C247" s="250">
        <v>2182.87</v>
      </c>
      <c r="D247" s="175">
        <f t="shared" si="68"/>
        <v>8.6034423010280196E-3</v>
      </c>
      <c r="E247" s="251">
        <f t="shared" ref="E247" si="445">(C247-$C$2)/$C$2</f>
        <v>3.8255550693479877E-2</v>
      </c>
      <c r="F247" s="252">
        <v>5221.12</v>
      </c>
      <c r="G247" s="175">
        <f t="shared" si="61"/>
        <v>1.0622812722599049E-2</v>
      </c>
      <c r="H247" s="253">
        <f t="shared" ref="H247" si="446">(F247-F$2)/F$2</f>
        <v>2.5417836871771723E-2</v>
      </c>
      <c r="I247" s="254">
        <v>357514.04</v>
      </c>
      <c r="J247" s="255">
        <v>400000</v>
      </c>
      <c r="K247" s="255">
        <f t="shared" ref="K247" si="447">I247-I246-J247+J246</f>
        <v>8845.3800000000047</v>
      </c>
      <c r="L247" s="175">
        <f t="shared" si="242"/>
        <v>2.5369013664721128E-2</v>
      </c>
      <c r="M247" s="256">
        <f t="shared" ref="M247" si="448">I247-J247</f>
        <v>-42485.960000000021</v>
      </c>
      <c r="N247" s="257">
        <f t="shared" ref="N247" si="449">M247/J247</f>
        <v>-0.10621490000000006</v>
      </c>
      <c r="O247" s="256" t="b">
        <f t="shared" ref="O247" si="450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1">I247-Q247</f>
        <v>61189.479999999981</v>
      </c>
      <c r="S247" s="255">
        <v>-56695</v>
      </c>
      <c r="T247" s="255">
        <f t="shared" ref="T247" si="452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 t="shared" si="242"/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si="242"/>
        <v>2.0697638495376658E-4</v>
      </c>
      <c r="M249" s="187">
        <f t="shared" ref="M249" si="464">I249-J249</f>
        <v>-39207.859999999986</v>
      </c>
      <c r="N249" s="189">
        <f t="shared" ref="N249" si="465">M249/J249</f>
        <v>-9.8019649999999958E-2</v>
      </c>
      <c r="O249" s="187" t="b">
        <f t="shared" ref="O249" si="466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7">I249-Q249</f>
        <v>48306.48000000004</v>
      </c>
      <c r="S249" s="177">
        <v>-52872</v>
      </c>
      <c r="T249" s="177">
        <f t="shared" ref="T249" si="468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69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0">(F250-F$2)/F$2</f>
        <v>2.2169412966199915E-2</v>
      </c>
      <c r="I250" s="226">
        <v>354430.79</v>
      </c>
      <c r="J250" s="177">
        <v>400000</v>
      </c>
      <c r="K250" s="177">
        <f t="shared" ref="K250" si="471">I250-I249-J250+J249</f>
        <v>-6361.3500000000349</v>
      </c>
      <c r="L250" s="175">
        <f t="shared" si="242"/>
        <v>-1.7631620245385709E-2</v>
      </c>
      <c r="M250" s="187">
        <f t="shared" ref="M250" si="472">I250-J250</f>
        <v>-45569.210000000021</v>
      </c>
      <c r="N250" s="189">
        <f t="shared" ref="N250" si="473">M250/J250</f>
        <v>-0.11392302500000005</v>
      </c>
      <c r="O250" s="187" t="b">
        <f t="shared" ref="O250" si="474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5">I250-Q250</f>
        <v>49786.25</v>
      </c>
      <c r="S250" s="177">
        <v>-58573</v>
      </c>
      <c r="T250" s="177">
        <f t="shared" ref="T250" si="476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349</v>
      </c>
      <c r="B251" s="249">
        <v>42597</v>
      </c>
      <c r="C251" s="250">
        <v>2190.15</v>
      </c>
      <c r="D251" s="175">
        <f t="shared" si="68"/>
        <v>6.7387117385050311E-3</v>
      </c>
      <c r="E251" s="251">
        <f t="shared" si="469"/>
        <v>4.1718194098285817E-2</v>
      </c>
      <c r="F251" s="252">
        <v>5262.01</v>
      </c>
      <c r="G251" s="175">
        <f t="shared" si="61"/>
        <v>1.1034511910663356E-2</v>
      </c>
      <c r="H251" s="253">
        <f t="shared" si="470"/>
        <v>3.3448553528291222E-2</v>
      </c>
      <c r="I251" s="254">
        <v>368660.8</v>
      </c>
      <c r="J251" s="255">
        <v>400000</v>
      </c>
      <c r="K251" s="255">
        <f t="shared" ref="K251" si="477">I251-I250-J251+J250</f>
        <v>14230.010000000009</v>
      </c>
      <c r="L251" s="175">
        <f t="shared" si="242"/>
        <v>4.0148910313350626E-2</v>
      </c>
      <c r="M251" s="256">
        <f t="shared" ref="M251" si="478">I251-J251</f>
        <v>-31339.200000000012</v>
      </c>
      <c r="N251" s="257">
        <f t="shared" ref="N251" si="479">M251/J251</f>
        <v>-7.8348000000000029E-2</v>
      </c>
      <c r="O251" s="256" t="b">
        <f t="shared" ref="O251" si="480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1">I251-Q251</f>
        <v>99156</v>
      </c>
      <c r="S251" s="255">
        <v>-45515</v>
      </c>
      <c r="T251" s="255">
        <f t="shared" ref="T251" si="482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</row>
    <row r="252" spans="1:22" ht="20.100000000000001" customHeight="1" x14ac:dyDescent="0.25">
      <c r="B252" s="249">
        <v>42598</v>
      </c>
      <c r="C252" s="250">
        <v>2178.15</v>
      </c>
      <c r="D252" s="175">
        <f t="shared" si="68"/>
        <v>-5.479076775563317E-3</v>
      </c>
      <c r="E252" s="251">
        <f t="shared" ref="E252" si="483">(C252-$C$2)/$C$2</f>
        <v>3.6010540134320139E-2</v>
      </c>
      <c r="F252" s="252">
        <v>5227.1099999999997</v>
      </c>
      <c r="G252" s="175">
        <f t="shared" si="61"/>
        <v>-6.6324465365897338E-3</v>
      </c>
      <c r="H252" s="253">
        <f t="shared" ref="H252" si="484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85">I252-I251-J252+J251</f>
        <v>2262.390000000014</v>
      </c>
      <c r="L252" s="175">
        <f t="shared" si="242"/>
        <v>6.1367793917878281E-3</v>
      </c>
      <c r="M252" s="256">
        <f t="shared" ref="M252" si="486">I252-J252</f>
        <v>-29076.809999999998</v>
      </c>
      <c r="N252" s="257">
        <f t="shared" ref="N252" si="487">M252/J252</f>
        <v>-7.2692024999999993E-2</v>
      </c>
      <c r="O252" s="256" t="b">
        <f t="shared" ref="O252" si="488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</row>
    <row r="253" spans="1:22" ht="20.100000000000001" customHeight="1" x14ac:dyDescent="0.25">
      <c r="B253" s="249">
        <v>42599</v>
      </c>
      <c r="C253" s="250">
        <v>2182.2199999999998</v>
      </c>
      <c r="D253" s="175">
        <f t="shared" si="68"/>
        <v>1.8685581801068378E-3</v>
      </c>
      <c r="E253" s="251">
        <f t="shared" ref="E253" si="489">(C253-$C$2)/$C$2</f>
        <v>3.794638610376503E-2</v>
      </c>
      <c r="F253" s="252">
        <v>5228.6499999999996</v>
      </c>
      <c r="G253" s="175">
        <f t="shared" si="61"/>
        <v>2.946178672344687E-4</v>
      </c>
      <c r="H253" s="253">
        <f t="shared" ref="H253" si="490">(F253-F$2)/F$2</f>
        <v>2.6896714260463073E-2</v>
      </c>
      <c r="I253" s="254">
        <v>375295.13</v>
      </c>
      <c r="J253" s="255">
        <v>400000</v>
      </c>
      <c r="K253" s="255">
        <f t="shared" ref="K253" si="491">I253-I252-J253+J252</f>
        <v>4371.9400000000023</v>
      </c>
      <c r="L253" s="175">
        <f t="shared" si="242"/>
        <v>1.1786645100296917E-2</v>
      </c>
      <c r="M253" s="256">
        <f t="shared" ref="M253" si="492">I253-J253</f>
        <v>-24704.869999999995</v>
      </c>
      <c r="N253" s="257">
        <f t="shared" ref="N253" si="493">M253/J253</f>
        <v>-6.1762174999999989E-2</v>
      </c>
      <c r="O253" s="256" t="b">
        <f t="shared" ref="O253" si="494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495">I253-Q253</f>
        <v>120001.53</v>
      </c>
      <c r="S253" s="255">
        <v>-39008</v>
      </c>
      <c r="T253" s="255">
        <f t="shared" ref="T253" si="496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</row>
    <row r="254" spans="1:22" ht="20.100000000000001" customHeight="1" x14ac:dyDescent="0.25">
      <c r="B254" s="249">
        <v>42600</v>
      </c>
      <c r="C254" s="250">
        <v>2187.02</v>
      </c>
      <c r="D254" s="175">
        <f t="shared" si="68"/>
        <v>2.1995949079378716E-3</v>
      </c>
      <c r="E254" s="251">
        <f t="shared" ref="E254" si="497">(C254-$C$2)/$C$2</f>
        <v>4.0229447689351383E-2</v>
      </c>
      <c r="F254" s="252">
        <v>5240.1400000000003</v>
      </c>
      <c r="G254" s="175">
        <f t="shared" si="61"/>
        <v>2.1975079609460745E-3</v>
      </c>
      <c r="H254" s="253">
        <f t="shared" ref="H254" si="498">(F254-F$2)/F$2</f>
        <v>2.9153327965119807E-2</v>
      </c>
      <c r="I254" s="254">
        <v>382262.83</v>
      </c>
      <c r="J254" s="255">
        <v>400000</v>
      </c>
      <c r="K254" s="255">
        <f t="shared" ref="K254" si="499">I254-I253-J254+J253</f>
        <v>6967.7000000000116</v>
      </c>
      <c r="L254" s="175">
        <f t="shared" si="242"/>
        <v>1.8565921705405587E-2</v>
      </c>
      <c r="M254" s="256">
        <f t="shared" ref="M254:M259" si="500">I254-J254</f>
        <v>-17737.169999999984</v>
      </c>
      <c r="N254" s="257">
        <f t="shared" ref="N254" si="501">M254/J254</f>
        <v>-4.4342924999999957E-2</v>
      </c>
      <c r="O254" s="256" t="b">
        <f t="shared" ref="O254" si="502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3">I254-Q254</f>
        <v>147577.93000000002</v>
      </c>
      <c r="S254" s="255">
        <v>-32026</v>
      </c>
      <c r="T254" s="255">
        <f t="shared" ref="T254" si="504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</row>
    <row r="255" spans="1:22" ht="20.100000000000001" customHeight="1" x14ac:dyDescent="0.25">
      <c r="B255" s="249">
        <v>42601</v>
      </c>
      <c r="C255" s="250">
        <v>2183.87</v>
      </c>
      <c r="D255" s="175">
        <f t="shared" si="68"/>
        <v>-1.4403160464925291E-3</v>
      </c>
      <c r="E255" s="251">
        <f t="shared" ref="E255" si="505">(C255-$C$2)/$C$2</f>
        <v>3.8731188523810349E-2</v>
      </c>
      <c r="F255" s="252">
        <v>5238.37</v>
      </c>
      <c r="G255" s="175">
        <f t="shared" si="61"/>
        <v>-3.377772349594546E-4</v>
      </c>
      <c r="H255" s="253">
        <f t="shared" ref="H255" si="506">(F255-F$2)/F$2</f>
        <v>2.8805703399650426E-2</v>
      </c>
      <c r="I255" s="254">
        <v>382810.75</v>
      </c>
      <c r="J255" s="255">
        <v>400000</v>
      </c>
      <c r="K255" s="255">
        <f t="shared" ref="K255" si="507">I255-I254-J255+J254</f>
        <v>547.9199999999837</v>
      </c>
      <c r="L255" s="175">
        <f t="shared" si="242"/>
        <v>1.4333593459766509E-3</v>
      </c>
      <c r="M255" s="256">
        <f t="shared" si="500"/>
        <v>-17189.25</v>
      </c>
      <c r="N255" s="257">
        <f t="shared" ref="N255" si="508">M255/J255</f>
        <v>-4.2973125000000001E-2</v>
      </c>
      <c r="O255" s="256" t="b">
        <f t="shared" ref="O255" si="509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0">I255-Q255</f>
        <v>149847.75</v>
      </c>
      <c r="S255" s="255">
        <v>-31491</v>
      </c>
      <c r="T255" s="255">
        <f t="shared" ref="T255" si="511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2">(C256-$C$2)/$C$2</f>
        <v>3.8146153992503859E-2</v>
      </c>
      <c r="F256" s="224">
        <v>5244.6</v>
      </c>
      <c r="G256" s="175">
        <f t="shared" ref="G256" si="513">(F256-F255)/F255</f>
        <v>1.1893012521071388E-3</v>
      </c>
      <c r="H256" s="208">
        <f t="shared" ref="H256" si="514">(F256-F$2)/F$2</f>
        <v>3.0029263310878598E-2</v>
      </c>
      <c r="I256" s="226">
        <v>377083.42</v>
      </c>
      <c r="J256" s="177">
        <v>400000</v>
      </c>
      <c r="K256" s="177">
        <f t="shared" ref="K256" si="515">I256-I255-J256+J255</f>
        <v>-5727.3300000000163</v>
      </c>
      <c r="L256" s="175">
        <f t="shared" si="242"/>
        <v>-1.4961256965746171E-2</v>
      </c>
      <c r="M256" s="187">
        <f t="shared" si="500"/>
        <v>-22916.580000000016</v>
      </c>
      <c r="N256" s="189">
        <f t="shared" ref="N256" si="516">M256/J256</f>
        <v>-5.7291450000000042E-2</v>
      </c>
      <c r="O256" s="187" t="b">
        <f t="shared" ref="O256" si="517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8">I256-Q256</f>
        <v>121841.31999999998</v>
      </c>
      <c r="S256" s="177">
        <v>-37372</v>
      </c>
      <c r="T256" s="177">
        <f t="shared" ref="T256" si="519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" si="520">(C257-C256)/C256</f>
        <v>1.951764835245491E-3</v>
      </c>
      <c r="E257" s="214">
        <f t="shared" ref="E257" si="521">(C257-$C$2)/$C$2</f>
        <v>4.0172371149711783E-2</v>
      </c>
      <c r="F257" s="224">
        <v>5260.07</v>
      </c>
      <c r="G257" s="175">
        <f t="shared" ref="G257" si="522">(F257-F256)/F256</f>
        <v>2.9497006444722845E-3</v>
      </c>
      <c r="H257" s="208">
        <f t="shared" ref="H257" si="523">(F257-F$2)/F$2</f>
        <v>3.3067541292692008E-2</v>
      </c>
      <c r="I257" s="226">
        <v>383610.05</v>
      </c>
      <c r="J257" s="177">
        <v>400000</v>
      </c>
      <c r="K257" s="177">
        <f t="shared" ref="K257" si="524">I257-I256-J257+J256</f>
        <v>6526.6300000000047</v>
      </c>
      <c r="L257" s="175">
        <f t="shared" ref="L257" si="525">K257/I256</f>
        <v>1.7308186077234593E-2</v>
      </c>
      <c r="M257" s="187">
        <f t="shared" si="500"/>
        <v>-16389.950000000012</v>
      </c>
      <c r="N257" s="189">
        <f t="shared" ref="N257" si="526">M257/J257</f>
        <v>-4.0974875000000029E-2</v>
      </c>
      <c r="O257" s="187" t="b">
        <f t="shared" ref="O257" si="527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8">I257-Q257</f>
        <v>146280.65</v>
      </c>
      <c r="S257" s="177">
        <v>-30977</v>
      </c>
      <c r="T257" s="177">
        <f t="shared" ref="T257" si="529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  <row r="258" spans="2:22" ht="20.100000000000001" customHeight="1" x14ac:dyDescent="0.25">
      <c r="B258" s="176">
        <v>42606</v>
      </c>
      <c r="C258" s="220">
        <v>2175.44</v>
      </c>
      <c r="D258" s="175">
        <f t="shared" ref="D258" si="530">(C258-C257)/C257</f>
        <v>-5.2402944807718854E-3</v>
      </c>
      <c r="E258" s="214">
        <f t="shared" ref="E258" si="531">(C258-$C$2)/$C$2</f>
        <v>3.4721561614124541E-2</v>
      </c>
      <c r="F258" s="224">
        <v>5217.6899999999996</v>
      </c>
      <c r="G258" s="175">
        <f t="shared" ref="G258" si="532">(F258-F257)/F257</f>
        <v>-8.0569269990703758E-3</v>
      </c>
      <c r="H258" s="208">
        <f t="shared" ref="H258" si="533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4">I258-I257-J258+J257</f>
        <v>-3601.7999999999884</v>
      </c>
      <c r="L258" s="175">
        <f t="shared" ref="L258" si="535">K258/I257</f>
        <v>-9.3892222062482156E-3</v>
      </c>
      <c r="M258" s="187">
        <f t="shared" si="500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</row>
    <row r="259" spans="2:22" ht="20.100000000000001" customHeight="1" x14ac:dyDescent="0.25">
      <c r="B259" s="176">
        <v>42607</v>
      </c>
      <c r="C259" s="220">
        <v>2172.4699999999998</v>
      </c>
      <c r="D259" s="175">
        <f t="shared" ref="D259" si="540">(C259-C258)/C258</f>
        <v>-1.3652410546833075E-3</v>
      </c>
      <c r="E259" s="214">
        <f t="shared" ref="E259" si="541">(C259-$C$2)/$C$2</f>
        <v>3.3308917258042914E-2</v>
      </c>
      <c r="F259" s="224">
        <v>5212.2</v>
      </c>
      <c r="G259" s="175">
        <f t="shared" ref="G259" si="542">(F259-F258)/F258</f>
        <v>-1.0521897621360759E-3</v>
      </c>
      <c r="H259" s="208">
        <f t="shared" ref="H259" si="543">(F259-F$2)/F$2</f>
        <v>2.3665966180254142E-2</v>
      </c>
      <c r="I259" s="226">
        <v>380752.59</v>
      </c>
      <c r="J259" s="177">
        <v>400000</v>
      </c>
      <c r="K259" s="177">
        <f t="shared" ref="K259" si="544">I259-I258-J259+J258</f>
        <v>744.34000000002561</v>
      </c>
      <c r="L259" s="175">
        <f t="shared" ref="L259" si="545">K259/I258</f>
        <v>1.9587469482571116E-3</v>
      </c>
      <c r="M259" s="187">
        <f t="shared" si="500"/>
        <v>-19247.409999999974</v>
      </c>
      <c r="N259" s="189">
        <f t="shared" ref="N259" si="546">M259/J259</f>
        <v>-4.8118524999999933E-2</v>
      </c>
      <c r="O259" s="187" t="b">
        <f t="shared" ref="O259" si="547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8">I259-Q259</f>
        <v>143453.21000000002</v>
      </c>
      <c r="S259" s="177">
        <v>-33721</v>
      </c>
      <c r="T259" s="177">
        <f t="shared" ref="T259" si="549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</row>
    <row r="260" spans="2:22" ht="20.100000000000001" customHeight="1" x14ac:dyDescent="0.25">
      <c r="B260" s="176">
        <v>42608</v>
      </c>
      <c r="C260" s="220">
        <v>2169.04</v>
      </c>
      <c r="D260" s="175">
        <f t="shared" ref="D260" si="550">(C260-C259)/C259</f>
        <v>-1.578848039328431E-3</v>
      </c>
      <c r="E260" s="214">
        <f t="shared" ref="E260" si="551">(C260-$C$2)/$C$2</f>
        <v>3.1677479500009466E-2</v>
      </c>
      <c r="F260" s="224">
        <v>5218.91</v>
      </c>
      <c r="G260" s="175">
        <f t="shared" ref="G260" si="552">(F260-F259)/F259</f>
        <v>1.2873642607728092E-3</v>
      </c>
      <c r="H260" s="208">
        <f t="shared" ref="H260" si="553">(F260-F$2)/F$2</f>
        <v>2.4983797160084066E-2</v>
      </c>
      <c r="I260" s="226">
        <v>381100.52</v>
      </c>
      <c r="J260" s="177">
        <v>400000</v>
      </c>
      <c r="K260" s="177">
        <f t="shared" ref="K260" si="554">I260-I259-J260+J259</f>
        <v>347.92999999999302</v>
      </c>
      <c r="L260" s="175">
        <f t="shared" ref="L260" si="555">K260/I259</f>
        <v>9.1379549118757934E-4</v>
      </c>
      <c r="M260" s="187">
        <f t="shared" ref="M260" si="556">I260-J260</f>
        <v>-18899.479999999981</v>
      </c>
      <c r="N260" s="189">
        <f t="shared" ref="N260" si="557">M260/J260</f>
        <v>-4.7248699999999956E-2</v>
      </c>
      <c r="O260" s="187" t="b">
        <f t="shared" ref="O260" si="558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9">I260-Q260</f>
        <v>122146.22000000003</v>
      </c>
      <c r="S260" s="177">
        <v>-33067</v>
      </c>
      <c r="T260" s="177">
        <f t="shared" ref="T260" si="560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</row>
  </sheetData>
  <conditionalFormatting sqref="D3:D260">
    <cfRule type="colorScale" priority="2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60">
    <cfRule type="colorScale" priority="1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60">
    <cfRule type="colorScale" priority="14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60">
    <cfRule type="colorScale" priority="21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61:L1048576">
    <cfRule type="colorScale" priority="43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topLeftCell="E1" workbookViewId="0">
      <pane ySplit="1" topLeftCell="A230" activePane="bottomLeft" state="frozen"/>
      <selection activeCell="E5" sqref="E5"/>
      <selection pane="bottomLeft" activeCell="L254" sqref="L254"/>
    </sheetView>
  </sheetViews>
  <sheetFormatPr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35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35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35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35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35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35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8" t="s">
        <v>253</v>
      </c>
      <c r="R242" s="467"/>
      <c r="S242" s="432" t="s">
        <v>236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7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T258</f>
        <v>1006.4800000000001</v>
      </c>
      <c r="Q244" s="367">
        <v>42451</v>
      </c>
      <c r="R244" s="467">
        <v>0.01</v>
      </c>
      <c r="S244" s="501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-16786.481999999258</v>
      </c>
      <c r="Q245" s="521"/>
      <c r="R245" s="467"/>
      <c r="S245" s="501">
        <v>42309</v>
      </c>
      <c r="T245" s="430">
        <v>0.26</v>
      </c>
    </row>
    <row r="246" spans="1:21" ht="18" customHeight="1" x14ac:dyDescent="0.25">
      <c r="Q246" s="366"/>
      <c r="R246" s="467"/>
      <c r="S246" s="501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-18899.45199999919</v>
      </c>
      <c r="Q247" s="366"/>
      <c r="R247" s="467"/>
      <c r="S247" s="501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Balance!W2</f>
        <v>-18899.479999999981</v>
      </c>
      <c r="Q248" s="366"/>
      <c r="R248" s="467"/>
      <c r="S248" s="501">
        <v>42401</v>
      </c>
      <c r="T248" s="430">
        <v>0.57999999999999996</v>
      </c>
    </row>
    <row r="249" spans="1:21" ht="18" customHeight="1" x14ac:dyDescent="0.25">
      <c r="M249" s="26" t="s">
        <v>201</v>
      </c>
      <c r="N249" s="467">
        <f>R258</f>
        <v>0.03</v>
      </c>
      <c r="O249" s="353"/>
      <c r="Q249" s="366"/>
      <c r="R249" s="467"/>
      <c r="S249" s="501">
        <v>42430</v>
      </c>
      <c r="T249" s="430">
        <v>0.68</v>
      </c>
    </row>
    <row r="250" spans="1:21" ht="18" customHeight="1" x14ac:dyDescent="0.25">
      <c r="Q250" s="366"/>
      <c r="R250" s="467"/>
      <c r="S250" s="501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-1.9999992073280737E-3</v>
      </c>
      <c r="Q251" s="366"/>
      <c r="R251" s="467"/>
      <c r="S251" s="501">
        <v>42491</v>
      </c>
      <c r="T251" s="430">
        <v>0.13</v>
      </c>
    </row>
    <row r="252" spans="1:21" ht="18" customHeight="1" x14ac:dyDescent="0.25">
      <c r="Q252" s="366"/>
      <c r="R252" s="467"/>
      <c r="S252" s="501">
        <v>42552</v>
      </c>
      <c r="T252" s="430">
        <v>0.64</v>
      </c>
    </row>
    <row r="253" spans="1:21" ht="18" customHeight="1" x14ac:dyDescent="0.25">
      <c r="Q253" s="366"/>
      <c r="R253" s="467"/>
      <c r="S253" s="501">
        <v>42580</v>
      </c>
      <c r="T253" s="430">
        <v>-0.66</v>
      </c>
      <c r="U253" s="25" t="s">
        <v>319</v>
      </c>
    </row>
    <row r="254" spans="1:21" ht="18" customHeight="1" x14ac:dyDescent="0.25">
      <c r="Q254" s="366"/>
      <c r="R254" s="467"/>
      <c r="S254" s="501">
        <v>42582</v>
      </c>
      <c r="T254" s="430">
        <v>0.26</v>
      </c>
    </row>
    <row r="255" spans="1:21" ht="18" customHeight="1" x14ac:dyDescent="0.25">
      <c r="Q255" s="366"/>
      <c r="R255" s="467"/>
      <c r="S255" s="431">
        <v>42608</v>
      </c>
      <c r="T255" s="430">
        <v>0.44</v>
      </c>
    </row>
    <row r="256" spans="1:21" ht="18" customHeight="1" x14ac:dyDescent="0.25">
      <c r="Q256" s="366"/>
      <c r="R256" s="467"/>
      <c r="S256" s="431"/>
      <c r="T256" s="430"/>
    </row>
    <row r="257" spans="17:20" ht="18" customHeight="1" x14ac:dyDescent="0.25">
      <c r="Q257" s="366"/>
      <c r="R257" s="467"/>
      <c r="S257" s="431"/>
      <c r="T257" s="430"/>
    </row>
    <row r="258" spans="17:20" ht="18" customHeight="1" x14ac:dyDescent="0.25">
      <c r="Q258" s="366" t="s">
        <v>81</v>
      </c>
      <c r="R258" s="467">
        <f>SUM(R243:R257)</f>
        <v>0.03</v>
      </c>
      <c r="S258" s="431" t="s">
        <v>81</v>
      </c>
      <c r="T258" s="430">
        <f>SUM(T243:T256)</f>
        <v>1006.4800000000001</v>
      </c>
    </row>
  </sheetData>
  <mergeCells count="3">
    <mergeCell ref="B12:B13"/>
    <mergeCell ref="B14:B15"/>
    <mergeCell ref="B163:B164"/>
  </mergeCells>
  <conditionalFormatting sqref="Q13">
    <cfRule type="expression" dxfId="706" priority="5">
      <formula>#REF!&gt;0</formula>
    </cfRule>
    <cfRule type="expression" dxfId="70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zoomScaleNormal="100" workbookViewId="0">
      <pane ySplit="1" topLeftCell="A2" activePane="bottomLeft" state="frozen"/>
      <selection pane="bottomLeft" activeCell="V39" sqref="V39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190</v>
      </c>
      <c r="K1" s="364" t="s">
        <v>222</v>
      </c>
      <c r="L1" s="58" t="s">
        <v>187</v>
      </c>
      <c r="M1" s="58" t="s">
        <v>273</v>
      </c>
      <c r="N1" s="58" t="s">
        <v>92</v>
      </c>
      <c r="O1" s="364" t="s">
        <v>221</v>
      </c>
    </row>
    <row r="2" spans="1:19" ht="21.95" customHeight="1" x14ac:dyDescent="0.25">
      <c r="A2" s="52"/>
      <c r="B2" s="52"/>
      <c r="C2" s="52"/>
      <c r="E2" s="23" t="s">
        <v>10</v>
      </c>
      <c r="F2" s="248">
        <v>10</v>
      </c>
      <c r="G2" s="248">
        <v>10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1.2E-2</v>
      </c>
      <c r="Q2" s="49"/>
      <c r="R2" s="49"/>
    </row>
    <row r="3" spans="1:19" ht="21.95" customHeight="1" x14ac:dyDescent="0.25">
      <c r="A3" s="52"/>
      <c r="B3" s="52"/>
      <c r="C3" s="52"/>
      <c r="E3" s="23" t="s">
        <v>217</v>
      </c>
      <c r="F3" s="248">
        <v>106.94</v>
      </c>
      <c r="G3" s="248">
        <v>106.94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2.0899999999999998E-2</v>
      </c>
      <c r="R3" s="49"/>
    </row>
    <row r="4" spans="1:19" ht="21.95" customHeight="1" x14ac:dyDescent="0.25">
      <c r="A4" s="51"/>
      <c r="B4" s="51"/>
      <c r="C4" s="52"/>
      <c r="E4" s="23" t="s">
        <v>309</v>
      </c>
      <c r="F4" s="248">
        <v>55.31</v>
      </c>
      <c r="G4" s="248">
        <v>50.396500000000003</v>
      </c>
      <c r="H4" s="336">
        <v>20</v>
      </c>
      <c r="I4" s="49">
        <v>1007.9300000000001</v>
      </c>
      <c r="J4" s="379">
        <v>98.269999999999982</v>
      </c>
      <c r="K4" s="365">
        <v>9.7496849979661265E-2</v>
      </c>
      <c r="L4" s="379">
        <v>98.269999999999982</v>
      </c>
      <c r="M4">
        <v>20</v>
      </c>
      <c r="N4" s="376" t="str">
        <f>HYPERLINK("http://finance.yahoo.com/q?s=" &amp; E4, "Link")</f>
        <v>Link</v>
      </c>
      <c r="O4" s="375">
        <v>0</v>
      </c>
      <c r="Q4" s="152"/>
    </row>
    <row r="5" spans="1:19" ht="21.95" customHeight="1" x14ac:dyDescent="0.25">
      <c r="A5" s="51"/>
      <c r="B5" s="51"/>
      <c r="C5" s="52"/>
      <c r="E5" s="23" t="s">
        <v>45</v>
      </c>
      <c r="F5" s="248">
        <v>68.319999999999993</v>
      </c>
      <c r="G5" s="248">
        <v>68.319999999999993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1.9300000000000001E-2</v>
      </c>
      <c r="Q5" s="152"/>
    </row>
    <row r="6" spans="1:19" ht="21.95" customHeight="1" x14ac:dyDescent="0.25">
      <c r="A6" s="52"/>
      <c r="B6" s="159"/>
      <c r="C6" s="337"/>
      <c r="E6" s="23" t="s">
        <v>33</v>
      </c>
      <c r="F6" s="248">
        <v>177.16</v>
      </c>
      <c r="G6" s="248">
        <v>177.16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1.1299999999999999E-2</v>
      </c>
      <c r="Q6" s="152"/>
      <c r="R6" s="49"/>
    </row>
    <row r="7" spans="1:19" ht="21.95" customHeight="1" x14ac:dyDescent="0.25">
      <c r="A7" s="51"/>
      <c r="B7" s="52"/>
      <c r="C7" s="52"/>
      <c r="E7" s="23" t="s">
        <v>257</v>
      </c>
      <c r="F7" s="248">
        <v>64.790000000000006</v>
      </c>
      <c r="G7" s="248">
        <v>64.790000000000006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1.77E-2</v>
      </c>
      <c r="S7" s="49"/>
    </row>
    <row r="8" spans="1:19" ht="21.95" customHeight="1" x14ac:dyDescent="0.25">
      <c r="A8" s="51"/>
      <c r="B8" s="51"/>
      <c r="C8" s="52"/>
      <c r="E8" s="23" t="s">
        <v>62</v>
      </c>
      <c r="F8" s="248">
        <v>308.17</v>
      </c>
      <c r="G8" s="248">
        <v>308.17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Q8" s="49"/>
      <c r="R8" s="49"/>
    </row>
    <row r="9" spans="1:19" ht="21.95" customHeight="1" x14ac:dyDescent="0.25">
      <c r="A9" s="51"/>
      <c r="B9" s="51"/>
      <c r="C9" s="52"/>
      <c r="E9" s="23" t="s">
        <v>52</v>
      </c>
      <c r="F9" s="248">
        <v>79.349999999999994</v>
      </c>
      <c r="G9" s="248">
        <v>79.02</v>
      </c>
      <c r="H9" s="336">
        <v>25</v>
      </c>
      <c r="I9" s="49">
        <v>1975.5</v>
      </c>
      <c r="J9" s="379">
        <v>8.2499999999997726</v>
      </c>
      <c r="K9" s="365">
        <v>4.176157934700055E-3</v>
      </c>
      <c r="L9" s="379">
        <v>499.19999999999868</v>
      </c>
      <c r="M9" s="30">
        <v>42639</v>
      </c>
      <c r="N9" s="376" t="str">
        <f>HYPERLINK("http://finance.yahoo.com/q?s=" &amp; E9, "Link")</f>
        <v>Link</v>
      </c>
      <c r="O9" s="375">
        <v>2.1899999999999999E-2</v>
      </c>
      <c r="Q9" s="49"/>
    </row>
    <row r="10" spans="1:19" ht="21.95" customHeight="1" x14ac:dyDescent="0.25">
      <c r="A10" s="51"/>
      <c r="B10" s="51"/>
      <c r="C10" s="52"/>
      <c r="E10" s="23" t="s">
        <v>254</v>
      </c>
      <c r="F10" s="248">
        <v>23.98</v>
      </c>
      <c r="G10" s="248">
        <v>22.554099999999998</v>
      </c>
      <c r="H10" s="336">
        <v>200</v>
      </c>
      <c r="I10" s="49">
        <v>4510.82</v>
      </c>
      <c r="J10" s="379">
        <v>285.18000000000029</v>
      </c>
      <c r="K10" s="365">
        <v>6.3221321178854498E-2</v>
      </c>
      <c r="L10" s="379">
        <v>285.18000000000029</v>
      </c>
      <c r="M10" s="30">
        <v>42618</v>
      </c>
      <c r="N10" s="376" t="str">
        <f>HYPERLINK("http://finance.yahoo.com/q?s=" &amp; E10, "Link")</f>
        <v>Link</v>
      </c>
      <c r="O10" s="375">
        <v>4.8300000000000003E-2</v>
      </c>
      <c r="Q10" s="152"/>
      <c r="S10" s="49"/>
    </row>
    <row r="11" spans="1:19" ht="21.95" customHeight="1" x14ac:dyDescent="0.25">
      <c r="A11" s="51"/>
      <c r="B11" s="51"/>
      <c r="C11" s="52"/>
      <c r="E11" s="23" t="s">
        <v>8</v>
      </c>
      <c r="F11" s="248">
        <v>65.099999999999994</v>
      </c>
      <c r="G11" s="248">
        <v>65.099999999999994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1.7500000000000002E-2</v>
      </c>
      <c r="Q11" s="152"/>
      <c r="S11" s="49"/>
    </row>
    <row r="12" spans="1:19" ht="21.95" customHeight="1" x14ac:dyDescent="0.25">
      <c r="A12" s="51"/>
      <c r="B12" s="51"/>
      <c r="C12" s="52"/>
      <c r="E12" s="23" t="s">
        <v>17</v>
      </c>
      <c r="F12" s="248">
        <v>12.46</v>
      </c>
      <c r="G12" s="248">
        <v>18.24077333333334</v>
      </c>
      <c r="H12" s="336">
        <v>4500</v>
      </c>
      <c r="I12" s="49">
        <v>82083.480000000025</v>
      </c>
      <c r="J12" s="379">
        <v>-26013.480000000032</v>
      </c>
      <c r="K12" s="365">
        <v>-0.31691492612155353</v>
      </c>
      <c r="L12" s="379">
        <v>-26013.480000000032</v>
      </c>
      <c r="M12">
        <v>1000</v>
      </c>
      <c r="N12" s="376" t="str">
        <f>HYPERLINK("http://finance.yahoo.com/q?s=" &amp; E12, "Link")</f>
        <v>Link</v>
      </c>
      <c r="O12" s="375">
        <v>0</v>
      </c>
      <c r="Q12" s="462"/>
      <c r="R12" s="49"/>
    </row>
    <row r="13" spans="1:19" ht="21.95" customHeight="1" x14ac:dyDescent="0.25">
      <c r="A13" s="61"/>
      <c r="B13" s="62"/>
      <c r="C13" s="61"/>
      <c r="E13" s="23" t="s">
        <v>32</v>
      </c>
      <c r="F13" s="248">
        <v>36.090000000000003</v>
      </c>
      <c r="G13" s="248">
        <v>37.037100000000009</v>
      </c>
      <c r="H13" s="336">
        <v>400</v>
      </c>
      <c r="I13" s="49">
        <v>14814.840000000004</v>
      </c>
      <c r="J13" s="379">
        <v>-378.84000000000196</v>
      </c>
      <c r="K13" s="365">
        <v>-2.5571656528184057E-2</v>
      </c>
      <c r="L13" s="379">
        <v>-173.82000000000198</v>
      </c>
      <c r="M13">
        <v>350</v>
      </c>
      <c r="N13" s="376" t="str">
        <f>HYPERLINK("http://finance.yahoo.com/q?s=" &amp; E13, "Link")</f>
        <v>Link</v>
      </c>
      <c r="O13" s="375">
        <v>2.2100000000000002E-2</v>
      </c>
      <c r="R13" s="49"/>
    </row>
    <row r="14" spans="1:19" ht="21.95" customHeight="1" x14ac:dyDescent="0.25">
      <c r="A14" s="51"/>
      <c r="B14" s="52"/>
      <c r="C14" s="52"/>
      <c r="E14" s="23" t="s">
        <v>63</v>
      </c>
      <c r="F14" s="248">
        <v>95.21</v>
      </c>
      <c r="G14" s="248">
        <v>92.657999999999973</v>
      </c>
      <c r="H14" s="336">
        <v>30</v>
      </c>
      <c r="I14" s="49">
        <v>2779.7399999999993</v>
      </c>
      <c r="J14" s="379">
        <v>76.559999999999945</v>
      </c>
      <c r="K14" s="365">
        <v>2.7542144229316643E-2</v>
      </c>
      <c r="L14" s="379">
        <v>76.559999999999945</v>
      </c>
      <c r="M14" s="30">
        <v>42618</v>
      </c>
      <c r="N14" s="376" t="str">
        <f>HYPERLINK("http://finance.yahoo.com/q?s=" &amp; E14, "Link")</f>
        <v>Link</v>
      </c>
      <c r="O14" s="375">
        <v>1.4800000000000001E-2</v>
      </c>
      <c r="Q14" s="152"/>
    </row>
    <row r="15" spans="1:19" ht="21.95" customHeight="1" x14ac:dyDescent="0.25">
      <c r="A15" s="51"/>
      <c r="B15" s="51"/>
      <c r="C15" s="52"/>
      <c r="E15" s="23" t="s">
        <v>208</v>
      </c>
      <c r="F15" s="248">
        <v>12.38</v>
      </c>
      <c r="G15" s="248">
        <v>12.28632</v>
      </c>
      <c r="H15" s="50">
        <v>250</v>
      </c>
      <c r="I15" s="49">
        <v>3071.58</v>
      </c>
      <c r="J15" s="379">
        <v>23.420000000000073</v>
      </c>
      <c r="K15" s="365">
        <v>7.6247403616380559E-3</v>
      </c>
      <c r="L15" s="49">
        <v>23.420000000000073</v>
      </c>
      <c r="M15">
        <v>250</v>
      </c>
      <c r="N15" s="376" t="str">
        <f>HYPERLINK("http://finance.yahoo.com/q?s=" &amp; E15, "Link")</f>
        <v>Link</v>
      </c>
      <c r="O15" s="365">
        <v>4.8300000000000003E-2</v>
      </c>
      <c r="R15" s="49"/>
    </row>
    <row r="16" spans="1:19" ht="21.95" customHeight="1" x14ac:dyDescent="0.25">
      <c r="A16" s="61"/>
      <c r="B16" s="62"/>
      <c r="C16" s="61"/>
      <c r="E16" s="23" t="s">
        <v>9</v>
      </c>
      <c r="F16" s="248">
        <v>4.6100000000000003</v>
      </c>
      <c r="G16" s="248">
        <v>4.6100000000000003</v>
      </c>
      <c r="H16" s="336">
        <v>0</v>
      </c>
      <c r="I16" s="49">
        <v>0</v>
      </c>
      <c r="J16" s="379">
        <v>0</v>
      </c>
      <c r="K16" s="365">
        <v>0</v>
      </c>
      <c r="L16" s="379">
        <v>434.93000000000029</v>
      </c>
      <c r="M16">
        <v>0</v>
      </c>
      <c r="N16" s="376" t="str">
        <f>HYPERLINK("http://finance.yahoo.com/q?s=" &amp; E16, "Link")</f>
        <v>Link</v>
      </c>
      <c r="O16" s="375">
        <v>9.0300000000000005E-2</v>
      </c>
      <c r="Q16" s="152"/>
      <c r="R16" s="49"/>
      <c r="S16" s="49"/>
    </row>
    <row r="17" spans="1:19" ht="21.95" customHeight="1" x14ac:dyDescent="0.25">
      <c r="A17" s="52"/>
      <c r="B17" s="52"/>
      <c r="C17" s="52"/>
      <c r="E17" s="23" t="s">
        <v>55</v>
      </c>
      <c r="F17" s="248">
        <v>79.77</v>
      </c>
      <c r="G17" s="248">
        <v>85.22517647058821</v>
      </c>
      <c r="H17" s="336">
        <v>170</v>
      </c>
      <c r="I17" s="49">
        <v>14488.279999999995</v>
      </c>
      <c r="J17" s="379">
        <v>-927.37999999999556</v>
      </c>
      <c r="K17" s="365">
        <v>-6.4008978291418758E-2</v>
      </c>
      <c r="L17" s="379">
        <v>-927.37999999999556</v>
      </c>
      <c r="M17">
        <v>150</v>
      </c>
      <c r="N17" s="376" t="str">
        <f>HYPERLINK("http://finance.yahoo.com/q?s=" &amp; E17, "Link")</f>
        <v>Link</v>
      </c>
      <c r="O17" s="375">
        <v>2.3099999999999999E-2</v>
      </c>
      <c r="Q17" s="49"/>
      <c r="S17" s="49"/>
    </row>
    <row r="18" spans="1:19" ht="21.95" customHeight="1" x14ac:dyDescent="0.25">
      <c r="A18" s="159"/>
      <c r="B18" s="51"/>
      <c r="C18" s="52"/>
      <c r="E18" s="23" t="s">
        <v>179</v>
      </c>
      <c r="F18" s="248">
        <v>70.87</v>
      </c>
      <c r="G18" s="248">
        <v>70.87</v>
      </c>
      <c r="H18" s="336">
        <v>0</v>
      </c>
      <c r="I18" s="49">
        <v>0</v>
      </c>
      <c r="J18" s="379">
        <v>0</v>
      </c>
      <c r="K18" s="365">
        <v>0</v>
      </c>
      <c r="L18" s="379">
        <v>49.949999999999818</v>
      </c>
      <c r="M18">
        <v>0</v>
      </c>
      <c r="N18" s="376" t="str">
        <f>HYPERLINK("http://finance.yahoo.com/q?s=" &amp; E18, "Link")</f>
        <v>Link</v>
      </c>
      <c r="O18" s="375">
        <v>2.7E-2</v>
      </c>
    </row>
    <row r="19" spans="1:19" ht="21.95" customHeight="1" x14ac:dyDescent="0.25">
      <c r="A19" s="51"/>
      <c r="B19" s="51"/>
      <c r="C19" s="52"/>
      <c r="E19" s="23" t="s">
        <v>56</v>
      </c>
      <c r="F19" s="248">
        <v>31.53</v>
      </c>
      <c r="G19" s="248">
        <v>31.53</v>
      </c>
      <c r="H19" s="336">
        <v>0</v>
      </c>
      <c r="I19" s="443">
        <v>0</v>
      </c>
      <c r="J19" s="379">
        <v>0</v>
      </c>
      <c r="K19" s="365">
        <v>0</v>
      </c>
      <c r="L19" s="379">
        <v>36.819999999999709</v>
      </c>
      <c r="M19">
        <v>0</v>
      </c>
      <c r="N19" s="376" t="str">
        <f>HYPERLINK("http://finance.yahoo.com/q?s=" &amp; E19, "Link")</f>
        <v>Link</v>
      </c>
      <c r="O19" s="375">
        <v>4.7600000000000003E-2</v>
      </c>
      <c r="Q19" s="152"/>
    </row>
    <row r="20" spans="1:19" ht="21.95" customHeight="1" x14ac:dyDescent="0.25">
      <c r="A20" s="51"/>
      <c r="B20" s="51"/>
      <c r="C20" s="51"/>
      <c r="E20" s="23" t="s">
        <v>22</v>
      </c>
      <c r="F20" s="248">
        <v>56.67</v>
      </c>
      <c r="G20" s="50">
        <v>56.67</v>
      </c>
      <c r="H20" s="336">
        <v>0</v>
      </c>
      <c r="I20" s="49">
        <v>0</v>
      </c>
      <c r="J20" s="379">
        <v>0</v>
      </c>
      <c r="K20" s="365">
        <v>0</v>
      </c>
      <c r="L20" s="379">
        <v>3178.8000000000466</v>
      </c>
      <c r="M20">
        <v>0</v>
      </c>
      <c r="N20" s="376" t="str">
        <f>HYPERLINK("http://finance.yahoo.com/q?s=" &amp; E20, "Link")</f>
        <v>Link</v>
      </c>
      <c r="O20" s="375">
        <v>1.77E-2</v>
      </c>
    </row>
    <row r="21" spans="1:19" ht="21.95" customHeight="1" x14ac:dyDescent="0.25">
      <c r="A21" s="52"/>
      <c r="B21" s="51"/>
      <c r="C21" s="52"/>
      <c r="E21" s="23" t="s">
        <v>27</v>
      </c>
      <c r="F21" s="248">
        <v>35.26</v>
      </c>
      <c r="G21" s="248">
        <v>35.26</v>
      </c>
      <c r="H21" s="336">
        <v>0</v>
      </c>
      <c r="I21" s="49">
        <v>0</v>
      </c>
      <c r="J21" s="379">
        <v>0</v>
      </c>
      <c r="K21" s="365">
        <v>0</v>
      </c>
      <c r="L21" s="379">
        <v>1407.5400000000009</v>
      </c>
      <c r="M21">
        <v>0</v>
      </c>
      <c r="N21" s="376" t="str">
        <f>HYPERLINK("http://finance.yahoo.com/q?s=" &amp; E21, "Link")</f>
        <v>Link</v>
      </c>
      <c r="O21" s="375">
        <v>2.9399999999999999E-2</v>
      </c>
      <c r="Q21" s="152"/>
    </row>
    <row r="22" spans="1:19" ht="21.95" customHeight="1" x14ac:dyDescent="0.25">
      <c r="A22" s="52"/>
      <c r="B22" s="159"/>
      <c r="C22" s="337"/>
      <c r="E22" s="23" t="s">
        <v>180</v>
      </c>
      <c r="F22" s="248">
        <v>48.89</v>
      </c>
      <c r="G22" s="248">
        <v>48.89</v>
      </c>
      <c r="H22" s="336">
        <v>0</v>
      </c>
      <c r="I22" s="49">
        <v>0</v>
      </c>
      <c r="J22" s="379">
        <v>0</v>
      </c>
      <c r="K22" s="365">
        <v>0</v>
      </c>
      <c r="L22" s="379">
        <v>119.92000000000053</v>
      </c>
      <c r="M22">
        <v>0</v>
      </c>
      <c r="N22" s="376" t="str">
        <f>HYPERLINK("http://finance.yahoo.com/q?s=" &amp; E22, "Link")</f>
        <v>Link</v>
      </c>
      <c r="O22" s="375">
        <v>3.7499999999999999E-2</v>
      </c>
      <c r="P22" s="49"/>
      <c r="R22" s="49"/>
    </row>
    <row r="23" spans="1:19" ht="21.95" customHeight="1" x14ac:dyDescent="0.25">
      <c r="A23" s="51"/>
      <c r="B23" s="51"/>
      <c r="C23" s="52"/>
      <c r="E23" s="23" t="s">
        <v>15</v>
      </c>
      <c r="F23" s="248">
        <v>19.04</v>
      </c>
      <c r="G23" s="248">
        <v>19.04</v>
      </c>
      <c r="H23" s="336">
        <v>0</v>
      </c>
      <c r="I23" s="49">
        <v>0</v>
      </c>
      <c r="J23" s="379">
        <v>0</v>
      </c>
      <c r="K23" s="365">
        <v>0</v>
      </c>
      <c r="L23" s="379">
        <v>155.90000000000146</v>
      </c>
      <c r="M23">
        <v>0</v>
      </c>
      <c r="N23" s="376" t="str">
        <f>HYPERLINK("http://finance.yahoo.com/q?s=" &amp; E23, "Link")</f>
        <v>Link</v>
      </c>
      <c r="O23" s="375">
        <v>0</v>
      </c>
      <c r="Q23" s="152"/>
    </row>
    <row r="24" spans="1:19" ht="21.95" customHeight="1" x14ac:dyDescent="0.25">
      <c r="A24" s="51"/>
      <c r="B24" s="51"/>
      <c r="C24" s="52"/>
      <c r="E24" s="23" t="s">
        <v>24</v>
      </c>
      <c r="F24" s="248">
        <v>49.59</v>
      </c>
      <c r="G24" s="248">
        <v>49.59</v>
      </c>
      <c r="H24" s="336">
        <v>0</v>
      </c>
      <c r="I24" s="49">
        <v>0</v>
      </c>
      <c r="J24" s="379">
        <v>0</v>
      </c>
      <c r="K24" s="365">
        <v>0</v>
      </c>
      <c r="L24" s="379">
        <v>745.43999999999505</v>
      </c>
      <c r="M24">
        <v>0</v>
      </c>
      <c r="N24" s="376" t="str">
        <f>HYPERLINK("http://finance.yahoo.com/q?s=" &amp; E24, "Link")</f>
        <v>Link</v>
      </c>
      <c r="O24" s="375">
        <v>0</v>
      </c>
      <c r="Q24" s="152"/>
      <c r="R24" s="49"/>
      <c r="S24" s="49"/>
    </row>
    <row r="25" spans="1:19" ht="21.95" customHeight="1" x14ac:dyDescent="0.25">
      <c r="A25" s="51"/>
      <c r="B25" s="51"/>
      <c r="C25" s="52"/>
      <c r="E25" s="23" t="s">
        <v>207</v>
      </c>
      <c r="F25" s="248">
        <v>32.68</v>
      </c>
      <c r="G25" s="248">
        <v>33.045880000000004</v>
      </c>
      <c r="H25" s="336">
        <v>500</v>
      </c>
      <c r="I25" s="49">
        <v>16522.940000000002</v>
      </c>
      <c r="J25" s="379">
        <v>-182.94000000000233</v>
      </c>
      <c r="K25" s="365">
        <v>-1.107187945970887E-2</v>
      </c>
      <c r="L25" s="379">
        <v>-182.94000000000233</v>
      </c>
      <c r="M25">
        <v>160</v>
      </c>
      <c r="N25" s="376" t="str">
        <f>HYPERLINK("http://finance.yahoo.com/q?s=" &amp; E25, "Link")</f>
        <v>Link</v>
      </c>
      <c r="O25" s="375">
        <v>1.4500000000000001E-2</v>
      </c>
      <c r="Q25" s="152"/>
    </row>
    <row r="26" spans="1:19" ht="21.95" customHeight="1" x14ac:dyDescent="0.25">
      <c r="A26" s="51"/>
      <c r="B26" s="51"/>
      <c r="C26" s="52"/>
      <c r="E26" s="23" t="s">
        <v>36</v>
      </c>
      <c r="F26" s="248">
        <v>36.270000000000003</v>
      </c>
      <c r="G26" s="248">
        <v>38.025499999999994</v>
      </c>
      <c r="H26" s="336">
        <v>200</v>
      </c>
      <c r="I26" s="49">
        <v>7605.0999999999985</v>
      </c>
      <c r="J26" s="379">
        <v>-351.09999999999854</v>
      </c>
      <c r="K26" s="365">
        <v>-4.616638834466321E-2</v>
      </c>
      <c r="L26" s="379">
        <v>-351.09999999999854</v>
      </c>
      <c r="M26">
        <v>170</v>
      </c>
      <c r="N26" s="376" t="str">
        <f>HYPERLINK("http://finance.yahoo.com/q?s=" &amp; E26, "Link")</f>
        <v>Link</v>
      </c>
      <c r="O26" s="375">
        <v>1.09E-2</v>
      </c>
      <c r="Q26" s="152"/>
      <c r="S26" s="49"/>
    </row>
    <row r="27" spans="1:19" ht="21.95" customHeight="1" x14ac:dyDescent="0.25">
      <c r="A27" s="51"/>
      <c r="B27" s="51"/>
      <c r="C27" s="52"/>
      <c r="E27" s="23" t="s">
        <v>258</v>
      </c>
      <c r="F27" s="248">
        <v>27.6</v>
      </c>
      <c r="G27" s="248">
        <v>27.6</v>
      </c>
      <c r="H27" s="336">
        <v>0</v>
      </c>
      <c r="I27" s="49">
        <v>0</v>
      </c>
      <c r="J27" s="379">
        <v>0</v>
      </c>
      <c r="K27" s="365">
        <v>0</v>
      </c>
      <c r="L27" s="379">
        <v>287.94000000000005</v>
      </c>
      <c r="M27">
        <v>0</v>
      </c>
      <c r="N27" s="376" t="str">
        <f>HYPERLINK("http://finance.yahoo.com/q?s=" &amp; E27, "Link")</f>
        <v>Link</v>
      </c>
      <c r="O27" s="375">
        <v>2.9000000000000001E-2</v>
      </c>
    </row>
    <row r="28" spans="1:19" ht="21.95" customHeight="1" x14ac:dyDescent="0.25">
      <c r="A28" s="52"/>
      <c r="B28" s="52"/>
      <c r="C28" s="52"/>
      <c r="E28" s="23" t="s">
        <v>50</v>
      </c>
      <c r="F28" s="248">
        <v>15.95</v>
      </c>
      <c r="G28" s="248">
        <v>16.825831822596101</v>
      </c>
      <c r="H28" s="336">
        <v>6178</v>
      </c>
      <c r="I28" s="49">
        <v>103949.98899999871</v>
      </c>
      <c r="J28" s="379">
        <v>-5410.8889999986714</v>
      </c>
      <c r="K28" s="365">
        <v>-5.2052809741026336E-2</v>
      </c>
      <c r="L28" s="379">
        <v>-5410.8889999986714</v>
      </c>
      <c r="M28">
        <v>1700</v>
      </c>
      <c r="N28" s="376" t="str">
        <f>HYPERLINK("http://finance.yahoo.com/q?s=" &amp; E28, "Link")</f>
        <v>Link</v>
      </c>
      <c r="O28" s="375">
        <v>1.2500000000000001E-2</v>
      </c>
    </row>
    <row r="29" spans="1:19" ht="21.95" customHeight="1" x14ac:dyDescent="0.25">
      <c r="A29" s="51"/>
      <c r="B29" s="51"/>
      <c r="C29" s="52"/>
      <c r="E29" s="23" t="s">
        <v>34</v>
      </c>
      <c r="F29" s="248">
        <v>16.510000000000002</v>
      </c>
      <c r="G29" s="248">
        <v>17.331316500000305</v>
      </c>
      <c r="H29" s="336">
        <v>2000</v>
      </c>
      <c r="I29" s="49">
        <v>34662.633000000613</v>
      </c>
      <c r="J29" s="379">
        <v>-1642.6330000006128</v>
      </c>
      <c r="K29" s="365">
        <v>-4.7389158232745289E-2</v>
      </c>
      <c r="L29" s="379">
        <v>-1642.6330000006128</v>
      </c>
      <c r="M29">
        <v>1300</v>
      </c>
      <c r="N29" s="376" t="str">
        <f>HYPERLINK("http://finance.yahoo.com/q?s=" &amp; E29, "Link")</f>
        <v>Link</v>
      </c>
      <c r="O29" s="375">
        <v>0</v>
      </c>
      <c r="Q29" s="462"/>
    </row>
    <row r="30" spans="1:19" ht="21.95" customHeight="1" x14ac:dyDescent="0.25">
      <c r="A30" s="52"/>
      <c r="B30" s="52"/>
      <c r="C30" s="52"/>
      <c r="E30" s="23" t="s">
        <v>218</v>
      </c>
      <c r="F30" s="248">
        <v>43.03</v>
      </c>
      <c r="G30" s="248">
        <v>43.03</v>
      </c>
      <c r="H30" s="336">
        <v>0</v>
      </c>
      <c r="I30" s="49">
        <v>0</v>
      </c>
      <c r="J30" s="379">
        <v>0</v>
      </c>
      <c r="K30" s="365">
        <v>0</v>
      </c>
      <c r="L30" s="379">
        <v>439.77999999999975</v>
      </c>
      <c r="M30">
        <v>0</v>
      </c>
      <c r="N30" s="376" t="str">
        <f>HYPERLINK("http://finance.yahoo.com/q?s=" &amp; E30, "Link")</f>
        <v>Link</v>
      </c>
      <c r="O30" s="375">
        <v>0</v>
      </c>
      <c r="Q30" s="152"/>
      <c r="S30" s="49"/>
    </row>
    <row r="31" spans="1:19" ht="21.95" customHeight="1" x14ac:dyDescent="0.25">
      <c r="A31" s="51"/>
      <c r="B31" s="51"/>
      <c r="C31" s="52"/>
      <c r="E31" s="23" t="s">
        <v>205</v>
      </c>
      <c r="F31" s="248">
        <v>59</v>
      </c>
      <c r="G31" s="248">
        <v>59</v>
      </c>
      <c r="H31" s="336">
        <v>0</v>
      </c>
      <c r="I31" s="49">
        <v>0</v>
      </c>
      <c r="J31" s="379">
        <v>0</v>
      </c>
      <c r="K31" s="365">
        <v>0</v>
      </c>
      <c r="L31" s="379">
        <v>281.96000000000095</v>
      </c>
      <c r="M31">
        <v>0</v>
      </c>
      <c r="N31" s="376" t="str">
        <f>HYPERLINK("http://finance.yahoo.com/q?s=" &amp; E31, "Link")</f>
        <v>Link</v>
      </c>
      <c r="O31" s="375">
        <v>1.0699999999999999E-2</v>
      </c>
      <c r="Q31" s="462"/>
    </row>
    <row r="32" spans="1:19" ht="21.95" customHeight="1" x14ac:dyDescent="0.25">
      <c r="A32" s="51"/>
      <c r="B32" s="52"/>
      <c r="C32" s="52"/>
      <c r="E32" s="23" t="s">
        <v>47</v>
      </c>
      <c r="F32" s="248">
        <v>92.27</v>
      </c>
      <c r="G32" s="248">
        <v>92.27</v>
      </c>
      <c r="H32" s="336">
        <v>0</v>
      </c>
      <c r="I32" s="49">
        <v>0</v>
      </c>
      <c r="J32" s="379">
        <v>0</v>
      </c>
      <c r="K32" s="365">
        <v>0</v>
      </c>
      <c r="L32" s="379">
        <v>-168.6200000000008</v>
      </c>
      <c r="M32">
        <v>0</v>
      </c>
      <c r="N32" s="376" t="str">
        <f>HYPERLINK("http://finance.yahoo.com/q?s=" &amp; E32, "Link")</f>
        <v>Link</v>
      </c>
      <c r="O32" s="375">
        <v>2.5600000000000001E-2</v>
      </c>
      <c r="R32" s="49"/>
    </row>
    <row r="33" spans="1:21" ht="21.95" customHeight="1" x14ac:dyDescent="0.25">
      <c r="A33" s="51"/>
      <c r="B33" s="51"/>
      <c r="C33" s="52"/>
      <c r="E33" s="23" t="s">
        <v>182</v>
      </c>
      <c r="F33" s="248">
        <v>53.87</v>
      </c>
      <c r="G33" s="248">
        <v>53.87</v>
      </c>
      <c r="H33" s="336">
        <v>0</v>
      </c>
      <c r="I33" s="49">
        <v>0</v>
      </c>
      <c r="J33" s="379">
        <v>0</v>
      </c>
      <c r="K33" s="365">
        <v>0</v>
      </c>
      <c r="L33" s="379">
        <v>75.019999999999982</v>
      </c>
      <c r="M33">
        <v>0</v>
      </c>
      <c r="N33" s="376" t="str">
        <f>HYPERLINK("http://finance.yahoo.com/q?s=" &amp; E33, "Link")</f>
        <v>Link</v>
      </c>
      <c r="O33" s="375">
        <v>1.4E-2</v>
      </c>
      <c r="R33" s="49"/>
    </row>
    <row r="34" spans="1:21" ht="21.95" customHeight="1" x14ac:dyDescent="0.25">
      <c r="A34" s="51"/>
      <c r="B34" s="51"/>
      <c r="C34" s="52"/>
      <c r="E34" s="23" t="s">
        <v>232</v>
      </c>
      <c r="F34" s="248">
        <v>80.650000000000006</v>
      </c>
      <c r="G34" s="248">
        <v>78.95</v>
      </c>
      <c r="H34" s="336">
        <v>25</v>
      </c>
      <c r="I34" s="49">
        <v>1973.75</v>
      </c>
      <c r="J34" s="379">
        <v>42.500000000000227</v>
      </c>
      <c r="K34" s="365">
        <v>2.1532615579480718E-2</v>
      </c>
      <c r="L34" s="379">
        <v>476.49000000000183</v>
      </c>
      <c r="M34" s="30">
        <v>42639</v>
      </c>
      <c r="N34" s="376" t="str">
        <f>HYPERLINK("http://finance.yahoo.com/q?s=" &amp; E34, "Link")</f>
        <v>Link</v>
      </c>
      <c r="O34" s="375">
        <v>1.09E-2</v>
      </c>
      <c r="Q34" s="152"/>
    </row>
    <row r="35" spans="1:21" ht="21.95" customHeight="1" x14ac:dyDescent="0.25">
      <c r="A35" s="51"/>
      <c r="B35" s="51"/>
      <c r="C35" s="52"/>
      <c r="E35" s="23" t="s">
        <v>183</v>
      </c>
      <c r="F35" s="248">
        <v>217.29</v>
      </c>
      <c r="G35" s="248">
        <v>217.29</v>
      </c>
      <c r="H35" s="336">
        <v>0</v>
      </c>
      <c r="I35" s="49">
        <v>0</v>
      </c>
      <c r="J35" s="379">
        <v>0</v>
      </c>
      <c r="K35" s="365">
        <v>0</v>
      </c>
      <c r="L35" s="379">
        <v>160.82999999999993</v>
      </c>
      <c r="M35">
        <v>0</v>
      </c>
      <c r="N35" s="376" t="str">
        <f>HYPERLINK("http://finance.yahoo.com/q?s=" &amp; E35, "Link")</f>
        <v>Link</v>
      </c>
      <c r="O35" s="375">
        <v>0</v>
      </c>
      <c r="Q35" s="49"/>
      <c r="R35" s="49"/>
      <c r="T35" s="363"/>
      <c r="U35" s="363"/>
    </row>
    <row r="36" spans="1:21" ht="21.95" customHeight="1" x14ac:dyDescent="0.25">
      <c r="A36" s="51"/>
      <c r="B36" s="51"/>
      <c r="C36" s="52"/>
      <c r="E36" s="23" t="s">
        <v>178</v>
      </c>
      <c r="F36" s="248">
        <v>74.84</v>
      </c>
      <c r="G36" s="248">
        <v>74.84</v>
      </c>
      <c r="H36" s="336">
        <v>0</v>
      </c>
      <c r="I36" s="49">
        <v>0</v>
      </c>
      <c r="J36" s="379">
        <v>0</v>
      </c>
      <c r="K36" s="365">
        <v>0</v>
      </c>
      <c r="L36" s="379">
        <v>1368.8999999999978</v>
      </c>
      <c r="M36">
        <v>0</v>
      </c>
      <c r="N36" s="376" t="str">
        <f>HYPERLINK("http://finance.yahoo.com/q?s=" &amp; E36, "Link")</f>
        <v>Link</v>
      </c>
      <c r="O36" s="375">
        <v>1.52E-2</v>
      </c>
      <c r="Q36" s="152"/>
      <c r="R36" s="49"/>
    </row>
    <row r="37" spans="1:21" ht="21.95" customHeight="1" x14ac:dyDescent="0.25">
      <c r="A37" s="51"/>
      <c r="B37" s="51"/>
      <c r="C37" s="52"/>
      <c r="E37" s="23" t="s">
        <v>39</v>
      </c>
      <c r="F37" s="248">
        <v>34.15</v>
      </c>
      <c r="G37" s="248">
        <v>34.15</v>
      </c>
      <c r="H37" s="336">
        <v>0</v>
      </c>
      <c r="I37" s="49">
        <v>0</v>
      </c>
      <c r="J37" s="379">
        <v>0</v>
      </c>
      <c r="K37" s="365">
        <v>0</v>
      </c>
      <c r="L37" s="379">
        <v>529.88000000000284</v>
      </c>
      <c r="M37">
        <v>0</v>
      </c>
      <c r="N37" s="376" t="str">
        <f>HYPERLINK("http://finance.yahoo.com/q?s=" &amp; E37, "Link")</f>
        <v>Link</v>
      </c>
      <c r="O37" s="375">
        <v>3.0300000000000001E-2</v>
      </c>
    </row>
    <row r="38" spans="1:21" ht="21.95" customHeight="1" x14ac:dyDescent="0.25">
      <c r="A38" s="51"/>
      <c r="B38" s="51"/>
      <c r="C38" s="52"/>
      <c r="E38" s="23" t="s">
        <v>0</v>
      </c>
      <c r="F38" s="248">
        <v>152.36000000000001</v>
      </c>
      <c r="G38" s="248">
        <v>152.36000000000001</v>
      </c>
      <c r="H38" s="336">
        <v>0</v>
      </c>
      <c r="I38" s="49">
        <v>0</v>
      </c>
      <c r="J38" s="379">
        <v>0</v>
      </c>
      <c r="K38" s="365">
        <v>0</v>
      </c>
      <c r="L38" s="379">
        <v>171.47000000000003</v>
      </c>
      <c r="M38">
        <v>0</v>
      </c>
      <c r="N38" s="376" t="str">
        <f>HYPERLINK("http://finance.yahoo.com/q?s=" &amp; E38, "Link")</f>
        <v>Link</v>
      </c>
      <c r="O38" s="375">
        <v>3.8999999999999998E-3</v>
      </c>
      <c r="Q38" s="462"/>
      <c r="T38" s="49"/>
    </row>
    <row r="39" spans="1:21" ht="21.95" customHeight="1" x14ac:dyDescent="0.25">
      <c r="A39" s="51"/>
      <c r="B39" s="51"/>
      <c r="C39" s="52"/>
      <c r="E39" s="23" t="s">
        <v>13</v>
      </c>
      <c r="F39" s="248">
        <v>46.87</v>
      </c>
      <c r="G39" s="248">
        <v>46.87</v>
      </c>
      <c r="H39" s="336">
        <v>0</v>
      </c>
      <c r="I39" s="49">
        <v>0</v>
      </c>
      <c r="J39" s="379">
        <v>0</v>
      </c>
      <c r="K39" s="365">
        <v>0</v>
      </c>
      <c r="L39" s="379">
        <v>1461.5600000000013</v>
      </c>
      <c r="M39">
        <v>0</v>
      </c>
      <c r="N39" s="376" t="str">
        <f>HYPERLINK("http://finance.yahoo.com/q?s=" &amp; E39, "Link")</f>
        <v>Link</v>
      </c>
      <c r="O39" s="375">
        <v>0</v>
      </c>
      <c r="Q39" s="152"/>
    </row>
    <row r="40" spans="1:21" ht="21.95" customHeight="1" x14ac:dyDescent="0.25">
      <c r="A40" s="52"/>
      <c r="B40" s="52"/>
      <c r="C40" s="52"/>
      <c r="E40" s="23" t="s">
        <v>51</v>
      </c>
      <c r="F40" s="248">
        <v>136.62</v>
      </c>
      <c r="G40" s="248">
        <v>136.62</v>
      </c>
      <c r="H40" s="50">
        <v>0</v>
      </c>
      <c r="I40" s="49">
        <v>0</v>
      </c>
      <c r="J40" s="379">
        <v>0</v>
      </c>
      <c r="K40" s="365">
        <v>0</v>
      </c>
      <c r="L40" s="49">
        <v>176.70000000000073</v>
      </c>
      <c r="M40">
        <v>0</v>
      </c>
      <c r="N40" s="376" t="str">
        <f>HYPERLINK("http://finance.yahoo.com/q?s=" &amp; E40, "Link")</f>
        <v>Link</v>
      </c>
      <c r="O40" s="365">
        <v>1.7600000000000001E-2</v>
      </c>
      <c r="R40" s="49"/>
    </row>
    <row r="41" spans="1:21" ht="21.95" customHeight="1" x14ac:dyDescent="0.25">
      <c r="A41" s="51"/>
      <c r="B41" s="51"/>
      <c r="C41" s="52"/>
      <c r="E41" s="23" t="s">
        <v>42</v>
      </c>
      <c r="F41" s="248">
        <v>95.12</v>
      </c>
      <c r="G41" s="248">
        <v>95.12</v>
      </c>
      <c r="H41" s="336">
        <v>0</v>
      </c>
      <c r="I41" s="49">
        <v>0</v>
      </c>
      <c r="J41" s="379">
        <v>0</v>
      </c>
      <c r="K41" s="365">
        <v>0</v>
      </c>
      <c r="L41" s="379">
        <v>128.08999999999833</v>
      </c>
      <c r="M41">
        <v>0</v>
      </c>
      <c r="N41" s="376" t="str">
        <f>HYPERLINK("http://finance.yahoo.com/q?s=" &amp; E41, "Link")</f>
        <v>Link</v>
      </c>
      <c r="O41" s="375">
        <v>2.5600000000000001E-2</v>
      </c>
      <c r="Q41" s="152"/>
      <c r="S41" s="49"/>
    </row>
    <row r="42" spans="1:21" ht="21.95" customHeight="1" x14ac:dyDescent="0.25">
      <c r="A42" s="51"/>
      <c r="B42" s="51"/>
      <c r="C42" s="52"/>
      <c r="E42" s="23" t="s">
        <v>54</v>
      </c>
      <c r="F42" s="248">
        <v>107.31</v>
      </c>
      <c r="G42" s="248">
        <v>107.31</v>
      </c>
      <c r="H42" s="336">
        <v>0</v>
      </c>
      <c r="I42" s="49">
        <v>0</v>
      </c>
      <c r="J42" s="379">
        <v>0</v>
      </c>
      <c r="K42" s="365">
        <v>0</v>
      </c>
      <c r="L42" s="379">
        <v>114.84999999999991</v>
      </c>
      <c r="M42">
        <v>0</v>
      </c>
      <c r="N42" s="376" t="str">
        <f>HYPERLINK("http://finance.yahoo.com/q?s=" &amp; E42, "Link")</f>
        <v>Link</v>
      </c>
      <c r="O42" s="375">
        <v>2.4400000000000002E-2</v>
      </c>
      <c r="Q42" s="49"/>
      <c r="S42" s="49"/>
    </row>
    <row r="43" spans="1:21" ht="21.95" customHeight="1" x14ac:dyDescent="0.25">
      <c r="A43" s="52"/>
      <c r="B43" s="52"/>
      <c r="C43" s="52"/>
      <c r="E43" s="23" t="s">
        <v>255</v>
      </c>
      <c r="F43" s="248">
        <v>48.6</v>
      </c>
      <c r="G43" s="248">
        <v>48.6</v>
      </c>
      <c r="H43" s="336">
        <v>0</v>
      </c>
      <c r="I43" s="49">
        <v>0</v>
      </c>
      <c r="J43" s="379">
        <v>0</v>
      </c>
      <c r="K43" s="365">
        <v>0</v>
      </c>
      <c r="L43" s="379">
        <v>257.64999999999964</v>
      </c>
      <c r="M43">
        <v>0</v>
      </c>
      <c r="N43" s="376" t="str">
        <f>HYPERLINK("http://finance.yahoo.com/q?s=" &amp; E43, "Link")</f>
        <v>Link</v>
      </c>
      <c r="O43" s="375">
        <v>0</v>
      </c>
    </row>
    <row r="44" spans="1:21" ht="21.95" customHeight="1" x14ac:dyDescent="0.25">
      <c r="A44" s="52"/>
      <c r="B44" s="52"/>
      <c r="C44" s="52"/>
      <c r="E44" s="23" t="s">
        <v>181</v>
      </c>
      <c r="F44" s="248">
        <v>48.51</v>
      </c>
      <c r="G44" s="248">
        <v>46.026249999999955</v>
      </c>
      <c r="H44" s="336">
        <v>80</v>
      </c>
      <c r="I44" s="49">
        <v>3682.0999999999963</v>
      </c>
      <c r="J44" s="379">
        <v>198.700000000003</v>
      </c>
      <c r="K44" s="365">
        <v>5.3963770674344436E-2</v>
      </c>
      <c r="L44" s="379">
        <v>198.700000000003</v>
      </c>
      <c r="M44">
        <v>80</v>
      </c>
      <c r="N44" s="376" t="str">
        <f>HYPERLINK("http://finance.yahoo.com/q?s=" &amp; E44, "Link")</f>
        <v>Link</v>
      </c>
      <c r="O44" s="375">
        <v>3.1300000000000001E-2</v>
      </c>
      <c r="Q44" s="49"/>
      <c r="T44" s="49"/>
    </row>
    <row r="45" spans="1:21" ht="21.95" customHeight="1" x14ac:dyDescent="0.25">
      <c r="A45" s="159"/>
      <c r="B45" s="51"/>
      <c r="C45" s="52"/>
      <c r="E45" s="23" t="s">
        <v>53</v>
      </c>
      <c r="F45" s="248">
        <v>62.37</v>
      </c>
      <c r="G45" s="248">
        <v>62.37</v>
      </c>
      <c r="H45" s="336">
        <v>0</v>
      </c>
      <c r="I45" s="49">
        <v>0</v>
      </c>
      <c r="J45" s="379">
        <v>0</v>
      </c>
      <c r="K45" s="365">
        <v>0</v>
      </c>
      <c r="L45" s="379">
        <v>33.940000000000055</v>
      </c>
      <c r="M45">
        <v>0</v>
      </c>
      <c r="N45" s="376" t="str">
        <f>HYPERLINK("http://finance.yahoo.com/q?s=" &amp; E45, "Link")</f>
        <v>Link</v>
      </c>
      <c r="O45" s="375">
        <v>7.1999999999999998E-3</v>
      </c>
      <c r="Q45" s="49"/>
      <c r="R45" s="49"/>
    </row>
    <row r="46" spans="1:21" ht="21.95" customHeight="1" x14ac:dyDescent="0.25">
      <c r="A46" s="51"/>
      <c r="B46" s="51"/>
      <c r="C46" s="52"/>
      <c r="E46" s="23"/>
      <c r="H46" s="336"/>
      <c r="J46" s="379"/>
      <c r="K46" s="365"/>
      <c r="L46" s="379"/>
      <c r="N46" s="376"/>
      <c r="O46" s="375"/>
    </row>
    <row r="47" spans="1:21" ht="21.95" customHeight="1" x14ac:dyDescent="0.25">
      <c r="A47" s="51"/>
      <c r="B47" s="51"/>
      <c r="C47" s="52"/>
      <c r="E47" s="23"/>
      <c r="H47" s="336"/>
      <c r="J47" s="379"/>
      <c r="K47" s="365"/>
      <c r="L47" s="379"/>
      <c r="N47" s="376"/>
      <c r="O47" s="375"/>
      <c r="R47" s="49"/>
      <c r="S47" s="49"/>
    </row>
  </sheetData>
  <sortState ref="A2:U47">
    <sortCondition ref="E1"/>
  </sortState>
  <dataConsolidate/>
  <conditionalFormatting sqref="J2:K45">
    <cfRule type="expression" dxfId="704" priority="48">
      <formula>$J2&lt;0</formula>
    </cfRule>
    <cfRule type="expression" dxfId="703" priority="49">
      <formula>$J2&gt;0</formula>
    </cfRule>
  </conditionalFormatting>
  <conditionalFormatting sqref="O1:O1048576">
    <cfRule type="expression" dxfId="702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701" priority="6">
      <formula>$H2=0</formula>
    </cfRule>
  </conditionalFormatting>
  <conditionalFormatting sqref="J2:K200">
    <cfRule type="expression" dxfId="700" priority="7">
      <formula>$J2=0</formula>
    </cfRule>
  </conditionalFormatting>
  <conditionalFormatting sqref="L1:L1048576">
    <cfRule type="expression" dxfId="699" priority="5">
      <formula>$L2=0</formula>
    </cfRule>
  </conditionalFormatting>
  <conditionalFormatting sqref="L2:L45">
    <cfRule type="expression" dxfId="698" priority="3">
      <formula>$L2&lt;0</formula>
    </cfRule>
    <cfRule type="expression" dxfId="697" priority="4">
      <formula>$L2&gt;0</formula>
    </cfRule>
  </conditionalFormatting>
  <conditionalFormatting sqref="M1">
    <cfRule type="expression" dxfId="696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42608</v>
      </c>
      <c r="X2" s="10">
        <v>307.20999999999998</v>
      </c>
      <c r="Y2" s="10">
        <v>310.74</v>
      </c>
      <c r="Z2" s="10">
        <v>304.56</v>
      </c>
      <c r="AA2" s="10">
        <v>308.17</v>
      </c>
      <c r="AB2" s="95">
        <v>1112700</v>
      </c>
      <c r="AC2" s="10">
        <v>308.17</v>
      </c>
      <c r="AD2" s="2">
        <f>Y2-Z2</f>
        <v>6.1800000000000068</v>
      </c>
      <c r="AE2" s="138">
        <f>AC2/AC3-1</f>
        <v>4.3017761121069142E-3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308.17</v>
      </c>
      <c r="W3" s="133">
        <v>42607</v>
      </c>
      <c r="X3" s="10">
        <v>309.02999999999997</v>
      </c>
      <c r="Y3" s="10">
        <v>311.97000000000003</v>
      </c>
      <c r="Z3" s="10">
        <v>301.02</v>
      </c>
      <c r="AA3" s="10">
        <v>306.85000000000002</v>
      </c>
      <c r="AB3" s="95">
        <v>1663100</v>
      </c>
      <c r="AC3" s="10">
        <v>306.85000000000002</v>
      </c>
      <c r="AD3" s="2">
        <f t="shared" ref="AD3:AD66" si="0">Y3-Z3</f>
        <v>10.950000000000045</v>
      </c>
      <c r="AE3" s="138">
        <f t="shared" ref="AE3:AE66" si="1">AC3/AC4-1</f>
        <v>-8.0173277729285175E-3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308.17</v>
      </c>
      <c r="T4" s="1"/>
      <c r="W4" s="133">
        <v>42606</v>
      </c>
      <c r="X4" s="10">
        <v>318.18</v>
      </c>
      <c r="Y4" s="10">
        <v>321.74</v>
      </c>
      <c r="Z4" s="10">
        <v>306.73</v>
      </c>
      <c r="AA4" s="10">
        <v>309.33</v>
      </c>
      <c r="AB4" s="95">
        <v>1643000</v>
      </c>
      <c r="AC4" s="10">
        <v>309.33</v>
      </c>
      <c r="AD4" s="2">
        <f t="shared" si="0"/>
        <v>15.009999999999991</v>
      </c>
      <c r="AE4" s="138">
        <f t="shared" si="1"/>
        <v>-2.7783889115881588E-2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42605</v>
      </c>
      <c r="X5" s="10">
        <v>316.81</v>
      </c>
      <c r="Y5" s="10">
        <v>322.99</v>
      </c>
      <c r="Z5" s="10">
        <v>315.27999999999997</v>
      </c>
      <c r="AA5" s="10">
        <v>318.17</v>
      </c>
      <c r="AB5" s="95">
        <v>1429000</v>
      </c>
      <c r="AC5" s="10">
        <v>318.17</v>
      </c>
      <c r="AD5" s="2">
        <f t="shared" si="0"/>
        <v>7.7100000000000364</v>
      </c>
      <c r="AE5" s="138">
        <f t="shared" si="1"/>
        <v>4.2927937880750111E-3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42604</v>
      </c>
      <c r="X6" s="10">
        <v>316.14999999999998</v>
      </c>
      <c r="Y6" s="10">
        <v>320.82</v>
      </c>
      <c r="Z6" s="10">
        <v>315.13</v>
      </c>
      <c r="AA6" s="10">
        <v>316.81</v>
      </c>
      <c r="AB6" s="95">
        <v>1317300</v>
      </c>
      <c r="AC6" s="10">
        <v>316.81</v>
      </c>
      <c r="AD6" s="2">
        <f t="shared" si="0"/>
        <v>5.6899999999999977</v>
      </c>
      <c r="AE6" s="138">
        <f t="shared" si="1"/>
        <v>0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42601</v>
      </c>
      <c r="X7" s="10">
        <v>313.69</v>
      </c>
      <c r="Y7" s="10">
        <v>319.89</v>
      </c>
      <c r="Z7" s="10">
        <v>312.39</v>
      </c>
      <c r="AA7" s="10">
        <v>316.81</v>
      </c>
      <c r="AB7" s="95">
        <v>1392600</v>
      </c>
      <c r="AC7" s="10">
        <v>316.81</v>
      </c>
      <c r="AD7" s="2">
        <f t="shared" si="0"/>
        <v>7.5</v>
      </c>
      <c r="AE7" s="138">
        <f t="shared" si="1"/>
        <v>1.094517837768838E-2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42600</v>
      </c>
      <c r="X8" s="10">
        <v>313.57</v>
      </c>
      <c r="Y8" s="10">
        <v>313.76</v>
      </c>
      <c r="Z8" s="10">
        <v>312</v>
      </c>
      <c r="AA8" s="10">
        <v>313.38</v>
      </c>
      <c r="AB8" s="95">
        <v>587300</v>
      </c>
      <c r="AC8" s="10">
        <v>313.38</v>
      </c>
      <c r="AD8" s="2">
        <f t="shared" si="0"/>
        <v>1.7599999999999909</v>
      </c>
      <c r="AE8" s="138">
        <f t="shared" si="1"/>
        <v>-1.4020776241157051E-3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42599</v>
      </c>
      <c r="X9" s="10">
        <v>314.17</v>
      </c>
      <c r="Y9" s="10">
        <v>314.70999999999998</v>
      </c>
      <c r="Z9" s="10">
        <v>311.29000000000002</v>
      </c>
      <c r="AA9" s="10">
        <v>313.82</v>
      </c>
      <c r="AB9" s="95">
        <v>852600</v>
      </c>
      <c r="AC9" s="10">
        <v>313.82</v>
      </c>
      <c r="AD9" s="2">
        <f t="shared" si="0"/>
        <v>3.4199999999999591</v>
      </c>
      <c r="AE9" s="138">
        <f t="shared" si="1"/>
        <v>1.2762427413692823E-3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M39</f>
        <v>1659.3600000000079</v>
      </c>
      <c r="W10" s="133">
        <v>42598</v>
      </c>
      <c r="X10" s="10">
        <v>313.27</v>
      </c>
      <c r="Y10" s="10">
        <v>316.67</v>
      </c>
      <c r="Z10" s="10">
        <v>312.64</v>
      </c>
      <c r="AA10" s="10">
        <v>313.42</v>
      </c>
      <c r="AB10" s="95">
        <v>938500</v>
      </c>
      <c r="AC10" s="10">
        <v>313.42</v>
      </c>
      <c r="AD10" s="2">
        <f t="shared" si="0"/>
        <v>4.0300000000000296</v>
      </c>
      <c r="AE10" s="138">
        <f t="shared" si="1"/>
        <v>9.5727368454756601E-5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42597</v>
      </c>
      <c r="X11" s="10">
        <v>313.39999999999998</v>
      </c>
      <c r="Y11" s="10">
        <v>315.08</v>
      </c>
      <c r="Z11" s="10">
        <v>310.01</v>
      </c>
      <c r="AA11" s="10">
        <v>313.39</v>
      </c>
      <c r="AB11" s="95">
        <v>923300</v>
      </c>
      <c r="AC11" s="10">
        <v>313.39</v>
      </c>
      <c r="AD11" s="2">
        <f t="shared" si="0"/>
        <v>5.0699999999999932</v>
      </c>
      <c r="AE11" s="138">
        <f t="shared" si="1"/>
        <v>-1.7519271198318531E-3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42594</v>
      </c>
      <c r="X12" s="10">
        <v>311.99</v>
      </c>
      <c r="Y12" s="10">
        <v>315.23</v>
      </c>
      <c r="Z12" s="10">
        <v>311.64999999999998</v>
      </c>
      <c r="AA12" s="10">
        <v>313.94</v>
      </c>
      <c r="AB12" s="95">
        <v>989200</v>
      </c>
      <c r="AC12" s="10">
        <v>313.94</v>
      </c>
      <c r="AD12" s="2">
        <f t="shared" si="0"/>
        <v>3.5800000000000409</v>
      </c>
      <c r="AE12" s="138">
        <f t="shared" si="1"/>
        <v>-1.7488632388947822E-3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42593</v>
      </c>
      <c r="X13" s="10">
        <v>309.47000000000003</v>
      </c>
      <c r="Y13" s="10">
        <v>316.25</v>
      </c>
      <c r="Z13" s="10">
        <v>309.42</v>
      </c>
      <c r="AA13" s="10">
        <v>314.49</v>
      </c>
      <c r="AB13" s="95">
        <v>1755400</v>
      </c>
      <c r="AC13" s="10">
        <v>314.49</v>
      </c>
      <c r="AD13" s="2">
        <f t="shared" si="0"/>
        <v>6.8299999999999841</v>
      </c>
      <c r="AE13" s="138">
        <f t="shared" si="1"/>
        <v>1.819535727004884E-2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42592</v>
      </c>
      <c r="X14" s="10">
        <v>315</v>
      </c>
      <c r="Y14" s="10">
        <v>315</v>
      </c>
      <c r="Z14" s="10">
        <v>307.14</v>
      </c>
      <c r="AA14" s="10">
        <v>308.87</v>
      </c>
      <c r="AB14" s="95">
        <v>1235300</v>
      </c>
      <c r="AC14" s="10">
        <v>308.87</v>
      </c>
      <c r="AD14" s="2">
        <f t="shared" si="0"/>
        <v>7.8600000000000136</v>
      </c>
      <c r="AE14" s="138">
        <f t="shared" si="1"/>
        <v>-1.765154888365883E-2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42591</v>
      </c>
      <c r="X15" s="10">
        <v>313.72000000000003</v>
      </c>
      <c r="Y15" s="10">
        <v>316.24</v>
      </c>
      <c r="Z15" s="10">
        <v>311.8</v>
      </c>
      <c r="AA15" s="10">
        <v>314.42</v>
      </c>
      <c r="AB15" s="95">
        <v>1130600</v>
      </c>
      <c r="AC15" s="10">
        <v>314.42</v>
      </c>
      <c r="AD15" s="2">
        <f t="shared" si="0"/>
        <v>4.4399999999999977</v>
      </c>
      <c r="AE15" s="138">
        <f t="shared" si="1"/>
        <v>2.4549657261279112E-3</v>
      </c>
    </row>
    <row r="16" spans="1:40" x14ac:dyDescent="0.25">
      <c r="G16" s="1"/>
      <c r="W16" s="133">
        <v>42590</v>
      </c>
      <c r="X16" s="10">
        <v>316.02</v>
      </c>
      <c r="Y16" s="10">
        <v>316.35000000000002</v>
      </c>
      <c r="Z16" s="10">
        <v>309.16000000000003</v>
      </c>
      <c r="AA16" s="10">
        <v>313.64999999999998</v>
      </c>
      <c r="AB16" s="95">
        <v>2136800</v>
      </c>
      <c r="AC16" s="10">
        <v>313.64999999999998</v>
      </c>
      <c r="AD16" s="2">
        <f t="shared" si="0"/>
        <v>7.1899999999999977</v>
      </c>
      <c r="AE16" s="138">
        <f t="shared" si="1"/>
        <v>-7.3110520319027428E-3</v>
      </c>
    </row>
    <row r="17" spans="1:31" x14ac:dyDescent="0.25">
      <c r="G17" s="1"/>
      <c r="W17" s="133">
        <v>42587</v>
      </c>
      <c r="X17" s="10">
        <v>316.16000000000003</v>
      </c>
      <c r="Y17" s="10">
        <v>318.91000000000003</v>
      </c>
      <c r="Z17" s="10">
        <v>313.69</v>
      </c>
      <c r="AA17" s="10">
        <v>315.95999999999998</v>
      </c>
      <c r="AB17" s="95">
        <v>1358300</v>
      </c>
      <c r="AC17" s="10">
        <v>315.95999999999998</v>
      </c>
      <c r="AD17" s="2">
        <f t="shared" si="0"/>
        <v>5.2200000000000273</v>
      </c>
      <c r="AE17" s="138">
        <f t="shared" si="1"/>
        <v>4.4506612410986079E-3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42586</v>
      </c>
      <c r="X18" s="10">
        <v>320.14999999999998</v>
      </c>
      <c r="Y18" s="10">
        <v>320.45</v>
      </c>
      <c r="Z18" s="10">
        <v>314.01</v>
      </c>
      <c r="AA18" s="10">
        <v>314.56</v>
      </c>
      <c r="AB18" s="95">
        <v>2002300</v>
      </c>
      <c r="AC18" s="10">
        <v>314.56</v>
      </c>
      <c r="AD18" s="2">
        <f t="shared" si="0"/>
        <v>6.4399999999999977</v>
      </c>
      <c r="AE18" s="138">
        <f t="shared" si="1"/>
        <v>-2.1099147320594924E-2</v>
      </c>
    </row>
    <row r="19" spans="1:31" x14ac:dyDescent="0.25">
      <c r="N19" s="2"/>
      <c r="W19" s="133">
        <v>42585</v>
      </c>
      <c r="X19" s="10">
        <v>321.77</v>
      </c>
      <c r="Y19" s="10">
        <v>324.3</v>
      </c>
      <c r="Z19" s="10">
        <v>310.06</v>
      </c>
      <c r="AA19" s="10">
        <v>321.33999999999997</v>
      </c>
      <c r="AB19" s="95">
        <v>6040500</v>
      </c>
      <c r="AC19" s="10">
        <v>321.33999999999997</v>
      </c>
      <c r="AD19" s="2">
        <f t="shared" si="0"/>
        <v>14.240000000000009</v>
      </c>
      <c r="AE19" s="138">
        <f t="shared" si="1"/>
        <v>-2.6566901941777132E-2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42584</v>
      </c>
      <c r="X20" s="10">
        <v>302.88</v>
      </c>
      <c r="Y20" s="10">
        <v>333.65</v>
      </c>
      <c r="Z20" s="10">
        <v>297.66000000000003</v>
      </c>
      <c r="AA20" s="10">
        <v>330.11</v>
      </c>
      <c r="AB20" s="95">
        <v>7800000</v>
      </c>
      <c r="AC20" s="10">
        <v>330.11</v>
      </c>
      <c r="AD20" s="2">
        <f t="shared" si="0"/>
        <v>35.989999999999952</v>
      </c>
      <c r="AE20" s="138">
        <f t="shared" si="1"/>
        <v>9.3695126395653361E-2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42583</v>
      </c>
      <c r="X21" s="10">
        <v>300</v>
      </c>
      <c r="Y21" s="10">
        <v>307.5</v>
      </c>
      <c r="Z21" s="10">
        <v>299.06</v>
      </c>
      <c r="AA21" s="10">
        <v>301.83</v>
      </c>
      <c r="AB21" s="95">
        <v>3565600</v>
      </c>
      <c r="AC21" s="10">
        <v>301.83</v>
      </c>
      <c r="AD21" s="2">
        <f t="shared" si="0"/>
        <v>8.4399999999999977</v>
      </c>
      <c r="AE21" s="138">
        <f t="shared" si="1"/>
        <v>4.1044390025178457E-2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42580</v>
      </c>
      <c r="X22" s="10">
        <v>288.85000000000002</v>
      </c>
      <c r="Y22" s="10">
        <v>290.45999999999998</v>
      </c>
      <c r="Z22" s="10">
        <v>286.8</v>
      </c>
      <c r="AA22" s="10">
        <v>289.93</v>
      </c>
      <c r="AB22" s="95">
        <v>1338500</v>
      </c>
      <c r="AC22" s="10">
        <v>289.93</v>
      </c>
      <c r="AD22" s="2">
        <f t="shared" si="0"/>
        <v>3.6599999999999682</v>
      </c>
      <c r="AE22" s="138">
        <f t="shared" si="1"/>
        <v>3.1138636127738817E-3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42579</v>
      </c>
      <c r="X23" s="10">
        <v>288.61</v>
      </c>
      <c r="Y23" s="10">
        <v>289.98</v>
      </c>
      <c r="Z23" s="10">
        <v>285.07</v>
      </c>
      <c r="AA23" s="10">
        <v>289.02999999999997</v>
      </c>
      <c r="AB23" s="95">
        <v>1454500</v>
      </c>
      <c r="AC23" s="10">
        <v>289.02999999999997</v>
      </c>
      <c r="AD23" s="2">
        <f t="shared" si="0"/>
        <v>4.910000000000025</v>
      </c>
      <c r="AE23" s="138">
        <f t="shared" si="1"/>
        <v>2.3582451881392075E-3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42578</v>
      </c>
      <c r="X24" s="10">
        <v>286.83</v>
      </c>
      <c r="Y24" s="10">
        <v>288.77</v>
      </c>
      <c r="Z24" s="10">
        <v>286.08</v>
      </c>
      <c r="AA24" s="10">
        <v>288.35000000000002</v>
      </c>
      <c r="AB24" s="95">
        <v>1458200</v>
      </c>
      <c r="AC24" s="10">
        <v>288.35000000000002</v>
      </c>
      <c r="AD24" s="2">
        <f t="shared" si="0"/>
        <v>2.6899999999999977</v>
      </c>
      <c r="AE24" s="138">
        <f t="shared" si="1"/>
        <v>4.5638238573020296E-3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42577</v>
      </c>
      <c r="X25" s="10">
        <v>286</v>
      </c>
      <c r="Y25" s="10">
        <v>289.95</v>
      </c>
      <c r="Z25" s="10">
        <v>285.47000000000003</v>
      </c>
      <c r="AA25" s="10">
        <v>287.04000000000002</v>
      </c>
      <c r="AB25" s="95">
        <v>1987100</v>
      </c>
      <c r="AC25" s="10">
        <v>287.04000000000002</v>
      </c>
      <c r="AD25" s="2">
        <f t="shared" si="0"/>
        <v>4.4799999999999613</v>
      </c>
      <c r="AE25" s="138">
        <f t="shared" si="1"/>
        <v>-1.0788237341221585E-3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42576</v>
      </c>
      <c r="X26" s="10">
        <v>287.83999999999997</v>
      </c>
      <c r="Y26" s="10">
        <v>290.58</v>
      </c>
      <c r="Z26" s="10">
        <v>285.02</v>
      </c>
      <c r="AA26" s="10">
        <v>287.35000000000002</v>
      </c>
      <c r="AB26" s="95">
        <v>1977700</v>
      </c>
      <c r="AC26" s="10">
        <v>287.35000000000002</v>
      </c>
      <c r="AD26" s="2">
        <f t="shared" si="0"/>
        <v>5.5600000000000023</v>
      </c>
      <c r="AE26" s="138">
        <f t="shared" si="1"/>
        <v>-1.4941969560079427E-3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42573</v>
      </c>
      <c r="X27" s="10">
        <v>282.08999999999997</v>
      </c>
      <c r="Y27" s="10">
        <v>290.92</v>
      </c>
      <c r="Z27" s="10">
        <v>281.38</v>
      </c>
      <c r="AA27" s="10">
        <v>287.77999999999997</v>
      </c>
      <c r="AB27" s="95">
        <v>3394600</v>
      </c>
      <c r="AC27" s="10">
        <v>287.77999999999997</v>
      </c>
      <c r="AD27" s="2">
        <f t="shared" si="0"/>
        <v>9.5400000000000205</v>
      </c>
      <c r="AE27" s="138">
        <f t="shared" si="1"/>
        <v>1.8870596565763842E-2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42572</v>
      </c>
      <c r="X28" s="10">
        <v>279.76</v>
      </c>
      <c r="Y28" s="10">
        <v>282.54000000000002</v>
      </c>
      <c r="Z28" s="10">
        <v>274.23</v>
      </c>
      <c r="AA28" s="10">
        <v>282.45</v>
      </c>
      <c r="AB28" s="95">
        <v>5548000</v>
      </c>
      <c r="AC28" s="10">
        <v>282.45</v>
      </c>
      <c r="AD28" s="2">
        <f t="shared" si="0"/>
        <v>8.3100000000000023</v>
      </c>
      <c r="AE28" s="138">
        <f t="shared" si="1"/>
        <v>7.6369040813993205E-2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42571</v>
      </c>
      <c r="X29" s="10">
        <v>259.87</v>
      </c>
      <c r="Y29" s="10">
        <v>263.16000000000003</v>
      </c>
      <c r="Z29" s="10">
        <v>257.57</v>
      </c>
      <c r="AA29" s="10">
        <v>262.41000000000003</v>
      </c>
      <c r="AB29" s="95">
        <v>1830200</v>
      </c>
      <c r="AC29" s="10">
        <v>262.41000000000003</v>
      </c>
      <c r="AD29" s="2">
        <f t="shared" si="0"/>
        <v>5.5900000000000318</v>
      </c>
      <c r="AE29" s="138">
        <f t="shared" si="1"/>
        <v>9.9684396890156179E-3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42570</v>
      </c>
      <c r="X30" s="10">
        <v>260.94</v>
      </c>
      <c r="Y30" s="10">
        <v>262.49</v>
      </c>
      <c r="Z30" s="10">
        <v>258.16000000000003</v>
      </c>
      <c r="AA30" s="10">
        <v>259.82</v>
      </c>
      <c r="AB30" s="95">
        <v>1094500</v>
      </c>
      <c r="AC30" s="10">
        <v>259.82</v>
      </c>
      <c r="AD30" s="2">
        <f t="shared" si="0"/>
        <v>4.3299999999999841</v>
      </c>
      <c r="AE30" s="138">
        <f t="shared" si="1"/>
        <v>-6.4244741873805689E-3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42569</v>
      </c>
      <c r="X31" s="10">
        <v>260.04000000000002</v>
      </c>
      <c r="Y31" s="10">
        <v>262.8</v>
      </c>
      <c r="Z31" s="10">
        <v>257.47000000000003</v>
      </c>
      <c r="AA31" s="10">
        <v>261.5</v>
      </c>
      <c r="AB31" s="95">
        <v>2133000</v>
      </c>
      <c r="AC31" s="10">
        <v>261.5</v>
      </c>
      <c r="AD31" s="2">
        <f t="shared" si="0"/>
        <v>5.3299999999999841</v>
      </c>
      <c r="AE31" s="138">
        <f t="shared" si="1"/>
        <v>4.6100653092584487E-3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42566</v>
      </c>
      <c r="X32" s="10">
        <v>254.12</v>
      </c>
      <c r="Y32" s="10">
        <v>260.45</v>
      </c>
      <c r="Z32" s="10">
        <v>253.81</v>
      </c>
      <c r="AA32" s="10">
        <v>260.3</v>
      </c>
      <c r="AB32" s="95">
        <v>2404900</v>
      </c>
      <c r="AC32" s="10">
        <v>260.3</v>
      </c>
      <c r="AD32" s="2">
        <f t="shared" si="0"/>
        <v>6.6399999999999864</v>
      </c>
      <c r="AE32" s="138">
        <f t="shared" si="1"/>
        <v>2.9382686756040721E-2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42565</v>
      </c>
      <c r="X33" s="10">
        <v>253.3</v>
      </c>
      <c r="Y33" s="10">
        <v>253.8</v>
      </c>
      <c r="Z33" s="10">
        <v>250.02</v>
      </c>
      <c r="AA33" s="10">
        <v>252.87</v>
      </c>
      <c r="AB33" s="95">
        <v>1295400</v>
      </c>
      <c r="AC33" s="10">
        <v>252.87</v>
      </c>
      <c r="AD33" s="2">
        <f t="shared" si="0"/>
        <v>3.7800000000000011</v>
      </c>
      <c r="AE33" s="138">
        <f t="shared" si="1"/>
        <v>6.6881643377523226E-3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42564</v>
      </c>
      <c r="X34" s="10">
        <v>254.24</v>
      </c>
      <c r="Y34" s="10">
        <v>254.27</v>
      </c>
      <c r="Z34" s="10">
        <v>250.82</v>
      </c>
      <c r="AA34" s="10">
        <v>251.19</v>
      </c>
      <c r="AB34" s="95">
        <v>1285400</v>
      </c>
      <c r="AC34" s="10">
        <v>251.19</v>
      </c>
      <c r="AD34" s="2">
        <f t="shared" si="0"/>
        <v>3.4500000000000171</v>
      </c>
      <c r="AE34" s="138">
        <f t="shared" si="1"/>
        <v>-8.5648879065362005E-3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42563</v>
      </c>
      <c r="X35" s="10">
        <v>253.78</v>
      </c>
      <c r="Y35" s="10">
        <v>254.85</v>
      </c>
      <c r="Z35" s="10">
        <v>251.29</v>
      </c>
      <c r="AA35" s="10">
        <v>253.36</v>
      </c>
      <c r="AB35" s="95">
        <v>1175100</v>
      </c>
      <c r="AC35" s="10">
        <v>253.36</v>
      </c>
      <c r="AD35" s="2">
        <f t="shared" si="0"/>
        <v>3.5600000000000023</v>
      </c>
      <c r="AE35" s="138">
        <f t="shared" si="1"/>
        <v>3.2470103745942946E-3</v>
      </c>
    </row>
    <row r="36" spans="1:31" x14ac:dyDescent="0.25">
      <c r="W36" s="133">
        <v>42562</v>
      </c>
      <c r="X36" s="10">
        <v>253.25</v>
      </c>
      <c r="Y36" s="10">
        <v>255.1</v>
      </c>
      <c r="Z36" s="10">
        <v>251.12</v>
      </c>
      <c r="AA36" s="10">
        <v>252.54</v>
      </c>
      <c r="AB36" s="95">
        <v>1746600</v>
      </c>
      <c r="AC36" s="10">
        <v>252.54</v>
      </c>
      <c r="AD36" s="2">
        <f t="shared" si="0"/>
        <v>3.9799999999999898</v>
      </c>
      <c r="AE36" s="138">
        <f t="shared" si="1"/>
        <v>4.934341424592148E-3</v>
      </c>
    </row>
    <row r="37" spans="1:31" x14ac:dyDescent="0.25">
      <c r="W37" s="133">
        <v>42559</v>
      </c>
      <c r="X37" s="10">
        <v>248.63</v>
      </c>
      <c r="Y37" s="10">
        <v>251.78</v>
      </c>
      <c r="Z37" s="10">
        <v>246.11</v>
      </c>
      <c r="AA37" s="10">
        <v>251.3</v>
      </c>
      <c r="AB37" s="95">
        <v>1295600</v>
      </c>
      <c r="AC37" s="10">
        <v>251.3</v>
      </c>
      <c r="AD37" s="2">
        <f t="shared" si="0"/>
        <v>5.6699999999999875</v>
      </c>
      <c r="AE37" s="138">
        <f t="shared" si="1"/>
        <v>1.6297973874711769E-2</v>
      </c>
    </row>
    <row r="38" spans="1:31" x14ac:dyDescent="0.25">
      <c r="W38" s="133">
        <v>42558</v>
      </c>
      <c r="X38" s="10">
        <v>247.24</v>
      </c>
      <c r="Y38" s="10">
        <v>249.66</v>
      </c>
      <c r="Z38" s="10">
        <v>245.22</v>
      </c>
      <c r="AA38" s="10">
        <v>247.27</v>
      </c>
      <c r="AB38" s="95">
        <v>1140400</v>
      </c>
      <c r="AC38" s="10">
        <v>247.27</v>
      </c>
      <c r="AD38" s="2">
        <f t="shared" si="0"/>
        <v>4.4399999999999977</v>
      </c>
      <c r="AE38" s="138">
        <f t="shared" si="1"/>
        <v>-8.4855341845802013E-4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42557</v>
      </c>
      <c r="X39" s="10">
        <v>241.64</v>
      </c>
      <c r="Y39" s="10">
        <v>247.89</v>
      </c>
      <c r="Z39" s="10">
        <v>240.71</v>
      </c>
      <c r="AA39" s="10">
        <v>247.48</v>
      </c>
      <c r="AB39" s="95">
        <v>1750900</v>
      </c>
      <c r="AC39" s="10">
        <v>247.48</v>
      </c>
      <c r="AD39" s="2">
        <f t="shared" si="0"/>
        <v>7.1799999999999784</v>
      </c>
      <c r="AE39" s="138">
        <f t="shared" si="1"/>
        <v>2.251786968557612E-2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42556</v>
      </c>
      <c r="X40" s="10">
        <v>244.62</v>
      </c>
      <c r="Y40" s="10">
        <v>244.8</v>
      </c>
      <c r="Z40" s="10">
        <v>240.07</v>
      </c>
      <c r="AA40" s="10">
        <v>242.03</v>
      </c>
      <c r="AB40" s="95">
        <v>1239300</v>
      </c>
      <c r="AC40" s="10">
        <v>242.03</v>
      </c>
      <c r="AD40" s="2">
        <f t="shared" si="0"/>
        <v>4.7300000000000182</v>
      </c>
      <c r="AE40" s="138">
        <f t="shared" si="1"/>
        <v>-1.2364318942299835E-2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42552</v>
      </c>
      <c r="X41" s="10">
        <v>242.57</v>
      </c>
      <c r="Y41" s="10">
        <v>246.55</v>
      </c>
      <c r="Z41" s="10">
        <v>241.59</v>
      </c>
      <c r="AA41" s="10">
        <v>245.06</v>
      </c>
      <c r="AB41" s="95">
        <v>1465500</v>
      </c>
      <c r="AC41" s="10">
        <v>245.06</v>
      </c>
      <c r="AD41" s="2">
        <f t="shared" si="0"/>
        <v>4.960000000000008</v>
      </c>
      <c r="AE41" s="138">
        <f t="shared" si="1"/>
        <v>1.3398395500785698E-2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36" t="s">
        <v>78</v>
      </c>
      <c r="P42" s="536"/>
      <c r="T42" s="112" t="s">
        <v>113</v>
      </c>
      <c r="U42" s="4"/>
      <c r="W42" s="133">
        <v>42551</v>
      </c>
      <c r="X42" s="10">
        <v>239.31</v>
      </c>
      <c r="Y42" s="10">
        <v>241.9</v>
      </c>
      <c r="Z42" s="10">
        <v>236.67</v>
      </c>
      <c r="AA42" s="10">
        <v>241.82</v>
      </c>
      <c r="AB42" s="95">
        <v>2093200</v>
      </c>
      <c r="AC42" s="10">
        <v>241.82</v>
      </c>
      <c r="AD42" s="2">
        <f t="shared" si="0"/>
        <v>5.2300000000000182</v>
      </c>
      <c r="AE42" s="138">
        <f t="shared" si="1"/>
        <v>1.2180318948558089E-2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338.98700000000002</v>
      </c>
      <c r="Q43" s="2"/>
      <c r="T43" s="434" t="s">
        <v>98</v>
      </c>
      <c r="U43" s="526">
        <v>306.85000000000002</v>
      </c>
      <c r="W43" s="133">
        <v>42550</v>
      </c>
      <c r="X43" s="10">
        <v>232.87</v>
      </c>
      <c r="Y43" s="10">
        <v>239.85</v>
      </c>
      <c r="Z43" s="10">
        <v>232</v>
      </c>
      <c r="AA43" s="10">
        <v>238.91</v>
      </c>
      <c r="AB43" s="95">
        <v>2881200</v>
      </c>
      <c r="AC43" s="10">
        <v>238.91</v>
      </c>
      <c r="AD43" s="2">
        <f t="shared" si="0"/>
        <v>7.8499999999999943</v>
      </c>
      <c r="AE43" s="138">
        <f t="shared" si="1"/>
        <v>4.5466479957990469E-2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335.90530000000007</v>
      </c>
      <c r="Q44" s="2"/>
      <c r="T44" s="434" t="s">
        <v>99</v>
      </c>
      <c r="U44" s="526">
        <v>307.20999999999998</v>
      </c>
      <c r="W44" s="133">
        <v>42549</v>
      </c>
      <c r="X44" s="10">
        <v>225.68</v>
      </c>
      <c r="Y44" s="10">
        <v>229.75</v>
      </c>
      <c r="Z44" s="10">
        <v>225.68</v>
      </c>
      <c r="AA44" s="10">
        <v>228.52</v>
      </c>
      <c r="AB44" s="95">
        <v>2115700</v>
      </c>
      <c r="AC44" s="10">
        <v>228.52</v>
      </c>
      <c r="AD44" s="2">
        <f t="shared" si="0"/>
        <v>4.0699999999999932</v>
      </c>
      <c r="AE44" s="138">
        <f t="shared" si="1"/>
        <v>1.7453250222618122E-2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332.82360000000006</v>
      </c>
      <c r="Q45" s="2"/>
      <c r="T45" s="434" t="s">
        <v>100</v>
      </c>
      <c r="U45" s="526" t="s">
        <v>406</v>
      </c>
      <c r="W45" s="133">
        <v>42548</v>
      </c>
      <c r="X45" s="10">
        <v>227</v>
      </c>
      <c r="Y45" s="10">
        <v>229.54</v>
      </c>
      <c r="Z45" s="10">
        <v>223.02</v>
      </c>
      <c r="AA45" s="10">
        <v>224.6</v>
      </c>
      <c r="AB45" s="95">
        <v>2913900</v>
      </c>
      <c r="AC45" s="10">
        <v>224.6</v>
      </c>
      <c r="AD45" s="2">
        <f t="shared" si="0"/>
        <v>6.5199999999999818</v>
      </c>
      <c r="AE45" s="138">
        <f t="shared" si="1"/>
        <v>-1.9299624486944444E-2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329.74190000000004</v>
      </c>
      <c r="Q46" s="2"/>
      <c r="T46" s="434" t="s">
        <v>101</v>
      </c>
      <c r="U46" s="526" t="s">
        <v>407</v>
      </c>
      <c r="W46" s="133">
        <v>42545</v>
      </c>
      <c r="X46" s="10">
        <v>232</v>
      </c>
      <c r="Y46" s="10">
        <v>235.3</v>
      </c>
      <c r="Z46" s="10">
        <v>229</v>
      </c>
      <c r="AA46" s="10">
        <v>229.02</v>
      </c>
      <c r="AB46" s="95">
        <v>2685000</v>
      </c>
      <c r="AC46" s="10">
        <v>229.02</v>
      </c>
      <c r="AD46" s="2">
        <f t="shared" si="0"/>
        <v>6.3000000000000114</v>
      </c>
      <c r="AE46" s="138">
        <f t="shared" si="1"/>
        <v>-4.0231330148353006E-2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326.66020000000003</v>
      </c>
      <c r="Q47" s="2"/>
      <c r="T47" s="434" t="s">
        <v>102</v>
      </c>
      <c r="U47" s="526">
        <v>340.33</v>
      </c>
      <c r="W47" s="133">
        <v>42544</v>
      </c>
      <c r="X47" s="10">
        <v>237.18</v>
      </c>
      <c r="Y47" s="10">
        <v>238.79</v>
      </c>
      <c r="Z47" s="10">
        <v>235.76</v>
      </c>
      <c r="AA47" s="10">
        <v>238.62</v>
      </c>
      <c r="AB47" s="95">
        <v>1403000</v>
      </c>
      <c r="AC47" s="10">
        <v>238.62</v>
      </c>
      <c r="AD47" s="2">
        <f t="shared" si="0"/>
        <v>3.0300000000000011</v>
      </c>
      <c r="AE47" s="138">
        <f t="shared" si="1"/>
        <v>1.7135549872122846E-2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323.57850000000002</v>
      </c>
      <c r="Q48" s="2"/>
      <c r="T48" s="434" t="s">
        <v>103</v>
      </c>
      <c r="U48" s="526">
        <v>0.43302800000000002</v>
      </c>
      <c r="W48" s="133">
        <v>42543</v>
      </c>
      <c r="X48" s="10">
        <v>233.66</v>
      </c>
      <c r="Y48" s="10">
        <v>238.48</v>
      </c>
      <c r="Z48" s="10">
        <v>232.16</v>
      </c>
      <c r="AA48" s="10">
        <v>234.6</v>
      </c>
      <c r="AB48" s="95">
        <v>2622400</v>
      </c>
      <c r="AC48" s="10">
        <v>234.6</v>
      </c>
      <c r="AD48" s="2">
        <f t="shared" si="0"/>
        <v>6.3199999999999932</v>
      </c>
      <c r="AE48" s="138">
        <f t="shared" si="1"/>
        <v>6.8669527896996208E-3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320.49680000000001</v>
      </c>
      <c r="Q49" s="2"/>
      <c r="T49" s="434" t="s">
        <v>123</v>
      </c>
      <c r="U49" s="526" t="s">
        <v>305</v>
      </c>
      <c r="W49" s="133">
        <v>42542</v>
      </c>
      <c r="X49" s="10">
        <v>238</v>
      </c>
      <c r="Y49" s="10">
        <v>238.99</v>
      </c>
      <c r="Z49" s="10">
        <v>232.99</v>
      </c>
      <c r="AA49" s="10">
        <v>233</v>
      </c>
      <c r="AB49" s="95">
        <v>1955900</v>
      </c>
      <c r="AC49" s="10">
        <v>233</v>
      </c>
      <c r="AD49" s="2">
        <f t="shared" si="0"/>
        <v>6</v>
      </c>
      <c r="AE49" s="138">
        <f t="shared" si="1"/>
        <v>-1.8492775601331113E-2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317.41510000000005</v>
      </c>
      <c r="Q50" s="2"/>
      <c r="T50" s="434"/>
      <c r="U50" s="526"/>
      <c r="W50" s="133">
        <v>42541</v>
      </c>
      <c r="X50" s="10">
        <v>241</v>
      </c>
      <c r="Y50" s="10">
        <v>242.5</v>
      </c>
      <c r="Z50" s="10">
        <v>237.17</v>
      </c>
      <c r="AA50" s="10">
        <v>237.39</v>
      </c>
      <c r="AB50" s="95">
        <v>1401100</v>
      </c>
      <c r="AC50" s="10">
        <v>237.39</v>
      </c>
      <c r="AD50" s="2">
        <f t="shared" si="0"/>
        <v>5.3300000000000125</v>
      </c>
      <c r="AE50" s="138">
        <f t="shared" si="1"/>
        <v>-3.4423407917384408E-3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314.33340000000004</v>
      </c>
      <c r="Q51" s="2"/>
      <c r="T51" s="434" t="s">
        <v>105</v>
      </c>
      <c r="U51" s="526" t="s">
        <v>408</v>
      </c>
      <c r="W51" s="133">
        <v>42538</v>
      </c>
      <c r="X51" s="10">
        <v>242.27</v>
      </c>
      <c r="Y51" s="10">
        <v>242.27</v>
      </c>
      <c r="Z51" s="10">
        <v>238.2</v>
      </c>
      <c r="AA51" s="10">
        <v>238.21</v>
      </c>
      <c r="AB51" s="95">
        <v>2219500</v>
      </c>
      <c r="AC51" s="10">
        <v>238.21</v>
      </c>
      <c r="AD51" s="2">
        <f t="shared" si="0"/>
        <v>4.0700000000000216</v>
      </c>
      <c r="AE51" s="138">
        <f t="shared" si="1"/>
        <v>-1.6433378752219285E-2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311.25170000000003</v>
      </c>
      <c r="Q52" s="2"/>
      <c r="T52" s="434" t="s">
        <v>106</v>
      </c>
      <c r="U52" s="526" t="s">
        <v>331</v>
      </c>
      <c r="W52" s="133">
        <v>42537</v>
      </c>
      <c r="X52" s="10">
        <v>236.91</v>
      </c>
      <c r="Y52" s="10">
        <v>243.34</v>
      </c>
      <c r="Z52" s="10">
        <v>236.54</v>
      </c>
      <c r="AA52" s="10">
        <v>242.19</v>
      </c>
      <c r="AB52" s="95">
        <v>1995500</v>
      </c>
      <c r="AC52" s="10">
        <v>242.19</v>
      </c>
      <c r="AD52" s="2">
        <f t="shared" si="0"/>
        <v>6.8000000000000114</v>
      </c>
      <c r="AE52" s="138">
        <f t="shared" si="1"/>
        <v>1.3729019295969147E-2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308.17</v>
      </c>
      <c r="Q53" s="2"/>
      <c r="T53" s="434" t="s">
        <v>107</v>
      </c>
      <c r="U53" s="527">
        <v>1124177</v>
      </c>
      <c r="W53" s="133">
        <v>42536</v>
      </c>
      <c r="X53" s="10">
        <v>242.38</v>
      </c>
      <c r="Y53" s="10">
        <v>242.99</v>
      </c>
      <c r="Z53" s="10">
        <v>238.59</v>
      </c>
      <c r="AA53" s="10">
        <v>238.91</v>
      </c>
      <c r="AB53" s="95">
        <v>2101600</v>
      </c>
      <c r="AC53" s="10">
        <v>238.91</v>
      </c>
      <c r="AD53" s="2">
        <f t="shared" si="0"/>
        <v>4.4000000000000057</v>
      </c>
      <c r="AE53" s="138">
        <f t="shared" si="1"/>
        <v>-1.1543235415804709E-2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305.0883</v>
      </c>
      <c r="Q54" s="2"/>
      <c r="T54" s="434" t="s">
        <v>110</v>
      </c>
      <c r="U54" s="527">
        <v>2090480</v>
      </c>
      <c r="W54" s="133">
        <v>42535</v>
      </c>
      <c r="X54" s="10">
        <v>243.35</v>
      </c>
      <c r="Y54" s="10">
        <v>245.01</v>
      </c>
      <c r="Z54" s="10">
        <v>240.16</v>
      </c>
      <c r="AA54" s="10">
        <v>241.7</v>
      </c>
      <c r="AB54" s="95">
        <v>1696700</v>
      </c>
      <c r="AC54" s="10">
        <v>241.7</v>
      </c>
      <c r="AD54" s="2">
        <f t="shared" si="0"/>
        <v>4.8499999999999943</v>
      </c>
      <c r="AE54" s="138">
        <f t="shared" si="1"/>
        <v>-1.0845099242889344E-2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302.00659999999999</v>
      </c>
      <c r="Q55" s="2"/>
      <c r="T55" s="434" t="s">
        <v>108</v>
      </c>
      <c r="U55" s="526" t="s">
        <v>409</v>
      </c>
      <c r="W55" s="133">
        <v>42534</v>
      </c>
      <c r="X55" s="10">
        <v>245.76</v>
      </c>
      <c r="Y55" s="10">
        <v>248.4</v>
      </c>
      <c r="Z55" s="10">
        <v>244.04</v>
      </c>
      <c r="AA55" s="10">
        <v>244.35</v>
      </c>
      <c r="AB55" s="95">
        <v>1628200</v>
      </c>
      <c r="AC55" s="10">
        <v>244.35</v>
      </c>
      <c r="AD55" s="2">
        <f t="shared" si="0"/>
        <v>4.3600000000000136</v>
      </c>
      <c r="AE55" s="138">
        <f t="shared" si="1"/>
        <v>-7.2319505952138652E-3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298.92489999999998</v>
      </c>
      <c r="T56" s="434" t="s">
        <v>111</v>
      </c>
      <c r="U56" s="526">
        <v>18</v>
      </c>
      <c r="W56" s="133">
        <v>42531</v>
      </c>
      <c r="X56" s="10">
        <v>248.15</v>
      </c>
      <c r="Y56" s="10">
        <v>249.04</v>
      </c>
      <c r="Z56" s="10">
        <v>244.02</v>
      </c>
      <c r="AA56" s="10">
        <v>246.13</v>
      </c>
      <c r="AB56" s="95">
        <v>2455300</v>
      </c>
      <c r="AC56" s="10">
        <v>246.13</v>
      </c>
      <c r="AD56" s="2">
        <f t="shared" si="0"/>
        <v>5.0199999999999818</v>
      </c>
      <c r="AE56" s="138">
        <f t="shared" si="1"/>
        <v>-1.7288189730895187E-2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295.84320000000002</v>
      </c>
      <c r="T57" s="434" t="s">
        <v>112</v>
      </c>
      <c r="U57" s="526">
        <v>17.12</v>
      </c>
      <c r="W57" s="133">
        <v>42530</v>
      </c>
      <c r="X57" s="10">
        <v>253.14</v>
      </c>
      <c r="Y57" s="10">
        <v>256.19</v>
      </c>
      <c r="Z57" s="10">
        <v>249.57</v>
      </c>
      <c r="AA57" s="10">
        <v>250.46</v>
      </c>
      <c r="AB57" s="95">
        <v>2860200</v>
      </c>
      <c r="AC57" s="10">
        <v>250.46</v>
      </c>
      <c r="AD57" s="2">
        <f t="shared" si="0"/>
        <v>6.6200000000000045</v>
      </c>
      <c r="AE57" s="138">
        <f t="shared" si="1"/>
        <v>-1.4596529881575226E-2</v>
      </c>
    </row>
    <row r="58" spans="1:31" x14ac:dyDescent="0.25">
      <c r="O58" s="83">
        <v>0.95</v>
      </c>
      <c r="P58" s="83">
        <f t="shared" si="5"/>
        <v>292.76150000000001</v>
      </c>
      <c r="T58" s="434" t="s">
        <v>109</v>
      </c>
      <c r="U58" s="526" t="s">
        <v>124</v>
      </c>
      <c r="W58" s="133">
        <v>42529</v>
      </c>
      <c r="X58" s="10">
        <v>255.03</v>
      </c>
      <c r="Y58" s="10">
        <v>256.79000000000002</v>
      </c>
      <c r="Z58" s="10">
        <v>251.41</v>
      </c>
      <c r="AA58" s="10">
        <v>254.17</v>
      </c>
      <c r="AB58" s="95">
        <v>3610400</v>
      </c>
      <c r="AC58" s="10">
        <v>254.17</v>
      </c>
      <c r="AD58" s="2">
        <f t="shared" si="0"/>
        <v>5.3800000000000239</v>
      </c>
      <c r="AE58" s="138">
        <f t="shared" si="1"/>
        <v>5.1807324211023964E-3</v>
      </c>
    </row>
    <row r="59" spans="1:31" x14ac:dyDescent="0.25">
      <c r="O59" s="83">
        <v>0.94</v>
      </c>
      <c r="P59" s="83">
        <f t="shared" si="5"/>
        <v>289.6798</v>
      </c>
      <c r="W59" s="133">
        <v>42528</v>
      </c>
      <c r="X59" s="10">
        <v>264.45</v>
      </c>
      <c r="Y59" s="10">
        <v>264.73</v>
      </c>
      <c r="Z59" s="10">
        <v>250.87</v>
      </c>
      <c r="AA59" s="10">
        <v>252.86</v>
      </c>
      <c r="AB59" s="95">
        <v>8876400</v>
      </c>
      <c r="AC59" s="10">
        <v>252.86</v>
      </c>
      <c r="AD59" s="2">
        <f t="shared" si="0"/>
        <v>13.860000000000014</v>
      </c>
      <c r="AE59" s="138">
        <f t="shared" si="1"/>
        <v>-0.12758763455699684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286.59810000000004</v>
      </c>
      <c r="W60" s="133">
        <v>42527</v>
      </c>
      <c r="X60" s="10">
        <v>290</v>
      </c>
      <c r="Y60" s="10">
        <v>290.74</v>
      </c>
      <c r="Z60" s="10">
        <v>285.20999999999998</v>
      </c>
      <c r="AA60" s="10">
        <v>289.83999999999997</v>
      </c>
      <c r="AB60" s="95">
        <v>1618700</v>
      </c>
      <c r="AC60" s="10">
        <v>289.83999999999997</v>
      </c>
      <c r="AD60" s="2">
        <f t="shared" si="0"/>
        <v>5.5300000000000296</v>
      </c>
      <c r="AE60" s="138">
        <f t="shared" si="1"/>
        <v>-1.3437618440548249E-3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283.51640000000003</v>
      </c>
      <c r="W61" s="133">
        <v>42524</v>
      </c>
      <c r="X61" s="10">
        <v>289.51</v>
      </c>
      <c r="Y61" s="10">
        <v>292.69</v>
      </c>
      <c r="Z61" s="10">
        <v>283.79000000000002</v>
      </c>
      <c r="AA61" s="10">
        <v>290.23</v>
      </c>
      <c r="AB61" s="95">
        <v>1473000</v>
      </c>
      <c r="AC61" s="10">
        <v>290.23</v>
      </c>
      <c r="AD61" s="2">
        <f t="shared" si="0"/>
        <v>8.8999999999999773</v>
      </c>
      <c r="AE61" s="138">
        <f t="shared" si="1"/>
        <v>1.7257446588203607E-3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280.43470000000002</v>
      </c>
      <c r="W62" s="133">
        <v>42523</v>
      </c>
      <c r="X62" s="10">
        <v>286.88</v>
      </c>
      <c r="Y62" s="10">
        <v>289.91000000000003</v>
      </c>
      <c r="Z62" s="10">
        <v>286.56</v>
      </c>
      <c r="AA62" s="10">
        <v>289.73</v>
      </c>
      <c r="AB62" s="95">
        <v>1128200</v>
      </c>
      <c r="AC62" s="10">
        <v>289.73</v>
      </c>
      <c r="AD62" s="2">
        <f t="shared" si="0"/>
        <v>3.3500000000000227</v>
      </c>
      <c r="AE62" s="138">
        <f t="shared" si="1"/>
        <v>1.0145736001673678E-2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277.35300000000001</v>
      </c>
      <c r="W63" s="133">
        <v>42522</v>
      </c>
      <c r="X63" s="10">
        <v>287.97000000000003</v>
      </c>
      <c r="Y63" s="10">
        <v>289.95</v>
      </c>
      <c r="Z63" s="10">
        <v>286.14</v>
      </c>
      <c r="AA63" s="10">
        <v>286.82</v>
      </c>
      <c r="AB63" s="95">
        <v>1418400</v>
      </c>
      <c r="AC63" s="10">
        <v>286.82</v>
      </c>
      <c r="AD63" s="2">
        <f t="shared" si="0"/>
        <v>3.8100000000000023</v>
      </c>
      <c r="AE63" s="138">
        <f t="shared" si="1"/>
        <v>-1.0043833914334166E-2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42521</v>
      </c>
      <c r="X64" s="10">
        <v>285</v>
      </c>
      <c r="Y64" s="10">
        <v>291.63</v>
      </c>
      <c r="Z64" s="10">
        <v>284.66000000000003</v>
      </c>
      <c r="AA64" s="10">
        <v>289.73</v>
      </c>
      <c r="AB64" s="95">
        <v>2146500</v>
      </c>
      <c r="AC64" s="10">
        <v>289.73</v>
      </c>
      <c r="AD64" s="2">
        <f t="shared" si="0"/>
        <v>6.9699999999999704</v>
      </c>
      <c r="AE64" s="138">
        <f t="shared" si="1"/>
        <v>2.4541178966724475E-2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42517</v>
      </c>
      <c r="X65" s="10">
        <v>282</v>
      </c>
      <c r="Y65" s="10">
        <v>284.25</v>
      </c>
      <c r="Z65" s="10">
        <v>280.61</v>
      </c>
      <c r="AA65" s="10">
        <v>282.79000000000002</v>
      </c>
      <c r="AB65" s="95">
        <v>1262400</v>
      </c>
      <c r="AC65" s="10">
        <v>282.79000000000002</v>
      </c>
      <c r="AD65" s="2">
        <f t="shared" si="0"/>
        <v>3.6399999999999864</v>
      </c>
      <c r="AE65" s="138">
        <f t="shared" si="1"/>
        <v>2.8014184397164854E-3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42516</v>
      </c>
      <c r="X66" s="10">
        <v>279.52999999999997</v>
      </c>
      <c r="Y66" s="10">
        <v>284.27999999999997</v>
      </c>
      <c r="Z66" s="10">
        <v>279.08999999999997</v>
      </c>
      <c r="AA66" s="10">
        <v>282</v>
      </c>
      <c r="AB66" s="95">
        <v>1829400</v>
      </c>
      <c r="AC66" s="10">
        <v>282</v>
      </c>
      <c r="AD66" s="2">
        <f t="shared" si="0"/>
        <v>5.1899999999999977</v>
      </c>
      <c r="AE66" s="138">
        <f t="shared" si="1"/>
        <v>8.2230961744726994E-3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42515</v>
      </c>
      <c r="X67" s="10">
        <v>273.73</v>
      </c>
      <c r="Y67" s="10">
        <v>280.07</v>
      </c>
      <c r="Z67" s="10">
        <v>273.51</v>
      </c>
      <c r="AA67" s="10">
        <v>279.7</v>
      </c>
      <c r="AB67" s="95">
        <v>1796300</v>
      </c>
      <c r="AC67" s="10">
        <v>279.7</v>
      </c>
      <c r="AD67" s="2">
        <f>Y67-Z67</f>
        <v>6.5600000000000023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200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695" priority="58">
      <formula>F19&gt;0</formula>
    </cfRule>
    <cfRule type="expression" dxfId="69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93" priority="47">
      <formula>H25&gt;0</formula>
    </cfRule>
    <cfRule type="expression" dxfId="692" priority="48">
      <formula>H25&lt;0</formula>
    </cfRule>
  </conditionalFormatting>
  <conditionalFormatting sqref="M39">
    <cfRule type="expression" dxfId="691" priority="45">
      <formula>M39&gt;0</formula>
    </cfRule>
    <cfRule type="expression" dxfId="690" priority="46">
      <formula>M39&lt;0</formula>
    </cfRule>
  </conditionalFormatting>
  <conditionalFormatting sqref="F61:F67">
    <cfRule type="expression" dxfId="689" priority="43">
      <formula>F61&gt;0</formula>
    </cfRule>
    <cfRule type="expression" dxfId="688" priority="44">
      <formula>F61&lt;0</formula>
    </cfRule>
  </conditionalFormatting>
  <conditionalFormatting sqref="H61:H67">
    <cfRule type="expression" dxfId="687" priority="41">
      <formula>H61&gt;0</formula>
    </cfRule>
    <cfRule type="expression" dxfId="686" priority="42">
      <formula>H61&lt;0</formula>
    </cfRule>
  </conditionalFormatting>
  <conditionalFormatting sqref="F21:F24">
    <cfRule type="expression" dxfId="685" priority="39">
      <formula>F21&gt;0</formula>
    </cfRule>
    <cfRule type="expression" dxfId="684" priority="40">
      <formula>F21&lt;0</formula>
    </cfRule>
  </conditionalFormatting>
  <conditionalFormatting sqref="H21:H24">
    <cfRule type="expression" dxfId="683" priority="37">
      <formula>H21&gt;0</formula>
    </cfRule>
    <cfRule type="expression" dxfId="682" priority="38">
      <formula>H21&lt;0</formula>
    </cfRule>
  </conditionalFormatting>
  <conditionalFormatting sqref="I25:I28">
    <cfRule type="expression" dxfId="681" priority="31">
      <formula>I25&gt;0</formula>
    </cfRule>
    <cfRule type="expression" dxfId="680" priority="32">
      <formula>I25&lt;0</formula>
    </cfRule>
  </conditionalFormatting>
  <conditionalFormatting sqref="I21:I24">
    <cfRule type="expression" dxfId="679" priority="29">
      <formula>I21&gt;0</formula>
    </cfRule>
    <cfRule type="expression" dxfId="678" priority="30">
      <formula>I21&lt;0</formula>
    </cfRule>
  </conditionalFormatting>
  <conditionalFormatting sqref="H29">
    <cfRule type="expression" dxfId="677" priority="27">
      <formula>H29&gt;0</formula>
    </cfRule>
    <cfRule type="expression" dxfId="676" priority="28">
      <formula>H29&lt;0</formula>
    </cfRule>
  </conditionalFormatting>
  <conditionalFormatting sqref="H30">
    <cfRule type="expression" dxfId="675" priority="25">
      <formula>H30&gt;0</formula>
    </cfRule>
    <cfRule type="expression" dxfId="674" priority="26">
      <formula>H30&lt;0</formula>
    </cfRule>
  </conditionalFormatting>
  <conditionalFormatting sqref="H31">
    <cfRule type="expression" dxfId="673" priority="23">
      <formula>H31&gt;0</formula>
    </cfRule>
    <cfRule type="expression" dxfId="672" priority="24">
      <formula>H31&lt;0</formula>
    </cfRule>
  </conditionalFormatting>
  <conditionalFormatting sqref="Q7">
    <cfRule type="expression" dxfId="671" priority="21">
      <formula>Q7&gt;0</formula>
    </cfRule>
    <cfRule type="expression" dxfId="670" priority="22">
      <formula>Q7&lt;0</formula>
    </cfRule>
  </conditionalFormatting>
  <conditionalFormatting sqref="Q8">
    <cfRule type="expression" dxfId="669" priority="19">
      <formula>Q8&gt;0</formula>
    </cfRule>
    <cfRule type="expression" dxfId="668" priority="20">
      <formula>Q8&lt;0</formula>
    </cfRule>
  </conditionalFormatting>
  <conditionalFormatting sqref="F73:F82">
    <cfRule type="expression" dxfId="667" priority="17">
      <formula>F73&gt;0</formula>
    </cfRule>
    <cfRule type="expression" dxfId="666" priority="18">
      <formula>F73&lt;0</formula>
    </cfRule>
  </conditionalFormatting>
  <conditionalFormatting sqref="H73:H76">
    <cfRule type="expression" dxfId="665" priority="15">
      <formula>H73&gt;0</formula>
    </cfRule>
    <cfRule type="expression" dxfId="664" priority="16">
      <formula>H73&lt;0</formula>
    </cfRule>
  </conditionalFormatting>
  <conditionalFormatting sqref="F69:F72">
    <cfRule type="expression" dxfId="663" priority="13">
      <formula>F69&gt;0</formula>
    </cfRule>
    <cfRule type="expression" dxfId="662" priority="14">
      <formula>F69&lt;0</formula>
    </cfRule>
  </conditionalFormatting>
  <conditionalFormatting sqref="H69:H72">
    <cfRule type="expression" dxfId="661" priority="11">
      <formula>H69&gt;0</formula>
    </cfRule>
    <cfRule type="expression" dxfId="660" priority="12">
      <formula>H69&lt;0</formula>
    </cfRule>
  </conditionalFormatting>
  <conditionalFormatting sqref="I73:I76">
    <cfRule type="expression" dxfId="659" priority="9">
      <formula>I73&gt;0</formula>
    </cfRule>
    <cfRule type="expression" dxfId="658" priority="10">
      <formula>I73&lt;0</formula>
    </cfRule>
  </conditionalFormatting>
  <conditionalFormatting sqref="I69:I72">
    <cfRule type="expression" dxfId="657" priority="7">
      <formula>I69&gt;0</formula>
    </cfRule>
    <cfRule type="expression" dxfId="656" priority="8">
      <formula>I69&lt;0</formula>
    </cfRule>
  </conditionalFormatting>
  <conditionalFormatting sqref="H77">
    <cfRule type="expression" dxfId="655" priority="5">
      <formula>H77&gt;0</formula>
    </cfRule>
    <cfRule type="expression" dxfId="654" priority="6">
      <formula>H77&lt;0</formula>
    </cfRule>
  </conditionalFormatting>
  <conditionalFormatting sqref="H78">
    <cfRule type="expression" dxfId="653" priority="3">
      <formula>H78&gt;0</formula>
    </cfRule>
    <cfRule type="expression" dxfId="652" priority="4">
      <formula>H78&lt;0</formula>
    </cfRule>
  </conditionalFormatting>
  <conditionalFormatting sqref="H79">
    <cfRule type="expression" dxfId="651" priority="1">
      <formula>H79&gt;0</formula>
    </cfRule>
    <cfRule type="expression" dxfId="65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42608</v>
      </c>
      <c r="X2" s="10">
        <v>43.11</v>
      </c>
      <c r="Y2" s="10">
        <v>43.98</v>
      </c>
      <c r="Z2" s="10">
        <v>42.63</v>
      </c>
      <c r="AA2" s="10">
        <v>43.03</v>
      </c>
      <c r="AB2" s="95">
        <v>8306700</v>
      </c>
      <c r="AC2" s="10">
        <v>43.03</v>
      </c>
      <c r="AD2" s="2">
        <f>Y2-Z2</f>
        <v>1.3499999999999943</v>
      </c>
      <c r="AE2" s="138">
        <f>AC2/AC3-1</f>
        <v>4.2007001166861624E-3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43.03</v>
      </c>
      <c r="W3" s="133">
        <v>42607</v>
      </c>
      <c r="X3" s="10">
        <v>44.65</v>
      </c>
      <c r="Y3" s="10">
        <v>45.11</v>
      </c>
      <c r="Z3" s="10">
        <v>42.33</v>
      </c>
      <c r="AA3" s="10">
        <v>42.85</v>
      </c>
      <c r="AB3" s="95">
        <v>17699200</v>
      </c>
      <c r="AC3" s="10">
        <v>42.85</v>
      </c>
      <c r="AD3" s="2">
        <f t="shared" ref="AD3:AD66" si="0">Y3-Z3</f>
        <v>2.7800000000000011</v>
      </c>
      <c r="AE3" s="138">
        <f t="shared" ref="AE3:AE66" si="1">AC3/AC4-1</f>
        <v>-6.9524913093857998E-3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43.03</v>
      </c>
      <c r="T4" s="1"/>
      <c r="W4" s="133">
        <v>42606</v>
      </c>
      <c r="X4" s="10">
        <v>45.5</v>
      </c>
      <c r="Y4" s="10">
        <v>45.99</v>
      </c>
      <c r="Z4" s="10">
        <v>42.78</v>
      </c>
      <c r="AA4" s="10">
        <v>43.15</v>
      </c>
      <c r="AB4" s="95">
        <v>17897400</v>
      </c>
      <c r="AC4" s="10">
        <v>43.15</v>
      </c>
      <c r="AD4" s="2">
        <f t="shared" si="0"/>
        <v>3.2100000000000009</v>
      </c>
      <c r="AE4" s="138">
        <f t="shared" si="1"/>
        <v>-5.4142919772029785E-2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42605</v>
      </c>
      <c r="X5" s="10">
        <v>47.45</v>
      </c>
      <c r="Y5" s="10">
        <v>47.59</v>
      </c>
      <c r="Z5" s="10">
        <v>45.53</v>
      </c>
      <c r="AA5" s="10">
        <v>45.62</v>
      </c>
      <c r="AB5" s="95">
        <v>13058000</v>
      </c>
      <c r="AC5" s="10">
        <v>45.62</v>
      </c>
      <c r="AD5" s="2">
        <f t="shared" si="0"/>
        <v>2.0600000000000023</v>
      </c>
      <c r="AE5" s="138">
        <f t="shared" si="1"/>
        <v>-4.759916492693117E-2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42604</v>
      </c>
      <c r="X6" s="10">
        <v>48.54</v>
      </c>
      <c r="Y6" s="10">
        <v>49.09</v>
      </c>
      <c r="Z6" s="10">
        <v>47.57</v>
      </c>
      <c r="AA6" s="10">
        <v>47.9</v>
      </c>
      <c r="AB6" s="95">
        <v>7245700</v>
      </c>
      <c r="AC6" s="10">
        <v>47.9</v>
      </c>
      <c r="AD6" s="2">
        <f t="shared" si="0"/>
        <v>1.5200000000000031</v>
      </c>
      <c r="AE6" s="138">
        <f t="shared" si="1"/>
        <v>-1.5618577887381746E-2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42601</v>
      </c>
      <c r="X7" s="10">
        <v>48.99</v>
      </c>
      <c r="Y7" s="10">
        <v>49.2</v>
      </c>
      <c r="Z7" s="10">
        <v>48.1</v>
      </c>
      <c r="AA7" s="10">
        <v>48.66</v>
      </c>
      <c r="AB7" s="95">
        <v>5146500</v>
      </c>
      <c r="AC7" s="10">
        <v>48.66</v>
      </c>
      <c r="AD7" s="2">
        <f t="shared" si="0"/>
        <v>1.1000000000000014</v>
      </c>
      <c r="AE7" s="138">
        <f t="shared" si="1"/>
        <v>-1.3381995133819991E-2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42600</v>
      </c>
      <c r="X8" s="10">
        <v>49</v>
      </c>
      <c r="Y8" s="10">
        <v>49.42</v>
      </c>
      <c r="Z8" s="10">
        <v>48.86</v>
      </c>
      <c r="AA8" s="10">
        <v>49.32</v>
      </c>
      <c r="AB8" s="95">
        <v>2983900</v>
      </c>
      <c r="AC8" s="10">
        <v>49.32</v>
      </c>
      <c r="AD8" s="2">
        <f t="shared" si="0"/>
        <v>0.56000000000000227</v>
      </c>
      <c r="AE8" s="138">
        <f t="shared" si="1"/>
        <v>8.5889570552146743E-3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42599</v>
      </c>
      <c r="X9" s="10">
        <v>48.76</v>
      </c>
      <c r="Y9" s="10">
        <v>49.16</v>
      </c>
      <c r="Z9" s="10">
        <v>48.32</v>
      </c>
      <c r="AA9" s="10">
        <v>48.9</v>
      </c>
      <c r="AB9" s="95">
        <v>2566900</v>
      </c>
      <c r="AC9" s="10">
        <v>48.9</v>
      </c>
      <c r="AD9" s="2">
        <f t="shared" si="0"/>
        <v>0.83999999999999631</v>
      </c>
      <c r="AE9" s="138">
        <f t="shared" si="1"/>
        <v>7.6241500103029214E-3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M35</f>
        <v>439.77999999999975</v>
      </c>
      <c r="W10" s="133">
        <v>42598</v>
      </c>
      <c r="X10" s="10">
        <v>48.71</v>
      </c>
      <c r="Y10" s="10">
        <v>49.02</v>
      </c>
      <c r="Z10" s="10">
        <v>48.49</v>
      </c>
      <c r="AA10" s="10">
        <v>48.53</v>
      </c>
      <c r="AB10" s="95">
        <v>2217800</v>
      </c>
      <c r="AC10" s="10">
        <v>48.53</v>
      </c>
      <c r="AD10" s="2">
        <f t="shared" si="0"/>
        <v>0.53000000000000114</v>
      </c>
      <c r="AE10" s="138">
        <f t="shared" si="1"/>
        <v>-4.5128205128205368E-3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42597</v>
      </c>
      <c r="X11" s="10">
        <v>48.72</v>
      </c>
      <c r="Y11" s="10">
        <v>48.9</v>
      </c>
      <c r="Z11" s="10">
        <v>48.5</v>
      </c>
      <c r="AA11" s="10">
        <v>48.75</v>
      </c>
      <c r="AB11" s="95">
        <v>3309600</v>
      </c>
      <c r="AC11" s="10">
        <v>48.75</v>
      </c>
      <c r="AD11" s="2">
        <f t="shared" si="0"/>
        <v>0.39999999999999858</v>
      </c>
      <c r="AE11" s="138">
        <f t="shared" si="1"/>
        <v>5.9843169624431702E-3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42594</v>
      </c>
      <c r="X12" s="10">
        <v>48.4</v>
      </c>
      <c r="Y12" s="10">
        <v>48.52</v>
      </c>
      <c r="Z12" s="10">
        <v>47.73</v>
      </c>
      <c r="AA12" s="10">
        <v>48.46</v>
      </c>
      <c r="AB12" s="95">
        <v>3618700</v>
      </c>
      <c r="AC12" s="10">
        <v>48.46</v>
      </c>
      <c r="AD12" s="2">
        <f t="shared" si="0"/>
        <v>0.79000000000000625</v>
      </c>
      <c r="AE12" s="138">
        <f t="shared" si="1"/>
        <v>-5.1324163416136548E-3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42593</v>
      </c>
      <c r="X13" s="10">
        <v>49.09</v>
      </c>
      <c r="Y13" s="10">
        <v>49.4</v>
      </c>
      <c r="Z13" s="10">
        <v>48.56</v>
      </c>
      <c r="AA13" s="10">
        <v>48.71</v>
      </c>
      <c r="AB13" s="95">
        <v>3444900</v>
      </c>
      <c r="AC13" s="10">
        <v>48.71</v>
      </c>
      <c r="AD13" s="2">
        <f t="shared" si="0"/>
        <v>0.83999999999999631</v>
      </c>
      <c r="AE13" s="138">
        <f t="shared" si="1"/>
        <v>-1.6396802623488416E-3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42592</v>
      </c>
      <c r="X14" s="10">
        <v>49.3</v>
      </c>
      <c r="Y14" s="10">
        <v>49.91</v>
      </c>
      <c r="Z14" s="10">
        <v>48.01</v>
      </c>
      <c r="AA14" s="10">
        <v>48.79</v>
      </c>
      <c r="AB14" s="95">
        <v>7496200</v>
      </c>
      <c r="AC14" s="10">
        <v>48.79</v>
      </c>
      <c r="AD14" s="2">
        <f t="shared" si="0"/>
        <v>1.8999999999999986</v>
      </c>
      <c r="AE14" s="138">
        <f t="shared" si="1"/>
        <v>-2.2636217948717952E-2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42591</v>
      </c>
      <c r="X15" s="10">
        <v>48.6</v>
      </c>
      <c r="Y15" s="10">
        <v>50.4</v>
      </c>
      <c r="Z15" s="10">
        <v>48.6</v>
      </c>
      <c r="AA15" s="10">
        <v>49.92</v>
      </c>
      <c r="AB15" s="95">
        <v>7636700</v>
      </c>
      <c r="AC15" s="10">
        <v>49.92</v>
      </c>
      <c r="AD15" s="2">
        <f t="shared" si="0"/>
        <v>1.7999999999999972</v>
      </c>
      <c r="AE15" s="138">
        <f t="shared" si="1"/>
        <v>2.8642077065732519E-2</v>
      </c>
    </row>
    <row r="16" spans="1:40" x14ac:dyDescent="0.25">
      <c r="G16" s="1"/>
      <c r="W16" s="133">
        <v>42590</v>
      </c>
      <c r="X16" s="10">
        <v>48.42</v>
      </c>
      <c r="Y16" s="10">
        <v>49.32</v>
      </c>
      <c r="Z16" s="10">
        <v>48.24</v>
      </c>
      <c r="AA16" s="10">
        <v>48.53</v>
      </c>
      <c r="AB16" s="95">
        <v>6708700</v>
      </c>
      <c r="AC16" s="10">
        <v>48.53</v>
      </c>
      <c r="AD16" s="2">
        <f t="shared" si="0"/>
        <v>1.0799999999999983</v>
      </c>
      <c r="AE16" s="138">
        <f t="shared" si="1"/>
        <v>1.4444903012793553E-3</v>
      </c>
    </row>
    <row r="17" spans="1:31" x14ac:dyDescent="0.25">
      <c r="G17" s="1"/>
      <c r="W17" s="133">
        <v>42587</v>
      </c>
      <c r="X17" s="10">
        <v>48.98</v>
      </c>
      <c r="Y17" s="10">
        <v>49.11</v>
      </c>
      <c r="Z17" s="10">
        <v>48.3</v>
      </c>
      <c r="AA17" s="10">
        <v>48.46</v>
      </c>
      <c r="AB17" s="95">
        <v>4747200</v>
      </c>
      <c r="AC17" s="10">
        <v>48.46</v>
      </c>
      <c r="AD17" s="2">
        <f t="shared" si="0"/>
        <v>0.81000000000000227</v>
      </c>
      <c r="AE17" s="138">
        <f t="shared" si="1"/>
        <v>-1.8537590113284486E-3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42586</v>
      </c>
      <c r="X18" s="10">
        <v>48.31</v>
      </c>
      <c r="Y18" s="10">
        <v>49.19</v>
      </c>
      <c r="Z18" s="10">
        <v>48.25</v>
      </c>
      <c r="AA18" s="10">
        <v>48.55</v>
      </c>
      <c r="AB18" s="95">
        <v>11709900</v>
      </c>
      <c r="AC18" s="10">
        <v>48.55</v>
      </c>
      <c r="AD18" s="2">
        <f t="shared" si="0"/>
        <v>0.93999999999999773</v>
      </c>
      <c r="AE18" s="138">
        <f t="shared" si="1"/>
        <v>2.8919644701508318E-3</v>
      </c>
    </row>
    <row r="19" spans="1:31" x14ac:dyDescent="0.25">
      <c r="N19" s="2"/>
      <c r="W19" s="133">
        <v>42585</v>
      </c>
      <c r="X19" s="10">
        <v>46.33</v>
      </c>
      <c r="Y19" s="10">
        <v>48.54</v>
      </c>
      <c r="Z19" s="10">
        <v>46.3</v>
      </c>
      <c r="AA19" s="10">
        <v>48.41</v>
      </c>
      <c r="AB19" s="95">
        <v>7782500</v>
      </c>
      <c r="AC19" s="10">
        <v>48.41</v>
      </c>
      <c r="AD19" s="2">
        <f t="shared" si="0"/>
        <v>2.240000000000002</v>
      </c>
      <c r="AE19" s="138">
        <f t="shared" si="1"/>
        <v>4.040404040404022E-2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42584</v>
      </c>
      <c r="X20" s="10">
        <v>46.4</v>
      </c>
      <c r="Y20" s="10">
        <v>46.74</v>
      </c>
      <c r="Z20" s="10">
        <v>45.68</v>
      </c>
      <c r="AA20" s="10">
        <v>46.53</v>
      </c>
      <c r="AB20" s="95">
        <v>4814300</v>
      </c>
      <c r="AC20" s="10">
        <v>46.53</v>
      </c>
      <c r="AD20" s="2">
        <f t="shared" si="0"/>
        <v>1.0600000000000023</v>
      </c>
      <c r="AE20" s="138">
        <f t="shared" si="1"/>
        <v>-4.49293966623876E-3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42583</v>
      </c>
      <c r="X21" s="10">
        <v>46.79</v>
      </c>
      <c r="Y21" s="10">
        <v>47.12</v>
      </c>
      <c r="Z21" s="10">
        <v>46.36</v>
      </c>
      <c r="AA21" s="10">
        <v>46.74</v>
      </c>
      <c r="AB21" s="95">
        <v>3122700</v>
      </c>
      <c r="AC21" s="10">
        <v>46.74</v>
      </c>
      <c r="AD21" s="2">
        <f t="shared" si="0"/>
        <v>0.75999999999999801</v>
      </c>
      <c r="AE21" s="138">
        <f t="shared" si="1"/>
        <v>-1.0686044026501085E-3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42580</v>
      </c>
      <c r="X22" s="10">
        <v>46.7</v>
      </c>
      <c r="Y22" s="10">
        <v>46.94</v>
      </c>
      <c r="Z22" s="10">
        <v>46.11</v>
      </c>
      <c r="AA22" s="10">
        <v>46.79</v>
      </c>
      <c r="AB22" s="95">
        <v>2658900</v>
      </c>
      <c r="AC22" s="10">
        <v>46.79</v>
      </c>
      <c r="AD22" s="2">
        <f t="shared" si="0"/>
        <v>0.82999999999999829</v>
      </c>
      <c r="AE22" s="138">
        <f t="shared" si="1"/>
        <v>1.4982876712328341E-3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42579</v>
      </c>
      <c r="X23" s="10">
        <v>46.82</v>
      </c>
      <c r="Y23" s="10">
        <v>46.92</v>
      </c>
      <c r="Z23" s="10">
        <v>45.82</v>
      </c>
      <c r="AA23" s="10">
        <v>46.72</v>
      </c>
      <c r="AB23" s="95">
        <v>3866700</v>
      </c>
      <c r="AC23" s="10">
        <v>46.72</v>
      </c>
      <c r="AD23" s="2">
        <f t="shared" si="0"/>
        <v>1.1000000000000014</v>
      </c>
      <c r="AE23" s="138">
        <f t="shared" si="1"/>
        <v>-4.4747496271042575E-3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42578</v>
      </c>
      <c r="X24" s="10">
        <v>46.53</v>
      </c>
      <c r="Y24" s="10">
        <v>47.01</v>
      </c>
      <c r="Z24" s="10">
        <v>46.38</v>
      </c>
      <c r="AA24" s="10">
        <v>46.93</v>
      </c>
      <c r="AB24" s="95">
        <v>2952100</v>
      </c>
      <c r="AC24" s="10">
        <v>46.93</v>
      </c>
      <c r="AD24" s="2">
        <f t="shared" si="0"/>
        <v>0.62999999999999545</v>
      </c>
      <c r="AE24" s="138">
        <f t="shared" si="1"/>
        <v>9.6815834767642883E-3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42577</v>
      </c>
      <c r="X25" s="10">
        <v>47.13</v>
      </c>
      <c r="Y25" s="10">
        <v>48.34</v>
      </c>
      <c r="Z25" s="10">
        <v>46.42</v>
      </c>
      <c r="AA25" s="10">
        <v>46.48</v>
      </c>
      <c r="AB25" s="95">
        <v>3797000</v>
      </c>
      <c r="AC25" s="10">
        <v>46.48</v>
      </c>
      <c r="AD25" s="2">
        <f t="shared" si="0"/>
        <v>1.9200000000000017</v>
      </c>
      <c r="AE25" s="138">
        <f t="shared" si="1"/>
        <v>-1.6920473773265776E-2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42576</v>
      </c>
      <c r="X26" s="10">
        <v>46.58</v>
      </c>
      <c r="Y26" s="10">
        <v>47.34</v>
      </c>
      <c r="Z26" s="10">
        <v>46.51</v>
      </c>
      <c r="AA26" s="10">
        <v>47.28</v>
      </c>
      <c r="AB26" s="95">
        <v>2763600</v>
      </c>
      <c r="AC26" s="10">
        <v>47.28</v>
      </c>
      <c r="AD26" s="2">
        <f t="shared" si="0"/>
        <v>0.8300000000000054</v>
      </c>
      <c r="AE26" s="138">
        <f t="shared" si="1"/>
        <v>1.481004507405026E-2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42573</v>
      </c>
      <c r="X27" s="10">
        <v>47.04</v>
      </c>
      <c r="Y27" s="10">
        <v>47.06</v>
      </c>
      <c r="Z27" s="10">
        <v>46.09</v>
      </c>
      <c r="AA27" s="10">
        <v>46.59</v>
      </c>
      <c r="AB27" s="95">
        <v>2236400</v>
      </c>
      <c r="AC27" s="10">
        <v>46.59</v>
      </c>
      <c r="AD27" s="2">
        <f t="shared" si="0"/>
        <v>0.96999999999999886</v>
      </c>
      <c r="AE27" s="138">
        <f t="shared" si="1"/>
        <v>-5.7618437900127661E-3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42572</v>
      </c>
      <c r="X28" s="10">
        <v>47.02</v>
      </c>
      <c r="Y28" s="10">
        <v>47.69</v>
      </c>
      <c r="Z28" s="10">
        <v>45.97</v>
      </c>
      <c r="AA28" s="10">
        <v>46.86</v>
      </c>
      <c r="AB28" s="95">
        <v>4706300</v>
      </c>
      <c r="AC28" s="10">
        <v>46.86</v>
      </c>
      <c r="AD28" s="2">
        <f t="shared" si="0"/>
        <v>1.7199999999999989</v>
      </c>
      <c r="AE28" s="138">
        <f t="shared" si="1"/>
        <v>-7.2033898305084998E-3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42571</v>
      </c>
      <c r="X29" s="10">
        <v>45.07</v>
      </c>
      <c r="Y29" s="10">
        <v>47.21</v>
      </c>
      <c r="Z29" s="10">
        <v>44.99</v>
      </c>
      <c r="AA29" s="10">
        <v>47.2</v>
      </c>
      <c r="AB29" s="95">
        <v>5311800</v>
      </c>
      <c r="AC29" s="10">
        <v>47.2</v>
      </c>
      <c r="AD29" s="2">
        <f t="shared" si="0"/>
        <v>2.2199999999999989</v>
      </c>
      <c r="AE29" s="138">
        <f t="shared" si="1"/>
        <v>5.0523035833518914E-2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42570</v>
      </c>
      <c r="X30" s="10">
        <v>45.32</v>
      </c>
      <c r="Y30" s="10">
        <v>45.75</v>
      </c>
      <c r="Z30" s="10">
        <v>44.74</v>
      </c>
      <c r="AA30" s="10">
        <v>44.93</v>
      </c>
      <c r="AB30" s="95">
        <v>3856200</v>
      </c>
      <c r="AC30" s="10">
        <v>44.93</v>
      </c>
      <c r="AD30" s="2">
        <f t="shared" si="0"/>
        <v>1.009999999999998</v>
      </c>
      <c r="AE30" s="138">
        <f t="shared" si="1"/>
        <v>-1.3178124313639406E-2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42569</v>
      </c>
      <c r="X31" s="10">
        <v>45.56</v>
      </c>
      <c r="Y31" s="10">
        <v>45.92</v>
      </c>
      <c r="Z31" s="10">
        <v>45.41</v>
      </c>
      <c r="AA31" s="10">
        <v>45.53</v>
      </c>
      <c r="AB31" s="95">
        <v>3529800</v>
      </c>
      <c r="AC31" s="10">
        <v>45.53</v>
      </c>
      <c r="AD31" s="2">
        <f t="shared" si="0"/>
        <v>0.51000000000000512</v>
      </c>
      <c r="AE31" s="138">
        <f t="shared" si="1"/>
        <v>1.7601760176018111E-3</v>
      </c>
    </row>
    <row r="32" spans="1:31" x14ac:dyDescent="0.25">
      <c r="W32" s="133">
        <v>42566</v>
      </c>
      <c r="X32" s="10">
        <v>45.83</v>
      </c>
      <c r="Y32" s="10">
        <v>45.9</v>
      </c>
      <c r="Z32" s="10">
        <v>45.15</v>
      </c>
      <c r="AA32" s="10">
        <v>45.45</v>
      </c>
      <c r="AB32" s="95">
        <v>2696000</v>
      </c>
      <c r="AC32" s="10">
        <v>45.45</v>
      </c>
      <c r="AD32" s="2">
        <f t="shared" si="0"/>
        <v>0.75</v>
      </c>
      <c r="AE32" s="138">
        <f t="shared" si="1"/>
        <v>1.5425297487881018E-3</v>
      </c>
    </row>
    <row r="33" spans="1:31" x14ac:dyDescent="0.25">
      <c r="W33" s="133">
        <v>42565</v>
      </c>
      <c r="X33" s="10">
        <v>45.85</v>
      </c>
      <c r="Y33" s="10">
        <v>45.97</v>
      </c>
      <c r="Z33" s="10">
        <v>45.28</v>
      </c>
      <c r="AA33" s="10">
        <v>45.38</v>
      </c>
      <c r="AB33" s="95">
        <v>2502400</v>
      </c>
      <c r="AC33" s="10">
        <v>45.38</v>
      </c>
      <c r="AD33" s="2">
        <f t="shared" si="0"/>
        <v>0.68999999999999773</v>
      </c>
      <c r="AE33" s="138">
        <f t="shared" si="1"/>
        <v>1.7660044150111798E-3</v>
      </c>
    </row>
    <row r="34" spans="1:31" x14ac:dyDescent="0.25">
      <c r="W34" s="133">
        <v>42564</v>
      </c>
      <c r="X34" s="10">
        <v>45.94</v>
      </c>
      <c r="Y34" s="10">
        <v>46.78</v>
      </c>
      <c r="Z34" s="10">
        <v>45.28</v>
      </c>
      <c r="AA34" s="10">
        <v>45.3</v>
      </c>
      <c r="AB34" s="95">
        <v>3604100</v>
      </c>
      <c r="AC34" s="10">
        <v>45.3</v>
      </c>
      <c r="AD34" s="2">
        <f t="shared" si="0"/>
        <v>1.5</v>
      </c>
      <c r="AE34" s="138">
        <f t="shared" si="1"/>
        <v>3.1000885739591588E-3</v>
      </c>
    </row>
    <row r="35" spans="1:31" x14ac:dyDescent="0.25">
      <c r="L35" t="s">
        <v>223</v>
      </c>
      <c r="M35" s="2">
        <f>K53+M53-F53</f>
        <v>439.77999999999975</v>
      </c>
      <c r="W35" s="133">
        <v>42563</v>
      </c>
      <c r="X35" s="10">
        <v>44.78</v>
      </c>
      <c r="Y35" s="10">
        <v>45.39</v>
      </c>
      <c r="Z35" s="10">
        <v>44.74</v>
      </c>
      <c r="AA35" s="10">
        <v>45.16</v>
      </c>
      <c r="AB35" s="95">
        <v>2629100</v>
      </c>
      <c r="AC35" s="10">
        <v>45.16</v>
      </c>
      <c r="AD35" s="2">
        <f t="shared" si="0"/>
        <v>0.64999999999999858</v>
      </c>
      <c r="AE35" s="138">
        <f t="shared" si="1"/>
        <v>1.3692480359146941E-2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42562</v>
      </c>
      <c r="X36" s="10">
        <v>44.72</v>
      </c>
      <c r="Y36" s="10">
        <v>44.88</v>
      </c>
      <c r="Z36" s="10">
        <v>44.31</v>
      </c>
      <c r="AA36" s="10">
        <v>44.55</v>
      </c>
      <c r="AB36" s="95">
        <v>3109900</v>
      </c>
      <c r="AC36" s="10">
        <v>44.55</v>
      </c>
      <c r="AD36" s="2">
        <f t="shared" si="0"/>
        <v>0.57000000000000028</v>
      </c>
      <c r="AE36" s="138">
        <f t="shared" si="1"/>
        <v>2.2451728783101643E-4</v>
      </c>
    </row>
    <row r="37" spans="1:31" x14ac:dyDescent="0.25">
      <c r="A37" s="393" t="s">
        <v>218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42559</v>
      </c>
      <c r="X37" s="10">
        <v>44.18</v>
      </c>
      <c r="Y37" s="10">
        <v>44.79</v>
      </c>
      <c r="Z37" s="10">
        <v>43.8</v>
      </c>
      <c r="AA37" s="10">
        <v>44.54</v>
      </c>
      <c r="AB37" s="95">
        <v>2490500</v>
      </c>
      <c r="AC37" s="10">
        <v>44.54</v>
      </c>
      <c r="AD37" s="2">
        <f t="shared" si="0"/>
        <v>0.99000000000000199</v>
      </c>
      <c r="AE37" s="138">
        <f t="shared" si="1"/>
        <v>1.922196796338671E-2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42558</v>
      </c>
      <c r="X38" s="10">
        <v>43.76</v>
      </c>
      <c r="Y38" s="10">
        <v>43.92</v>
      </c>
      <c r="Z38" s="10">
        <v>43.14</v>
      </c>
      <c r="AA38" s="10">
        <v>43.7</v>
      </c>
      <c r="AB38" s="95">
        <v>2110900</v>
      </c>
      <c r="AC38" s="10">
        <v>43.7</v>
      </c>
      <c r="AD38" s="2">
        <f t="shared" si="0"/>
        <v>0.78000000000000114</v>
      </c>
      <c r="AE38" s="138">
        <f t="shared" si="1"/>
        <v>3.6747818098301632E-3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42557</v>
      </c>
      <c r="X39" s="10">
        <v>42.64</v>
      </c>
      <c r="Y39" s="10">
        <v>43.6</v>
      </c>
      <c r="Z39" s="10">
        <v>41.99</v>
      </c>
      <c r="AA39" s="10">
        <v>43.54</v>
      </c>
      <c r="AB39" s="95">
        <v>3764000</v>
      </c>
      <c r="AC39" s="10">
        <v>43.54</v>
      </c>
      <c r="AD39" s="2">
        <f t="shared" si="0"/>
        <v>1.6099999999999994</v>
      </c>
      <c r="AE39" s="138">
        <f t="shared" si="1"/>
        <v>2.0389032106866489E-2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42556</v>
      </c>
      <c r="X40" s="10">
        <v>43.3</v>
      </c>
      <c r="Y40" s="10">
        <v>43.31</v>
      </c>
      <c r="Z40" s="10">
        <v>42.33</v>
      </c>
      <c r="AA40" s="10">
        <v>42.67</v>
      </c>
      <c r="AB40" s="95">
        <v>4036200</v>
      </c>
      <c r="AC40" s="10">
        <v>42.67</v>
      </c>
      <c r="AD40" s="2">
        <f t="shared" si="0"/>
        <v>0.98000000000000398</v>
      </c>
      <c r="AE40" s="138">
        <f t="shared" si="1"/>
        <v>-1.8629254829806707E-2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42552</v>
      </c>
      <c r="X41" s="10">
        <v>43.34</v>
      </c>
      <c r="Y41" s="10">
        <v>43.59</v>
      </c>
      <c r="Z41" s="10">
        <v>42.84</v>
      </c>
      <c r="AA41" s="10">
        <v>43.48</v>
      </c>
      <c r="AB41" s="95">
        <v>5332200</v>
      </c>
      <c r="AC41" s="10">
        <v>43.48</v>
      </c>
      <c r="AD41" s="2">
        <f t="shared" si="0"/>
        <v>0.75</v>
      </c>
      <c r="AE41" s="138">
        <f t="shared" si="1"/>
        <v>5.5504162812209934E-3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36" t="s">
        <v>78</v>
      </c>
      <c r="P42" s="536"/>
      <c r="T42" s="112" t="s">
        <v>113</v>
      </c>
      <c r="U42" s="9"/>
      <c r="W42" s="133">
        <v>42551</v>
      </c>
      <c r="X42" s="10">
        <v>43.25</v>
      </c>
      <c r="Y42" s="10">
        <v>43.37</v>
      </c>
      <c r="Z42" s="10">
        <v>42.47</v>
      </c>
      <c r="AA42" s="10">
        <v>43.24</v>
      </c>
      <c r="AB42" s="95">
        <v>7206400</v>
      </c>
      <c r="AC42" s="10">
        <v>43.24</v>
      </c>
      <c r="AD42" s="2">
        <f t="shared" si="0"/>
        <v>0.89999999999999858</v>
      </c>
      <c r="AE42" s="138">
        <f t="shared" si="1"/>
        <v>4.6274872744112017E-4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47.333000000000006</v>
      </c>
      <c r="Q43" s="2"/>
      <c r="T43" s="139" t="s">
        <v>98</v>
      </c>
      <c r="U43" s="370">
        <v>42.85</v>
      </c>
      <c r="W43" s="133">
        <v>42550</v>
      </c>
      <c r="X43" s="10">
        <v>43.17</v>
      </c>
      <c r="Y43" s="10">
        <v>43.93</v>
      </c>
      <c r="Z43" s="10">
        <v>42.67</v>
      </c>
      <c r="AA43" s="10">
        <v>43.22</v>
      </c>
      <c r="AB43" s="95">
        <v>4748800</v>
      </c>
      <c r="AC43" s="10">
        <v>43.22</v>
      </c>
      <c r="AD43" s="2">
        <f t="shared" si="0"/>
        <v>1.259999999999998</v>
      </c>
      <c r="AE43" s="138">
        <f t="shared" si="1"/>
        <v>9.3414292386735376E-3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46.902700000000003</v>
      </c>
      <c r="Q44" s="2"/>
      <c r="T44" s="108" t="s">
        <v>99</v>
      </c>
      <c r="U44" s="371">
        <v>43.11</v>
      </c>
      <c r="W44" s="133">
        <v>42549</v>
      </c>
      <c r="X44" s="10">
        <v>42.18</v>
      </c>
      <c r="Y44" s="10">
        <v>43.07</v>
      </c>
      <c r="Z44" s="10">
        <v>42.14</v>
      </c>
      <c r="AA44" s="10">
        <v>42.82</v>
      </c>
      <c r="AB44" s="95">
        <v>3755300</v>
      </c>
      <c r="AC44" s="10">
        <v>42.82</v>
      </c>
      <c r="AD44" s="2">
        <f t="shared" si="0"/>
        <v>0.92999999999999972</v>
      </c>
      <c r="AE44" s="138">
        <f t="shared" si="1"/>
        <v>2.4156900263094805E-2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46.472400000000007</v>
      </c>
      <c r="Q45" s="2"/>
      <c r="T45" s="108" t="s">
        <v>100</v>
      </c>
      <c r="U45" s="371" t="s">
        <v>508</v>
      </c>
      <c r="W45" s="133">
        <v>42548</v>
      </c>
      <c r="X45" s="10">
        <v>43.18</v>
      </c>
      <c r="Y45" s="10">
        <v>43.19</v>
      </c>
      <c r="Z45" s="10">
        <v>41.62</v>
      </c>
      <c r="AA45" s="10">
        <v>41.81</v>
      </c>
      <c r="AB45" s="95">
        <v>5270300</v>
      </c>
      <c r="AC45" s="10">
        <v>41.81</v>
      </c>
      <c r="AD45" s="2">
        <f t="shared" si="0"/>
        <v>1.5700000000000003</v>
      </c>
      <c r="AE45" s="138">
        <f t="shared" si="1"/>
        <v>-4.0174471992653782E-2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46.042100000000005</v>
      </c>
      <c r="Q46" s="2"/>
      <c r="T46" s="108" t="s">
        <v>101</v>
      </c>
      <c r="U46" s="371" t="s">
        <v>509</v>
      </c>
      <c r="W46" s="133">
        <v>42545</v>
      </c>
      <c r="X46" s="10">
        <v>43.68</v>
      </c>
      <c r="Y46" s="10">
        <v>45.14</v>
      </c>
      <c r="Z46" s="10">
        <v>43.2</v>
      </c>
      <c r="AA46" s="10">
        <v>43.56</v>
      </c>
      <c r="AB46" s="95">
        <v>9367100</v>
      </c>
      <c r="AC46" s="10">
        <v>43.56</v>
      </c>
      <c r="AD46" s="2">
        <f t="shared" si="0"/>
        <v>1.9399999999999977</v>
      </c>
      <c r="AE46" s="138">
        <f t="shared" si="1"/>
        <v>-5.6325823223570048E-2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45.611800000000002</v>
      </c>
      <c r="Q47" s="2"/>
      <c r="T47" s="108" t="s">
        <v>102</v>
      </c>
      <c r="U47" s="371">
        <v>58.31</v>
      </c>
      <c r="W47" s="133">
        <v>42544</v>
      </c>
      <c r="X47" s="10">
        <v>45.64</v>
      </c>
      <c r="Y47" s="10">
        <v>46.22</v>
      </c>
      <c r="Z47" s="10">
        <v>45.46</v>
      </c>
      <c r="AA47" s="10">
        <v>46.16</v>
      </c>
      <c r="AB47" s="95">
        <v>2964200</v>
      </c>
      <c r="AC47" s="10">
        <v>46.16</v>
      </c>
      <c r="AD47" s="2">
        <f t="shared" si="0"/>
        <v>0.75999999999999801</v>
      </c>
      <c r="AE47" s="138">
        <f t="shared" si="1"/>
        <v>2.5777777777777677E-2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45.1815</v>
      </c>
      <c r="Q48" s="2"/>
      <c r="T48" s="108" t="s">
        <v>103</v>
      </c>
      <c r="U48" s="371">
        <v>1.3286500000000001</v>
      </c>
      <c r="W48" s="133">
        <v>42543</v>
      </c>
      <c r="X48" s="10">
        <v>44.74</v>
      </c>
      <c r="Y48" s="10">
        <v>46.29</v>
      </c>
      <c r="Z48" s="10">
        <v>44.7</v>
      </c>
      <c r="AA48" s="10">
        <v>45</v>
      </c>
      <c r="AB48" s="95">
        <v>3360400</v>
      </c>
      <c r="AC48" s="10">
        <v>45</v>
      </c>
      <c r="AD48" s="2">
        <f t="shared" si="0"/>
        <v>1.5899999999999963</v>
      </c>
      <c r="AE48" s="138">
        <f t="shared" si="1"/>
        <v>2.673796791443861E-3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44.751200000000004</v>
      </c>
      <c r="Q49" s="2"/>
      <c r="T49" s="108" t="s">
        <v>123</v>
      </c>
      <c r="U49" s="371" t="s">
        <v>321</v>
      </c>
      <c r="W49" s="133">
        <v>42542</v>
      </c>
      <c r="X49" s="10">
        <v>45.56</v>
      </c>
      <c r="Y49" s="10">
        <v>45.79</v>
      </c>
      <c r="Z49" s="10">
        <v>44.06</v>
      </c>
      <c r="AA49" s="10">
        <v>44.88</v>
      </c>
      <c r="AB49" s="95">
        <v>5221100</v>
      </c>
      <c r="AC49" s="10">
        <v>44.88</v>
      </c>
      <c r="AD49" s="2">
        <f t="shared" si="0"/>
        <v>1.7299999999999969</v>
      </c>
      <c r="AE49" s="138">
        <f t="shared" si="1"/>
        <v>-1.1018069634200045E-2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44.320900000000002</v>
      </c>
      <c r="Q50" s="2"/>
      <c r="T50" s="108"/>
      <c r="U50" s="371"/>
      <c r="W50" s="133">
        <v>42541</v>
      </c>
      <c r="X50" s="10">
        <v>45.66</v>
      </c>
      <c r="Y50" s="10">
        <v>46.21</v>
      </c>
      <c r="Z50" s="10">
        <v>45.09</v>
      </c>
      <c r="AA50" s="10">
        <v>45.38</v>
      </c>
      <c r="AB50" s="95">
        <v>3812700</v>
      </c>
      <c r="AC50" s="10">
        <v>45.38</v>
      </c>
      <c r="AD50" s="2">
        <f t="shared" si="0"/>
        <v>1.1199999999999974</v>
      </c>
      <c r="AE50" s="138">
        <f t="shared" si="1"/>
        <v>8.2203954676740576E-3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43.890599999999999</v>
      </c>
      <c r="Q51" s="2"/>
      <c r="T51" s="108" t="s">
        <v>105</v>
      </c>
      <c r="U51" s="371" t="s">
        <v>510</v>
      </c>
      <c r="W51" s="133">
        <v>42538</v>
      </c>
      <c r="X51" s="10">
        <v>45.05</v>
      </c>
      <c r="Y51" s="10">
        <v>45.58</v>
      </c>
      <c r="Z51" s="10">
        <v>44.47</v>
      </c>
      <c r="AA51" s="10">
        <v>45.01</v>
      </c>
      <c r="AB51" s="95">
        <v>9207200</v>
      </c>
      <c r="AC51" s="10">
        <v>45.01</v>
      </c>
      <c r="AD51" s="2">
        <f t="shared" si="0"/>
        <v>1.1099999999999994</v>
      </c>
      <c r="AE51" s="138">
        <f t="shared" si="1"/>
        <v>-8.8790233074365066E-4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43.460300000000004</v>
      </c>
      <c r="Q52" s="2"/>
      <c r="T52" s="108" t="s">
        <v>106</v>
      </c>
      <c r="U52" s="371" t="s">
        <v>354</v>
      </c>
      <c r="W52" s="133">
        <v>42537</v>
      </c>
      <c r="X52" s="10">
        <v>44.4</v>
      </c>
      <c r="Y52" s="10">
        <v>45.12</v>
      </c>
      <c r="Z52" s="10">
        <v>44.09</v>
      </c>
      <c r="AA52" s="10">
        <v>45.05</v>
      </c>
      <c r="AB52" s="95">
        <v>3046000</v>
      </c>
      <c r="AC52" s="10">
        <v>45.05</v>
      </c>
      <c r="AD52" s="2">
        <f t="shared" si="0"/>
        <v>1.029999999999994</v>
      </c>
      <c r="AE52" s="138">
        <f t="shared" si="1"/>
        <v>6.9289226642823554E-3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43.03</v>
      </c>
      <c r="Q53" s="2"/>
      <c r="T53" s="108" t="s">
        <v>107</v>
      </c>
      <c r="U53" s="372">
        <v>8349591</v>
      </c>
      <c r="W53" s="133">
        <v>42536</v>
      </c>
      <c r="X53" s="10">
        <v>44.97</v>
      </c>
      <c r="Y53" s="10">
        <v>45.8</v>
      </c>
      <c r="Z53" s="10">
        <v>44.66</v>
      </c>
      <c r="AA53" s="10">
        <v>44.74</v>
      </c>
      <c r="AB53" s="95">
        <v>3455300</v>
      </c>
      <c r="AC53" s="10">
        <v>44.74</v>
      </c>
      <c r="AD53" s="2">
        <f t="shared" si="0"/>
        <v>1.1400000000000006</v>
      </c>
      <c r="AE53" s="138">
        <f t="shared" si="1"/>
        <v>-2.8972587474926925E-3</v>
      </c>
    </row>
    <row r="54" spans="1:31" x14ac:dyDescent="0.25">
      <c r="O54" s="83">
        <v>0.99</v>
      </c>
      <c r="P54" s="83">
        <f t="shared" si="3"/>
        <v>42.599699999999999</v>
      </c>
      <c r="Q54" s="2"/>
      <c r="T54" s="108" t="s">
        <v>110</v>
      </c>
      <c r="U54" s="372">
        <v>5119330</v>
      </c>
      <c r="W54" s="133">
        <v>42535</v>
      </c>
      <c r="X54" s="10">
        <v>44.67</v>
      </c>
      <c r="Y54" s="10">
        <v>45.43</v>
      </c>
      <c r="Z54" s="10">
        <v>44.1</v>
      </c>
      <c r="AA54" s="10">
        <v>44.87</v>
      </c>
      <c r="AB54" s="95">
        <v>4302800</v>
      </c>
      <c r="AC54" s="10">
        <v>44.87</v>
      </c>
      <c r="AD54" s="2">
        <f t="shared" si="0"/>
        <v>1.3299999999999983</v>
      </c>
      <c r="AE54" s="138">
        <f t="shared" si="1"/>
        <v>2.2336385972747674E-3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42.169400000000003</v>
      </c>
      <c r="Q55" s="2"/>
      <c r="T55" s="108" t="s">
        <v>108</v>
      </c>
      <c r="U55" s="371" t="s">
        <v>511</v>
      </c>
      <c r="W55" s="133">
        <v>42534</v>
      </c>
      <c r="X55" s="10">
        <v>44.15</v>
      </c>
      <c r="Y55" s="10">
        <v>45.37</v>
      </c>
      <c r="Z55" s="10">
        <v>44.05</v>
      </c>
      <c r="AA55" s="10">
        <v>44.77</v>
      </c>
      <c r="AB55" s="95">
        <v>4893100</v>
      </c>
      <c r="AC55" s="10">
        <v>44.77</v>
      </c>
      <c r="AD55" s="2">
        <f t="shared" si="0"/>
        <v>1.3200000000000003</v>
      </c>
      <c r="AE55" s="138">
        <f t="shared" si="1"/>
        <v>5.3896249719291855E-3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41.739100000000001</v>
      </c>
      <c r="T56" s="108" t="s">
        <v>111</v>
      </c>
      <c r="U56" s="371">
        <v>27.23</v>
      </c>
      <c r="W56" s="133">
        <v>42531</v>
      </c>
      <c r="X56" s="10">
        <v>44.39</v>
      </c>
      <c r="Y56" s="10">
        <v>44.58</v>
      </c>
      <c r="Z56" s="10">
        <v>43</v>
      </c>
      <c r="AA56" s="10">
        <v>44.53</v>
      </c>
      <c r="AB56" s="95">
        <v>7341000</v>
      </c>
      <c r="AC56" s="10">
        <v>44.53</v>
      </c>
      <c r="AD56" s="2">
        <f t="shared" si="0"/>
        <v>1.5799999999999983</v>
      </c>
      <c r="AE56" s="138">
        <f t="shared" si="1"/>
        <v>-2.6879370629370514E-2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41.308799999999998</v>
      </c>
      <c r="T57" s="108" t="s">
        <v>112</v>
      </c>
      <c r="U57" s="371">
        <v>1.58</v>
      </c>
      <c r="W57" s="133">
        <v>42530</v>
      </c>
      <c r="X57" s="10">
        <v>46.29</v>
      </c>
      <c r="Y57" s="10">
        <v>46.71</v>
      </c>
      <c r="Z57" s="10">
        <v>45.71</v>
      </c>
      <c r="AA57" s="10">
        <v>45.76</v>
      </c>
      <c r="AB57" s="95">
        <v>3919200</v>
      </c>
      <c r="AC57" s="10">
        <v>45.76</v>
      </c>
      <c r="AD57" s="2">
        <f t="shared" si="0"/>
        <v>1</v>
      </c>
      <c r="AE57" s="138">
        <f t="shared" si="1"/>
        <v>-1.6125564394753766E-2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40.878500000000003</v>
      </c>
      <c r="T58" s="108" t="s">
        <v>109</v>
      </c>
      <c r="U58" s="371" t="s">
        <v>124</v>
      </c>
      <c r="W58" s="133">
        <v>42529</v>
      </c>
      <c r="X58" s="10">
        <v>46.67</v>
      </c>
      <c r="Y58" s="10">
        <v>47</v>
      </c>
      <c r="Z58" s="10">
        <v>46.18</v>
      </c>
      <c r="AA58" s="10">
        <v>46.51</v>
      </c>
      <c r="AB58" s="95">
        <v>4764000</v>
      </c>
      <c r="AC58" s="10">
        <v>46.51</v>
      </c>
      <c r="AD58" s="2">
        <f t="shared" si="0"/>
        <v>0.82000000000000028</v>
      </c>
      <c r="AE58" s="138">
        <f t="shared" si="1"/>
        <v>-2.1454623471358625E-3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40.4482</v>
      </c>
      <c r="W59" s="133">
        <v>42528</v>
      </c>
      <c r="X59" s="10">
        <v>46.28</v>
      </c>
      <c r="Y59" s="10">
        <v>46.68</v>
      </c>
      <c r="Z59" s="10">
        <v>45.42</v>
      </c>
      <c r="AA59" s="10">
        <v>46.61</v>
      </c>
      <c r="AB59" s="95">
        <v>4569600</v>
      </c>
      <c r="AC59" s="10">
        <v>46.61</v>
      </c>
      <c r="AD59" s="2">
        <f t="shared" si="0"/>
        <v>1.259999999999998</v>
      </c>
      <c r="AE59" s="138">
        <f t="shared" si="1"/>
        <v>1.9346517626825932E-3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40.017900000000004</v>
      </c>
      <c r="W60" s="133">
        <v>42527</v>
      </c>
      <c r="X60" s="10">
        <v>45.12</v>
      </c>
      <c r="Y60" s="10">
        <v>46.55</v>
      </c>
      <c r="Z60" s="10">
        <v>44.8</v>
      </c>
      <c r="AA60" s="10">
        <v>46.52</v>
      </c>
      <c r="AB60" s="95">
        <v>4955900</v>
      </c>
      <c r="AC60" s="10">
        <v>46.52</v>
      </c>
      <c r="AD60" s="2">
        <f t="shared" si="0"/>
        <v>1.75</v>
      </c>
      <c r="AE60" s="138">
        <f t="shared" si="1"/>
        <v>4.4923629829290102E-2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39.587600000000002</v>
      </c>
      <c r="W61" s="133">
        <v>42524</v>
      </c>
      <c r="X61" s="10">
        <v>44.95</v>
      </c>
      <c r="Y61" s="10">
        <v>45.29</v>
      </c>
      <c r="Z61" s="10">
        <v>43.53</v>
      </c>
      <c r="AA61" s="10">
        <v>44.52</v>
      </c>
      <c r="AB61" s="95">
        <v>2792700</v>
      </c>
      <c r="AC61" s="10">
        <v>44.52</v>
      </c>
      <c r="AD61" s="2">
        <f t="shared" si="0"/>
        <v>1.759999999999998</v>
      </c>
      <c r="AE61" s="138">
        <f t="shared" si="1"/>
        <v>-9.7864768683273429E-3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39.157299999999999</v>
      </c>
      <c r="W62" s="133">
        <v>42523</v>
      </c>
      <c r="X62" s="10">
        <v>44.75</v>
      </c>
      <c r="Y62" s="10">
        <v>45.68</v>
      </c>
      <c r="Z62" s="10">
        <v>44.55</v>
      </c>
      <c r="AA62" s="10">
        <v>44.96</v>
      </c>
      <c r="AB62" s="95">
        <v>6713800</v>
      </c>
      <c r="AC62" s="10">
        <v>44.96</v>
      </c>
      <c r="AD62" s="2">
        <f t="shared" si="0"/>
        <v>1.1300000000000026</v>
      </c>
      <c r="AE62" s="138">
        <f t="shared" si="1"/>
        <v>1.124606387764282E-2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38.727000000000004</v>
      </c>
      <c r="W63" s="133">
        <v>42522</v>
      </c>
      <c r="X63" s="10">
        <v>43.24</v>
      </c>
      <c r="Y63" s="10">
        <v>44.86</v>
      </c>
      <c r="Z63" s="10">
        <v>42.97</v>
      </c>
      <c r="AA63" s="10">
        <v>44.46</v>
      </c>
      <c r="AB63" s="95">
        <v>5554800</v>
      </c>
      <c r="AC63" s="10">
        <v>44.46</v>
      </c>
      <c r="AD63" s="2">
        <f t="shared" si="0"/>
        <v>1.8900000000000006</v>
      </c>
      <c r="AE63" s="138">
        <f t="shared" si="1"/>
        <v>2.5842178126441961E-2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42521</v>
      </c>
      <c r="X64" s="10">
        <v>43.21</v>
      </c>
      <c r="Y64" s="10">
        <v>43.59</v>
      </c>
      <c r="Z64" s="10">
        <v>42.97</v>
      </c>
      <c r="AA64" s="10">
        <v>43.34</v>
      </c>
      <c r="AB64" s="95">
        <v>3456000</v>
      </c>
      <c r="AC64" s="10">
        <v>43.34</v>
      </c>
      <c r="AD64" s="2">
        <f t="shared" si="0"/>
        <v>0.62000000000000455</v>
      </c>
      <c r="AE64" s="138">
        <f t="shared" si="1"/>
        <v>6.5025545750116986E-3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42517</v>
      </c>
      <c r="X65" s="10">
        <v>43.06</v>
      </c>
      <c r="Y65" s="10">
        <v>43.84</v>
      </c>
      <c r="Z65" s="10">
        <v>42.89</v>
      </c>
      <c r="AA65" s="10">
        <v>43.06</v>
      </c>
      <c r="AB65" s="95">
        <v>3054000</v>
      </c>
      <c r="AC65" s="10">
        <v>43.06</v>
      </c>
      <c r="AD65" s="2">
        <f t="shared" si="0"/>
        <v>0.95000000000000284</v>
      </c>
      <c r="AE65" s="138">
        <f t="shared" si="1"/>
        <v>4.6663555762949116E-3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42516</v>
      </c>
      <c r="X66" s="10">
        <v>42.66</v>
      </c>
      <c r="Y66" s="10">
        <v>43</v>
      </c>
      <c r="Z66" s="10">
        <v>42.41</v>
      </c>
      <c r="AA66" s="10">
        <v>42.86</v>
      </c>
      <c r="AB66" s="95">
        <v>1953700</v>
      </c>
      <c r="AC66" s="10">
        <v>42.86</v>
      </c>
      <c r="AD66" s="2">
        <f t="shared" si="0"/>
        <v>0.59000000000000341</v>
      </c>
      <c r="AE66" s="138">
        <f t="shared" si="1"/>
        <v>4.217432052483483E-3</v>
      </c>
    </row>
    <row r="67" spans="2:31" x14ac:dyDescent="0.25">
      <c r="W67" s="133">
        <v>42515</v>
      </c>
      <c r="X67" s="10">
        <v>42.47</v>
      </c>
      <c r="Y67" s="10">
        <v>42.97</v>
      </c>
      <c r="Z67" s="10">
        <v>42.14</v>
      </c>
      <c r="AA67" s="10">
        <v>42.68</v>
      </c>
      <c r="AB67" s="95">
        <v>3340100</v>
      </c>
      <c r="AC67" s="10">
        <v>42.68</v>
      </c>
      <c r="AD67" s="2">
        <f>Y67-Z67</f>
        <v>0.82999999999999829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49" priority="25">
      <formula>N19&gt;0</formula>
    </cfRule>
    <cfRule type="expression" dxfId="64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47" priority="19">
      <formula>F21&gt;0</formula>
    </cfRule>
    <cfRule type="expression" dxfId="646" priority="20">
      <formula>F21&lt;0</formula>
    </cfRule>
  </conditionalFormatting>
  <conditionalFormatting sqref="H21:H31">
    <cfRule type="expression" dxfId="645" priority="17">
      <formula>H21&gt;0</formula>
    </cfRule>
    <cfRule type="expression" dxfId="644" priority="18">
      <formula>H21&lt;0</formula>
    </cfRule>
  </conditionalFormatting>
  <conditionalFormatting sqref="I21:I31">
    <cfRule type="expression" dxfId="643" priority="15">
      <formula>I21&gt;0</formula>
    </cfRule>
    <cfRule type="expression" dxfId="642" priority="16">
      <formula>I21&lt;0</formula>
    </cfRule>
  </conditionalFormatting>
  <conditionalFormatting sqref="Q8">
    <cfRule type="expression" dxfId="641" priority="7">
      <formula>Q8&gt;0</formula>
    </cfRule>
    <cfRule type="expression" dxfId="640" priority="8">
      <formula>Q8&lt;0</formula>
    </cfRule>
  </conditionalFormatting>
  <conditionalFormatting sqref="Q7">
    <cfRule type="expression" dxfId="639" priority="9">
      <formula>Q7&gt;0</formula>
    </cfRule>
    <cfRule type="expression" dxfId="638" priority="10">
      <formula>Q7&lt;0</formula>
    </cfRule>
  </conditionalFormatting>
  <conditionalFormatting sqref="F56:F66">
    <cfRule type="expression" dxfId="637" priority="5">
      <formula>F56&gt;0</formula>
    </cfRule>
    <cfRule type="expression" dxfId="636" priority="6">
      <formula>F56&lt;0</formula>
    </cfRule>
  </conditionalFormatting>
  <conditionalFormatting sqref="H56:H66">
    <cfRule type="expression" dxfId="635" priority="3">
      <formula>H56&gt;0</formula>
    </cfRule>
    <cfRule type="expression" dxfId="634" priority="4">
      <formula>H56&lt;0</formula>
    </cfRule>
  </conditionalFormatting>
  <conditionalFormatting sqref="I56:I66">
    <cfRule type="expression" dxfId="633" priority="1">
      <formula>I56&gt;0</formula>
    </cfRule>
    <cfRule type="expression" dxfId="63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855468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532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297</v>
      </c>
      <c r="W2" s="133">
        <v>42608</v>
      </c>
      <c r="X2" s="10">
        <v>82.29</v>
      </c>
      <c r="Y2" s="10">
        <v>82.45</v>
      </c>
      <c r="Z2" s="10">
        <v>78.709999999999994</v>
      </c>
      <c r="AA2" s="10">
        <v>80.650000000000006</v>
      </c>
      <c r="AB2" s="95">
        <v>5100200</v>
      </c>
      <c r="AC2" s="10">
        <v>80.650000000000006</v>
      </c>
      <c r="AD2" s="2">
        <f>Y2-Z2</f>
        <v>3.7400000000000091</v>
      </c>
      <c r="AE2" s="138">
        <f>AC2/AC3-1</f>
        <v>-3.3437200383509058E-2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42607</v>
      </c>
      <c r="X3" s="10">
        <v>85.3</v>
      </c>
      <c r="Y3" s="10">
        <v>87.73</v>
      </c>
      <c r="Z3" s="10">
        <v>78.709999999999994</v>
      </c>
      <c r="AA3" s="10">
        <v>83.44</v>
      </c>
      <c r="AB3" s="95">
        <v>10811000</v>
      </c>
      <c r="AC3" s="10">
        <v>83.44</v>
      </c>
      <c r="AD3" s="2">
        <f t="shared" ref="AD3:AD66" si="0">Y3-Z3</f>
        <v>9.0200000000000102</v>
      </c>
      <c r="AE3" s="138">
        <f t="shared" ref="AE3:AE66" si="1">AC3/AC4-1</f>
        <v>-0.12628272251308903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80.650000000000006</v>
      </c>
      <c r="T4" s="1"/>
      <c r="W4" s="133">
        <v>42606</v>
      </c>
      <c r="X4" s="10">
        <v>94.74</v>
      </c>
      <c r="Y4" s="10">
        <v>96.2</v>
      </c>
      <c r="Z4" s="10">
        <v>94.32</v>
      </c>
      <c r="AA4" s="10">
        <v>95.5</v>
      </c>
      <c r="AB4" s="95">
        <v>2402200</v>
      </c>
      <c r="AC4" s="10">
        <v>95.5</v>
      </c>
      <c r="AD4" s="2">
        <f t="shared" si="0"/>
        <v>1.8800000000000097</v>
      </c>
      <c r="AE4" s="138">
        <f t="shared" si="1"/>
        <v>5.3689862090746665E-3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2016.2500000000002</v>
      </c>
      <c r="T5" s="1"/>
      <c r="W5" s="133">
        <v>42605</v>
      </c>
      <c r="X5" s="10">
        <v>92.59</v>
      </c>
      <c r="Y5" s="10">
        <v>95.3</v>
      </c>
      <c r="Z5" s="10">
        <v>92.59</v>
      </c>
      <c r="AA5" s="10">
        <v>94.99</v>
      </c>
      <c r="AB5" s="95">
        <v>1932500</v>
      </c>
      <c r="AC5" s="10">
        <v>94.99</v>
      </c>
      <c r="AD5" s="2">
        <f t="shared" si="0"/>
        <v>2.7099999999999937</v>
      </c>
      <c r="AE5" s="138">
        <f t="shared" si="1"/>
        <v>2.7919056379179796E-2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42604</v>
      </c>
      <c r="X6" s="10">
        <v>92.02</v>
      </c>
      <c r="Y6" s="10">
        <v>93.35</v>
      </c>
      <c r="Z6" s="10">
        <v>91.63</v>
      </c>
      <c r="AA6" s="10">
        <v>92.41</v>
      </c>
      <c r="AB6" s="95">
        <v>951800</v>
      </c>
      <c r="AC6" s="10">
        <v>92.41</v>
      </c>
      <c r="AD6" s="2">
        <f t="shared" si="0"/>
        <v>1.7199999999999989</v>
      </c>
      <c r="AE6" s="138">
        <f t="shared" si="1"/>
        <v>-6.8780225685115548E-3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476.49000000000183</v>
      </c>
      <c r="R7" s="30">
        <v>42639</v>
      </c>
      <c r="W7" s="133">
        <v>42601</v>
      </c>
      <c r="X7" s="10">
        <v>92.64</v>
      </c>
      <c r="Y7" s="10">
        <v>95.34</v>
      </c>
      <c r="Z7" s="10">
        <v>92.23</v>
      </c>
      <c r="AA7" s="10">
        <v>93.05</v>
      </c>
      <c r="AB7" s="95">
        <v>1046300</v>
      </c>
      <c r="AC7" s="10">
        <v>93.05</v>
      </c>
      <c r="AD7" s="2">
        <f t="shared" si="0"/>
        <v>3.1099999999999994</v>
      </c>
      <c r="AE7" s="138">
        <f t="shared" si="1"/>
        <v>1.1835592855604649E-3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42.500000000000227</v>
      </c>
      <c r="W8" s="133">
        <v>42600</v>
      </c>
      <c r="X8" s="10">
        <v>90.68</v>
      </c>
      <c r="Y8" s="10">
        <v>93.06</v>
      </c>
      <c r="Z8" s="10">
        <v>90.17</v>
      </c>
      <c r="AA8" s="10">
        <v>92.94</v>
      </c>
      <c r="AB8" s="95">
        <v>985000</v>
      </c>
      <c r="AC8" s="10">
        <v>92.94</v>
      </c>
      <c r="AD8" s="2">
        <f t="shared" si="0"/>
        <v>2.8900000000000006</v>
      </c>
      <c r="AE8" s="138">
        <f t="shared" si="1"/>
        <v>2.176781002638517E-2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2.1532615579480798E-2</v>
      </c>
      <c r="T9" s="158"/>
      <c r="W9" s="133">
        <v>42599</v>
      </c>
      <c r="X9" s="10">
        <v>92.57</v>
      </c>
      <c r="Y9" s="10">
        <v>92.67</v>
      </c>
      <c r="Z9" s="10">
        <v>90.07</v>
      </c>
      <c r="AA9" s="10">
        <v>90.96</v>
      </c>
      <c r="AB9" s="95">
        <v>1152800</v>
      </c>
      <c r="AC9" s="10">
        <v>90.96</v>
      </c>
      <c r="AD9" s="2">
        <f t="shared" si="0"/>
        <v>2.6000000000000085</v>
      </c>
      <c r="AE9" s="138">
        <f t="shared" si="1"/>
        <v>-1.5903927296332498E-2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433.9900000000016</v>
      </c>
      <c r="W10" s="133">
        <v>42598</v>
      </c>
      <c r="X10" s="10">
        <v>92.28</v>
      </c>
      <c r="Y10" s="10">
        <v>93</v>
      </c>
      <c r="Z10" s="10">
        <v>89.37</v>
      </c>
      <c r="AA10" s="10">
        <v>92.43</v>
      </c>
      <c r="AB10" s="95">
        <v>956300</v>
      </c>
      <c r="AC10" s="10">
        <v>92.43</v>
      </c>
      <c r="AD10" s="2">
        <f t="shared" si="0"/>
        <v>3.6299999999999955</v>
      </c>
      <c r="AE10" s="138">
        <f t="shared" si="1"/>
        <v>-2.5898348980252228E-3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1.09E-2</v>
      </c>
      <c r="W11" s="133">
        <v>42597</v>
      </c>
      <c r="X11" s="10">
        <v>91.26</v>
      </c>
      <c r="Y11" s="10">
        <v>94.18</v>
      </c>
      <c r="Z11" s="10">
        <v>91.26</v>
      </c>
      <c r="AA11" s="10">
        <v>92.67</v>
      </c>
      <c r="AB11" s="95">
        <v>1646000</v>
      </c>
      <c r="AC11" s="10">
        <v>92.67</v>
      </c>
      <c r="AD11" s="2">
        <f t="shared" si="0"/>
        <v>2.9200000000000017</v>
      </c>
      <c r="AE11" s="138">
        <f t="shared" si="1"/>
        <v>1.5895636921727796E-2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42594</v>
      </c>
      <c r="X12" s="10">
        <v>90.1</v>
      </c>
      <c r="Y12" s="10">
        <v>91.5</v>
      </c>
      <c r="Z12" s="10">
        <v>89.85</v>
      </c>
      <c r="AA12" s="10">
        <v>91.22</v>
      </c>
      <c r="AB12" s="95">
        <v>709400</v>
      </c>
      <c r="AC12" s="10">
        <v>91.22</v>
      </c>
      <c r="AD12" s="2">
        <f t="shared" si="0"/>
        <v>1.6500000000000057</v>
      </c>
      <c r="AE12" s="138">
        <f t="shared" si="1"/>
        <v>6.6210549547560671E-3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42593</v>
      </c>
      <c r="X13" s="10">
        <v>88.17</v>
      </c>
      <c r="Y13" s="10">
        <v>90.85</v>
      </c>
      <c r="Z13" s="10">
        <v>88.17</v>
      </c>
      <c r="AA13" s="10">
        <v>90.62</v>
      </c>
      <c r="AB13" s="95">
        <v>1040300</v>
      </c>
      <c r="AC13" s="10">
        <v>90.62</v>
      </c>
      <c r="AD13" s="2">
        <f t="shared" si="0"/>
        <v>2.6799999999999926</v>
      </c>
      <c r="AE13" s="138">
        <f t="shared" si="1"/>
        <v>4.0771792810382568E-2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42592</v>
      </c>
      <c r="X14" s="10">
        <v>87.74</v>
      </c>
      <c r="Y14" s="10">
        <v>89.09</v>
      </c>
      <c r="Z14" s="10">
        <v>86.94</v>
      </c>
      <c r="AA14" s="10">
        <v>87.07</v>
      </c>
      <c r="AB14" s="95">
        <v>600700</v>
      </c>
      <c r="AC14" s="10">
        <v>87.07</v>
      </c>
      <c r="AD14" s="2">
        <f t="shared" si="0"/>
        <v>2.1500000000000057</v>
      </c>
      <c r="AE14" s="138">
        <f t="shared" si="1"/>
        <v>-6.8438462415878476E-3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42591</v>
      </c>
      <c r="X15" s="10">
        <v>87.66</v>
      </c>
      <c r="Y15" s="10">
        <v>88.44</v>
      </c>
      <c r="Z15" s="10">
        <v>86.65</v>
      </c>
      <c r="AA15" s="10">
        <v>87.67</v>
      </c>
      <c r="AB15" s="95">
        <v>1026200</v>
      </c>
      <c r="AC15" s="10">
        <v>87.67</v>
      </c>
      <c r="AD15" s="2">
        <f t="shared" si="0"/>
        <v>1.789999999999992</v>
      </c>
      <c r="AE15" s="138">
        <f t="shared" si="1"/>
        <v>-2.6166097838453695E-3</v>
      </c>
    </row>
    <row r="16" spans="1:40" x14ac:dyDescent="0.25">
      <c r="G16" s="1"/>
      <c r="H16" s="72"/>
      <c r="W16" s="133">
        <v>42590</v>
      </c>
      <c r="X16" s="10">
        <v>87.03</v>
      </c>
      <c r="Y16" s="10">
        <v>88.37</v>
      </c>
      <c r="Z16" s="10">
        <v>86.98</v>
      </c>
      <c r="AA16" s="10">
        <v>87.9</v>
      </c>
      <c r="AB16" s="95">
        <v>775400</v>
      </c>
      <c r="AC16" s="10">
        <v>87.9</v>
      </c>
      <c r="AD16" s="2">
        <f t="shared" si="0"/>
        <v>1.3900000000000006</v>
      </c>
      <c r="AE16" s="138">
        <f t="shared" si="1"/>
        <v>1.0344827586207028E-2</v>
      </c>
    </row>
    <row r="17" spans="1:31" x14ac:dyDescent="0.25">
      <c r="G17" s="1"/>
      <c r="H17" s="72"/>
      <c r="W17" s="133">
        <v>42587</v>
      </c>
      <c r="X17" s="10">
        <v>86.65</v>
      </c>
      <c r="Y17" s="10">
        <v>87.91</v>
      </c>
      <c r="Z17" s="10">
        <v>86.4</v>
      </c>
      <c r="AA17" s="10">
        <v>87</v>
      </c>
      <c r="AB17" s="95">
        <v>956700</v>
      </c>
      <c r="AC17" s="10">
        <v>87</v>
      </c>
      <c r="AD17" s="2">
        <f t="shared" si="0"/>
        <v>1.5099999999999909</v>
      </c>
      <c r="AE17" s="138">
        <f t="shared" si="1"/>
        <v>9.1636701078761096E-3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42586</v>
      </c>
      <c r="X18" s="10">
        <v>84.6</v>
      </c>
      <c r="Y18" s="10">
        <v>86.21</v>
      </c>
      <c r="Z18" s="10">
        <v>83.86</v>
      </c>
      <c r="AA18" s="10">
        <v>86.21</v>
      </c>
      <c r="AB18" s="95">
        <v>1139700</v>
      </c>
      <c r="AC18" s="10">
        <v>86.21</v>
      </c>
      <c r="AD18" s="2">
        <f t="shared" si="0"/>
        <v>2.3499999999999943</v>
      </c>
      <c r="AE18" s="138">
        <f t="shared" si="1"/>
        <v>2.1566536319469032E-2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42585</v>
      </c>
      <c r="X19" s="10">
        <v>82.93</v>
      </c>
      <c r="Y19" s="10">
        <v>84.53</v>
      </c>
      <c r="Z19" s="10">
        <v>81.86</v>
      </c>
      <c r="AA19" s="10">
        <v>84.39</v>
      </c>
      <c r="AB19" s="95">
        <v>1001400</v>
      </c>
      <c r="AC19" s="10">
        <v>84.39</v>
      </c>
      <c r="AD19" s="2">
        <f t="shared" si="0"/>
        <v>2.6700000000000017</v>
      </c>
      <c r="AE19" s="138">
        <f t="shared" si="1"/>
        <v>9.5705227898073009E-3</v>
      </c>
    </row>
    <row r="20" spans="1:31" x14ac:dyDescent="0.25">
      <c r="W20" s="133">
        <v>42584</v>
      </c>
      <c r="X20" s="10">
        <v>86.52</v>
      </c>
      <c r="Y20" s="10">
        <v>86.7</v>
      </c>
      <c r="Z20" s="10">
        <v>83.46</v>
      </c>
      <c r="AA20" s="10">
        <v>83.59</v>
      </c>
      <c r="AB20" s="95">
        <v>1052700</v>
      </c>
      <c r="AC20" s="10">
        <v>83.59</v>
      </c>
      <c r="AD20" s="2">
        <f t="shared" si="0"/>
        <v>3.2400000000000091</v>
      </c>
      <c r="AE20" s="138">
        <f t="shared" si="1"/>
        <v>-3.5759603183758149E-2</v>
      </c>
    </row>
    <row r="21" spans="1:31" x14ac:dyDescent="0.25">
      <c r="W21" s="133">
        <v>42583</v>
      </c>
      <c r="X21" s="10">
        <v>87.86</v>
      </c>
      <c r="Y21" s="10">
        <v>88.1</v>
      </c>
      <c r="Z21" s="10">
        <v>86.27</v>
      </c>
      <c r="AA21" s="10">
        <v>86.69</v>
      </c>
      <c r="AB21" s="95">
        <v>776200</v>
      </c>
      <c r="AC21" s="10">
        <v>86.69</v>
      </c>
      <c r="AD21" s="2">
        <f t="shared" si="0"/>
        <v>1.8299999999999983</v>
      </c>
      <c r="AE21" s="138">
        <f t="shared" si="1"/>
        <v>-1.3877829598452962E-2</v>
      </c>
    </row>
    <row r="22" spans="1:31" x14ac:dyDescent="0.25">
      <c r="W22" s="133">
        <v>42580</v>
      </c>
      <c r="X22" s="10">
        <v>86.95</v>
      </c>
      <c r="Y22" s="10">
        <v>88.08</v>
      </c>
      <c r="Z22" s="10">
        <v>84.94</v>
      </c>
      <c r="AA22" s="10">
        <v>87.91</v>
      </c>
      <c r="AB22" s="95">
        <v>1669700</v>
      </c>
      <c r="AC22" s="10">
        <v>87.91</v>
      </c>
      <c r="AD22" s="2">
        <f t="shared" si="0"/>
        <v>3.1400000000000006</v>
      </c>
      <c r="AE22" s="138">
        <f t="shared" si="1"/>
        <v>1.1389783709157886E-2</v>
      </c>
    </row>
    <row r="23" spans="1:31" x14ac:dyDescent="0.25">
      <c r="W23" s="133">
        <v>42579</v>
      </c>
      <c r="X23" s="10">
        <v>87.22</v>
      </c>
      <c r="Y23" s="10">
        <v>87.43</v>
      </c>
      <c r="Z23" s="10">
        <v>85.57</v>
      </c>
      <c r="AA23" s="10">
        <v>86.92</v>
      </c>
      <c r="AB23" s="95">
        <v>1463800</v>
      </c>
      <c r="AC23" s="10">
        <v>86.92</v>
      </c>
      <c r="AD23" s="2">
        <f t="shared" si="0"/>
        <v>1.8600000000000136</v>
      </c>
      <c r="AE23" s="138">
        <f t="shared" si="1"/>
        <v>-3.4395780784223229E-3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42578</v>
      </c>
      <c r="X24" s="10">
        <v>88.39</v>
      </c>
      <c r="Y24" s="10">
        <v>89.97</v>
      </c>
      <c r="Z24" s="10">
        <v>86.63</v>
      </c>
      <c r="AA24" s="10">
        <v>87.22</v>
      </c>
      <c r="AB24" s="95">
        <v>1732800</v>
      </c>
      <c r="AC24" s="10">
        <v>87.22</v>
      </c>
      <c r="AD24" s="2">
        <f t="shared" si="0"/>
        <v>3.3400000000000034</v>
      </c>
      <c r="AE24" s="138" t="e">
        <f t="shared" si="1"/>
        <v>#DIV/0!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42578</v>
      </c>
      <c r="X25" s="10" t="s">
        <v>142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42577</v>
      </c>
      <c r="X26" s="10">
        <v>89.22</v>
      </c>
      <c r="Y26" s="10">
        <v>89.5</v>
      </c>
      <c r="Z26" s="10">
        <v>87.99</v>
      </c>
      <c r="AA26" s="10">
        <v>89.46</v>
      </c>
      <c r="AB26" s="95">
        <v>1258400</v>
      </c>
      <c r="AC26" s="10">
        <v>89.2</v>
      </c>
      <c r="AD26" s="2">
        <f t="shared" si="0"/>
        <v>1.5100000000000051</v>
      </c>
      <c r="AE26" s="138">
        <f t="shared" si="1"/>
        <v>6.7720090293454938E-3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42576</v>
      </c>
      <c r="X27" s="10">
        <v>89.54</v>
      </c>
      <c r="Y27" s="10">
        <v>89.79</v>
      </c>
      <c r="Z27" s="10">
        <v>88.78</v>
      </c>
      <c r="AA27" s="10">
        <v>88.86</v>
      </c>
      <c r="AB27" s="95">
        <v>910100</v>
      </c>
      <c r="AC27" s="10">
        <v>88.6</v>
      </c>
      <c r="AD27" s="2">
        <f t="shared" si="0"/>
        <v>1.0100000000000051</v>
      </c>
      <c r="AE27" s="138">
        <f t="shared" si="1"/>
        <v>-7.5053209364848161E-3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42573</v>
      </c>
      <c r="X28" s="10">
        <v>87.82</v>
      </c>
      <c r="Y28" s="10">
        <v>89.73</v>
      </c>
      <c r="Z28" s="10">
        <v>87.36</v>
      </c>
      <c r="AA28" s="10">
        <v>89.53</v>
      </c>
      <c r="AB28" s="95">
        <v>1571900</v>
      </c>
      <c r="AC28" s="10">
        <v>89.27</v>
      </c>
      <c r="AD28" s="2">
        <f t="shared" si="0"/>
        <v>2.3700000000000045</v>
      </c>
      <c r="AE28" s="138">
        <f t="shared" si="1"/>
        <v>2.3621144364178503E-2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42572</v>
      </c>
      <c r="X29" s="10">
        <v>89.55</v>
      </c>
      <c r="Y29" s="10">
        <v>89.83</v>
      </c>
      <c r="Z29" s="10">
        <v>86.97</v>
      </c>
      <c r="AA29" s="10">
        <v>87.46</v>
      </c>
      <c r="AB29" s="95">
        <v>1919800</v>
      </c>
      <c r="AC29" s="10">
        <v>87.21</v>
      </c>
      <c r="AD29" s="2">
        <f t="shared" si="0"/>
        <v>2.8599999999999994</v>
      </c>
      <c r="AE29" s="138">
        <f t="shared" si="1"/>
        <v>-2.3294881845671522E-2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42571</v>
      </c>
      <c r="X30" s="10">
        <v>90.96</v>
      </c>
      <c r="Y30" s="10">
        <v>90.99</v>
      </c>
      <c r="Z30" s="10">
        <v>89.13</v>
      </c>
      <c r="AA30" s="10">
        <v>89.55</v>
      </c>
      <c r="AB30" s="95">
        <v>1697800</v>
      </c>
      <c r="AC30" s="10">
        <v>89.29</v>
      </c>
      <c r="AD30" s="2">
        <f t="shared" si="0"/>
        <v>1.8599999999999994</v>
      </c>
      <c r="AE30" s="138">
        <f t="shared" si="1"/>
        <v>-9.3198712970152808E-3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42570</v>
      </c>
      <c r="X31" s="10">
        <v>91.84</v>
      </c>
      <c r="Y31" s="10">
        <v>91.92</v>
      </c>
      <c r="Z31" s="10">
        <v>89.77</v>
      </c>
      <c r="AA31" s="10">
        <v>90.39</v>
      </c>
      <c r="AB31" s="95">
        <v>1353600</v>
      </c>
      <c r="AC31" s="10">
        <v>90.13</v>
      </c>
      <c r="AD31" s="2">
        <f t="shared" si="0"/>
        <v>2.1500000000000057</v>
      </c>
      <c r="AE31" s="138">
        <f t="shared" si="1"/>
        <v>-2.0219589085770151E-2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42569</v>
      </c>
      <c r="X32" s="10">
        <v>90.48</v>
      </c>
      <c r="Y32" s="10">
        <v>92.67</v>
      </c>
      <c r="Z32" s="10">
        <v>90.41</v>
      </c>
      <c r="AA32" s="10">
        <v>92.26</v>
      </c>
      <c r="AB32" s="95">
        <v>1456700</v>
      </c>
      <c r="AC32" s="10">
        <v>91.99</v>
      </c>
      <c r="AD32" s="2">
        <f t="shared" si="0"/>
        <v>2.2600000000000051</v>
      </c>
      <c r="AE32" s="138">
        <f t="shared" si="1"/>
        <v>2.1203374777975181E-2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42566</v>
      </c>
      <c r="X33" s="10">
        <v>91.7</v>
      </c>
      <c r="Y33" s="10">
        <v>91.76</v>
      </c>
      <c r="Z33" s="10">
        <v>90</v>
      </c>
      <c r="AA33" s="10">
        <v>90.34</v>
      </c>
      <c r="AB33" s="95">
        <v>1790700</v>
      </c>
      <c r="AC33" s="10">
        <v>90.08</v>
      </c>
      <c r="AD33" s="2">
        <f t="shared" si="0"/>
        <v>1.7600000000000051</v>
      </c>
      <c r="AE33" s="138">
        <f t="shared" si="1"/>
        <v>-1.3578624616732315E-2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42565</v>
      </c>
      <c r="X34" s="10">
        <v>89.66</v>
      </c>
      <c r="Y34" s="10">
        <v>91.59</v>
      </c>
      <c r="Z34" s="10">
        <v>89.24</v>
      </c>
      <c r="AA34" s="10">
        <v>91.59</v>
      </c>
      <c r="AB34" s="95">
        <v>2416800</v>
      </c>
      <c r="AC34" s="10">
        <v>91.32</v>
      </c>
      <c r="AD34" s="2">
        <f t="shared" si="0"/>
        <v>2.3500000000000085</v>
      </c>
      <c r="AE34" s="138">
        <f t="shared" si="1"/>
        <v>3.1747825104507799E-2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42564</v>
      </c>
      <c r="X35" s="10">
        <v>89.06</v>
      </c>
      <c r="Y35" s="10">
        <v>89.24</v>
      </c>
      <c r="Z35" s="10">
        <v>87.56</v>
      </c>
      <c r="AA35" s="10">
        <v>88.77</v>
      </c>
      <c r="AB35" s="95">
        <v>1099400</v>
      </c>
      <c r="AC35" s="10">
        <v>88.51</v>
      </c>
      <c r="AD35" s="2">
        <f t="shared" si="0"/>
        <v>1.6799999999999926</v>
      </c>
      <c r="AE35" s="138">
        <f t="shared" si="1"/>
        <v>-3.3779979732011522E-3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42563</v>
      </c>
      <c r="X36" s="10">
        <v>88.37</v>
      </c>
      <c r="Y36" s="10">
        <v>89.9</v>
      </c>
      <c r="Z36" s="10">
        <v>88.37</v>
      </c>
      <c r="AA36" s="10">
        <v>89.07</v>
      </c>
      <c r="AB36" s="95">
        <v>2148500</v>
      </c>
      <c r="AC36" s="10">
        <v>88.81</v>
      </c>
      <c r="AD36" s="2">
        <f t="shared" si="0"/>
        <v>1.5300000000000011</v>
      </c>
      <c r="AE36" s="138">
        <f t="shared" si="1"/>
        <v>1.4739488117001986E-2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42562</v>
      </c>
      <c r="X37" s="10">
        <v>84.78</v>
      </c>
      <c r="Y37" s="10">
        <v>87.78</v>
      </c>
      <c r="Z37" s="10">
        <v>84.78</v>
      </c>
      <c r="AA37" s="10">
        <v>87.78</v>
      </c>
      <c r="AB37" s="95">
        <v>2072300</v>
      </c>
      <c r="AC37" s="10">
        <v>87.52</v>
      </c>
      <c r="AD37" s="2">
        <f t="shared" si="0"/>
        <v>3</v>
      </c>
      <c r="AE37" s="138">
        <f t="shared" si="1"/>
        <v>4.2028812953923023E-2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42559</v>
      </c>
      <c r="X38" s="10">
        <v>82.47</v>
      </c>
      <c r="Y38" s="10">
        <v>84.71</v>
      </c>
      <c r="Z38" s="10">
        <v>82.47</v>
      </c>
      <c r="AA38" s="10">
        <v>84.23</v>
      </c>
      <c r="AB38" s="95">
        <v>984100</v>
      </c>
      <c r="AC38" s="10">
        <v>83.99</v>
      </c>
      <c r="AD38" s="2">
        <f t="shared" si="0"/>
        <v>2.2399999999999949</v>
      </c>
      <c r="AE38" s="138">
        <f t="shared" si="1"/>
        <v>2.1403380761279234E-2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42558</v>
      </c>
      <c r="X39" s="10">
        <v>82.35</v>
      </c>
      <c r="Y39" s="10">
        <v>84.49</v>
      </c>
      <c r="Z39" s="10">
        <v>81.680000000000007</v>
      </c>
      <c r="AA39" s="10">
        <v>82.47</v>
      </c>
      <c r="AB39" s="95">
        <v>803000</v>
      </c>
      <c r="AC39" s="10">
        <v>82.23</v>
      </c>
      <c r="AD39" s="2">
        <f t="shared" si="0"/>
        <v>2.8099999999999881</v>
      </c>
      <c r="AE39" s="138">
        <f t="shared" si="1"/>
        <v>4.7653958944282593E-3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83.44</v>
      </c>
      <c r="W40" s="133">
        <v>42557</v>
      </c>
      <c r="X40" s="10">
        <v>80.83</v>
      </c>
      <c r="Y40" s="10">
        <v>82.54</v>
      </c>
      <c r="Z40" s="10">
        <v>80.28</v>
      </c>
      <c r="AA40" s="10">
        <v>82.08</v>
      </c>
      <c r="AB40" s="95">
        <v>1632400</v>
      </c>
      <c r="AC40" s="10">
        <v>81.84</v>
      </c>
      <c r="AD40" s="2">
        <f t="shared" si="0"/>
        <v>2.2600000000000051</v>
      </c>
      <c r="AE40" s="138">
        <f t="shared" si="1"/>
        <v>9.747069710055678E-3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82.29</v>
      </c>
      <c r="W41" s="133">
        <v>42556</v>
      </c>
      <c r="X41" s="10">
        <v>82.88</v>
      </c>
      <c r="Y41" s="10">
        <v>84.1</v>
      </c>
      <c r="Z41" s="10">
        <v>79.349999999999994</v>
      </c>
      <c r="AA41" s="10">
        <v>81.290000000000006</v>
      </c>
      <c r="AB41" s="95">
        <v>1816500</v>
      </c>
      <c r="AC41" s="10">
        <v>81.05</v>
      </c>
      <c r="AD41" s="2">
        <f t="shared" si="0"/>
        <v>4.75</v>
      </c>
      <c r="AE41" s="138">
        <f t="shared" si="1"/>
        <v>-3.4084137766654754E-2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36" t="s">
        <v>78</v>
      </c>
      <c r="P42" s="536"/>
      <c r="T42" s="108" t="s">
        <v>100</v>
      </c>
      <c r="U42" s="371" t="s">
        <v>512</v>
      </c>
      <c r="W42" s="133">
        <v>42552</v>
      </c>
      <c r="X42" s="10">
        <v>82.27</v>
      </c>
      <c r="Y42" s="10">
        <v>84.8</v>
      </c>
      <c r="Z42" s="10">
        <v>82.27</v>
      </c>
      <c r="AA42" s="10">
        <v>84.15</v>
      </c>
      <c r="AB42" s="95">
        <v>1241100</v>
      </c>
      <c r="AC42" s="10">
        <v>83.91</v>
      </c>
      <c r="AD42" s="2">
        <f t="shared" si="0"/>
        <v>2.5300000000000011</v>
      </c>
      <c r="AE42" s="138">
        <f t="shared" si="1"/>
        <v>2.117561153705716E-2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88.715000000000018</v>
      </c>
      <c r="Q43" s="2"/>
      <c r="T43" s="108" t="s">
        <v>101</v>
      </c>
      <c r="U43" s="371" t="s">
        <v>513</v>
      </c>
      <c r="W43" s="133">
        <v>42551</v>
      </c>
      <c r="X43" s="10">
        <v>82</v>
      </c>
      <c r="Y43" s="10">
        <v>82.75</v>
      </c>
      <c r="Z43" s="10">
        <v>80.83</v>
      </c>
      <c r="AA43" s="10">
        <v>82.41</v>
      </c>
      <c r="AB43" s="95">
        <v>1822100</v>
      </c>
      <c r="AC43" s="10">
        <v>82.17</v>
      </c>
      <c r="AD43" s="2">
        <f t="shared" si="0"/>
        <v>1.9200000000000017</v>
      </c>
      <c r="AE43" s="138">
        <f t="shared" si="1"/>
        <v>5.0146771037180571E-3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87.908500000000018</v>
      </c>
      <c r="Q44" s="2"/>
      <c r="T44" s="108" t="s">
        <v>102</v>
      </c>
      <c r="U44" s="371">
        <v>116.48</v>
      </c>
      <c r="W44" s="133">
        <v>42550</v>
      </c>
      <c r="X44" s="10">
        <v>81.510000000000005</v>
      </c>
      <c r="Y44" s="10">
        <v>82.87</v>
      </c>
      <c r="Z44" s="10">
        <v>81.5</v>
      </c>
      <c r="AA44" s="10">
        <v>82</v>
      </c>
      <c r="AB44" s="95">
        <v>1350400</v>
      </c>
      <c r="AC44" s="10">
        <v>81.760000000000005</v>
      </c>
      <c r="AD44" s="2">
        <f t="shared" si="0"/>
        <v>1.3700000000000045</v>
      </c>
      <c r="AE44" s="138">
        <f t="shared" si="1"/>
        <v>1.5778357559945499E-2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87.102000000000018</v>
      </c>
      <c r="Q45" s="2"/>
      <c r="T45" s="108" t="s">
        <v>103</v>
      </c>
      <c r="U45" s="371">
        <v>1.13331</v>
      </c>
      <c r="W45" s="133">
        <v>42549</v>
      </c>
      <c r="X45" s="10">
        <v>81.010000000000005</v>
      </c>
      <c r="Y45" s="10">
        <v>82.91</v>
      </c>
      <c r="Z45" s="10">
        <v>79.92</v>
      </c>
      <c r="AA45" s="10">
        <v>80.72</v>
      </c>
      <c r="AB45" s="95">
        <v>1423000</v>
      </c>
      <c r="AC45" s="10">
        <v>80.489999999999995</v>
      </c>
      <c r="AD45" s="2">
        <f t="shared" si="0"/>
        <v>2.9899999999999949</v>
      </c>
      <c r="AE45" s="138">
        <f t="shared" si="1"/>
        <v>1.8473997216246874E-2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86.295500000000004</v>
      </c>
      <c r="Q46" s="2"/>
      <c r="T46" s="108" t="s">
        <v>123</v>
      </c>
      <c r="U46" s="371" t="s">
        <v>514</v>
      </c>
      <c r="W46" s="133">
        <v>42548</v>
      </c>
      <c r="X46" s="10">
        <v>81.16</v>
      </c>
      <c r="Y46" s="10">
        <v>81.59</v>
      </c>
      <c r="Z46" s="10">
        <v>77</v>
      </c>
      <c r="AA46" s="10">
        <v>79.260000000000005</v>
      </c>
      <c r="AB46" s="95">
        <v>4621200</v>
      </c>
      <c r="AC46" s="10">
        <v>79.03</v>
      </c>
      <c r="AD46" s="2">
        <f t="shared" si="0"/>
        <v>4.5900000000000034</v>
      </c>
      <c r="AE46" s="138">
        <f t="shared" si="1"/>
        <v>-3.3626803619466905E-2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85.489000000000004</v>
      </c>
      <c r="Q47" s="2"/>
      <c r="T47" s="108"/>
      <c r="U47" s="371"/>
      <c r="W47" s="133">
        <v>42545</v>
      </c>
      <c r="X47" s="10">
        <v>84.35</v>
      </c>
      <c r="Y47" s="10">
        <v>85.27</v>
      </c>
      <c r="Z47" s="10">
        <v>81.650000000000006</v>
      </c>
      <c r="AA47" s="10">
        <v>82.02</v>
      </c>
      <c r="AB47" s="95">
        <v>2846400</v>
      </c>
      <c r="AC47" s="10">
        <v>81.78</v>
      </c>
      <c r="AD47" s="2">
        <f t="shared" si="0"/>
        <v>3.6199999999999903</v>
      </c>
      <c r="AE47" s="138">
        <f t="shared" si="1"/>
        <v>-5.2485227667709466E-2</v>
      </c>
    </row>
    <row r="48" spans="2:31" x14ac:dyDescent="0.25">
      <c r="B48" s="193">
        <v>42608</v>
      </c>
      <c r="C48" s="10">
        <v>25</v>
      </c>
      <c r="D48" s="40">
        <v>78.95</v>
      </c>
      <c r="E48" s="40">
        <v>80.650000000000006</v>
      </c>
      <c r="F48" s="40">
        <f t="shared" ref="F48" si="37">C48*(E48-D48)</f>
        <v>42.500000000000071</v>
      </c>
      <c r="G48" s="40">
        <f t="shared" ref="G48" si="38">D48*C48</f>
        <v>1973.75</v>
      </c>
      <c r="H48" s="231">
        <f t="shared" ref="H48" si="39">(E48-D48)/D48</f>
        <v>2.1532615579480718E-2</v>
      </c>
      <c r="I48" s="231"/>
      <c r="O48" s="83">
        <v>1.05</v>
      </c>
      <c r="P48" s="83">
        <f t="shared" si="33"/>
        <v>84.682500000000005</v>
      </c>
      <c r="Q48" s="2"/>
      <c r="T48" s="108" t="s">
        <v>105</v>
      </c>
      <c r="U48" s="371" t="s">
        <v>515</v>
      </c>
      <c r="W48" s="133">
        <v>42544</v>
      </c>
      <c r="X48" s="10">
        <v>85.54</v>
      </c>
      <c r="Y48" s="10">
        <v>86.62</v>
      </c>
      <c r="Z48" s="10">
        <v>85</v>
      </c>
      <c r="AA48" s="10">
        <v>86.56</v>
      </c>
      <c r="AB48" s="95">
        <v>1606700</v>
      </c>
      <c r="AC48" s="10">
        <v>86.31</v>
      </c>
      <c r="AD48" s="2">
        <f t="shared" si="0"/>
        <v>1.6200000000000045</v>
      </c>
      <c r="AE48" s="138">
        <f t="shared" si="1"/>
        <v>1.2790424782914922E-2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231"/>
      <c r="O49" s="83">
        <v>1.04</v>
      </c>
      <c r="P49" s="83">
        <f t="shared" si="33"/>
        <v>83.876000000000005</v>
      </c>
      <c r="Q49" s="2"/>
      <c r="T49" s="108" t="s">
        <v>106</v>
      </c>
      <c r="U49" s="371" t="s">
        <v>330</v>
      </c>
      <c r="W49" s="133">
        <v>42543</v>
      </c>
      <c r="X49" s="10">
        <v>85.12</v>
      </c>
      <c r="Y49" s="10">
        <v>85.93</v>
      </c>
      <c r="Z49" s="10">
        <v>84.7</v>
      </c>
      <c r="AA49" s="10">
        <v>85.47</v>
      </c>
      <c r="AB49" s="95">
        <v>1439100</v>
      </c>
      <c r="AC49" s="10">
        <v>85.22</v>
      </c>
      <c r="AD49" s="2">
        <f t="shared" si="0"/>
        <v>1.230000000000004</v>
      </c>
      <c r="AE49" s="138">
        <f t="shared" si="1"/>
        <v>2.8241939279829431E-3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231"/>
      <c r="O50" s="83">
        <v>1.03</v>
      </c>
      <c r="P50" s="83">
        <f t="shared" si="33"/>
        <v>83.069500000000005</v>
      </c>
      <c r="Q50" s="2"/>
      <c r="T50" s="108" t="s">
        <v>107</v>
      </c>
      <c r="U50" s="372">
        <v>5141839</v>
      </c>
      <c r="W50" s="133">
        <v>42542</v>
      </c>
      <c r="X50" s="10">
        <v>86.09</v>
      </c>
      <c r="Y50" s="10">
        <v>86.88</v>
      </c>
      <c r="Z50" s="10">
        <v>84.22</v>
      </c>
      <c r="AA50" s="10">
        <v>85.23</v>
      </c>
      <c r="AB50" s="95">
        <v>1735800</v>
      </c>
      <c r="AC50" s="10">
        <v>84.98</v>
      </c>
      <c r="AD50" s="2">
        <f t="shared" si="0"/>
        <v>2.6599999999999966</v>
      </c>
      <c r="AE50" s="138">
        <f t="shared" si="1"/>
        <v>-9.0951492537313383E-3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231"/>
      <c r="O51" s="83">
        <v>1.02</v>
      </c>
      <c r="P51" s="83">
        <f t="shared" si="33"/>
        <v>82.263000000000005</v>
      </c>
      <c r="Q51" s="2"/>
      <c r="T51" s="108" t="s">
        <v>110</v>
      </c>
      <c r="U51" s="372">
        <v>2144040</v>
      </c>
      <c r="W51" s="133">
        <v>42541</v>
      </c>
      <c r="X51" s="10">
        <v>85.82</v>
      </c>
      <c r="Y51" s="10">
        <v>89.47</v>
      </c>
      <c r="Z51" s="10">
        <v>85.82</v>
      </c>
      <c r="AA51" s="10">
        <v>86.01</v>
      </c>
      <c r="AB51" s="95">
        <v>2802000</v>
      </c>
      <c r="AC51" s="10">
        <v>85.76</v>
      </c>
      <c r="AD51" s="2">
        <f t="shared" si="0"/>
        <v>3.6500000000000057</v>
      </c>
      <c r="AE51" s="138">
        <f t="shared" si="1"/>
        <v>1.31128174837567E-2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231"/>
      <c r="O52" s="83">
        <v>1.01</v>
      </c>
      <c r="P52" s="83">
        <f t="shared" si="33"/>
        <v>81.456500000000005</v>
      </c>
      <c r="Q52" s="2"/>
      <c r="T52" s="108" t="s">
        <v>108</v>
      </c>
      <c r="U52" s="371" t="s">
        <v>516</v>
      </c>
      <c r="W52" s="133">
        <v>42538</v>
      </c>
      <c r="X52" s="10">
        <v>82.01</v>
      </c>
      <c r="Y52" s="10">
        <v>85.55</v>
      </c>
      <c r="Z52" s="10">
        <v>81.97</v>
      </c>
      <c r="AA52" s="10">
        <v>84.9</v>
      </c>
      <c r="AB52" s="95">
        <v>2741100</v>
      </c>
      <c r="AC52" s="10">
        <v>84.65</v>
      </c>
      <c r="AD52" s="2">
        <f t="shared" si="0"/>
        <v>3.5799999999999983</v>
      </c>
      <c r="AE52" s="138">
        <f t="shared" si="1"/>
        <v>3.5094155050134468E-2</v>
      </c>
    </row>
    <row r="53" spans="1:31" x14ac:dyDescent="0.25">
      <c r="O53" s="83">
        <v>1</v>
      </c>
      <c r="P53" s="83">
        <f t="shared" si="33"/>
        <v>80.650000000000006</v>
      </c>
      <c r="Q53" s="2"/>
      <c r="T53" s="108" t="s">
        <v>111</v>
      </c>
      <c r="U53" s="371">
        <v>12.89</v>
      </c>
      <c r="W53" s="133">
        <v>42537</v>
      </c>
      <c r="X53" s="10">
        <v>82.82</v>
      </c>
      <c r="Y53" s="10">
        <v>83.58</v>
      </c>
      <c r="Z53" s="10">
        <v>81.319999999999993</v>
      </c>
      <c r="AA53" s="10">
        <v>82.02</v>
      </c>
      <c r="AB53" s="95">
        <v>1576300</v>
      </c>
      <c r="AC53" s="10">
        <v>81.78</v>
      </c>
      <c r="AD53" s="2">
        <f t="shared" si="0"/>
        <v>2.2600000000000051</v>
      </c>
      <c r="AE53" s="138">
        <f t="shared" si="1"/>
        <v>-1.1722054380664648E-2</v>
      </c>
    </row>
    <row r="54" spans="1:31" x14ac:dyDescent="0.25">
      <c r="O54" s="83">
        <v>0.99</v>
      </c>
      <c r="P54" s="83">
        <f t="shared" si="33"/>
        <v>79.843500000000006</v>
      </c>
      <c r="Q54" s="2"/>
      <c r="T54" s="108" t="s">
        <v>112</v>
      </c>
      <c r="U54" s="371">
        <v>6.26</v>
      </c>
      <c r="W54" s="133">
        <v>42536</v>
      </c>
      <c r="X54" s="10">
        <v>84.36</v>
      </c>
      <c r="Y54" s="10">
        <v>84.73</v>
      </c>
      <c r="Z54" s="10">
        <v>82.79</v>
      </c>
      <c r="AA54" s="10">
        <v>82.99</v>
      </c>
      <c r="AB54" s="95">
        <v>2123700</v>
      </c>
      <c r="AC54" s="10">
        <v>82.75</v>
      </c>
      <c r="AD54" s="2">
        <f t="shared" si="0"/>
        <v>1.9399999999999977</v>
      </c>
      <c r="AE54" s="138">
        <f t="shared" si="1"/>
        <v>-1.0522539758459848E-2</v>
      </c>
    </row>
    <row r="55" spans="1:31" x14ac:dyDescent="0.25">
      <c r="L55" t="s">
        <v>65</v>
      </c>
      <c r="M55" s="2">
        <f>K73+M73-F73</f>
        <v>433.9900000000016</v>
      </c>
      <c r="O55" s="83">
        <v>0.98</v>
      </c>
      <c r="P55" s="83">
        <f t="shared" si="33"/>
        <v>79.037000000000006</v>
      </c>
      <c r="Q55" s="2"/>
      <c r="T55" s="108" t="s">
        <v>109</v>
      </c>
      <c r="U55" s="371" t="s">
        <v>398</v>
      </c>
      <c r="W55" s="133">
        <v>42535</v>
      </c>
      <c r="X55" s="10">
        <v>85.57</v>
      </c>
      <c r="Y55" s="10">
        <v>85.6</v>
      </c>
      <c r="Z55" s="10">
        <v>81.69</v>
      </c>
      <c r="AA55" s="10">
        <v>83.87</v>
      </c>
      <c r="AB55" s="95">
        <v>2895800</v>
      </c>
      <c r="AC55" s="10">
        <v>83.63</v>
      </c>
      <c r="AD55" s="2">
        <f t="shared" si="0"/>
        <v>3.9099999999999966</v>
      </c>
      <c r="AE55" s="138">
        <f t="shared" si="1"/>
        <v>-1.9117992024396124E-2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33"/>
        <v>78.230500000000006</v>
      </c>
      <c r="W56" s="133">
        <v>42534</v>
      </c>
      <c r="X56" s="10">
        <v>89</v>
      </c>
      <c r="Y56" s="10">
        <v>89.1</v>
      </c>
      <c r="Z56" s="10">
        <v>85.32</v>
      </c>
      <c r="AA56" s="10">
        <v>85.51</v>
      </c>
      <c r="AB56" s="95">
        <v>1463100</v>
      </c>
      <c r="AC56" s="10">
        <v>85.26</v>
      </c>
      <c r="AD56" s="2">
        <f t="shared" si="0"/>
        <v>3.7800000000000011</v>
      </c>
      <c r="AE56" s="138">
        <f t="shared" si="1"/>
        <v>-4.0621131990547954E-2</v>
      </c>
    </row>
    <row r="57" spans="1:31" x14ac:dyDescent="0.25">
      <c r="A57" s="265" t="s">
        <v>232</v>
      </c>
      <c r="B57" s="266">
        <v>42516</v>
      </c>
      <c r="C57" s="261">
        <v>20</v>
      </c>
      <c r="D57" s="262">
        <v>96.2</v>
      </c>
      <c r="E57" s="262">
        <v>0</v>
      </c>
      <c r="F57" s="262">
        <f t="shared" ref="F57:F62" si="40">C57*D57 + E57</f>
        <v>1924</v>
      </c>
      <c r="G57" s="266">
        <v>42516</v>
      </c>
      <c r="H57" s="261">
        <v>20</v>
      </c>
      <c r="I57" s="262">
        <v>88.99</v>
      </c>
      <c r="J57" s="262">
        <v>0.04</v>
      </c>
      <c r="K57" s="262">
        <f t="shared" ref="K57:K62" si="41">H57*I57 - J57</f>
        <v>1779.76</v>
      </c>
      <c r="L57" s="266">
        <v>42608</v>
      </c>
      <c r="M57" s="261">
        <v>13</v>
      </c>
      <c r="O57" s="83">
        <v>0.96</v>
      </c>
      <c r="P57" s="83">
        <f t="shared" si="33"/>
        <v>77.424000000000007</v>
      </c>
      <c r="W57" s="133">
        <v>42531</v>
      </c>
      <c r="X57" s="10">
        <v>88.23</v>
      </c>
      <c r="Y57" s="10">
        <v>90.11</v>
      </c>
      <c r="Z57" s="10">
        <v>87.9</v>
      </c>
      <c r="AA57" s="10">
        <v>89.13</v>
      </c>
      <c r="AB57" s="95">
        <v>2418100</v>
      </c>
      <c r="AC57" s="10">
        <v>88.87</v>
      </c>
      <c r="AD57" s="2">
        <f t="shared" si="0"/>
        <v>2.2099999999999937</v>
      </c>
      <c r="AE57" s="138">
        <f t="shared" si="1"/>
        <v>-5.2608014327288899E-3</v>
      </c>
    </row>
    <row r="58" spans="1:31" x14ac:dyDescent="0.25">
      <c r="A58" s="268" t="s">
        <v>71</v>
      </c>
      <c r="B58" s="488">
        <v>42527</v>
      </c>
      <c r="C58" s="261">
        <v>25</v>
      </c>
      <c r="D58" s="262">
        <v>85.59</v>
      </c>
      <c r="E58" s="262">
        <v>0</v>
      </c>
      <c r="F58" s="262">
        <f t="shared" si="40"/>
        <v>2139.75</v>
      </c>
      <c r="G58" s="266">
        <v>42541</v>
      </c>
      <c r="H58" s="267">
        <v>25</v>
      </c>
      <c r="I58" s="262">
        <v>86.59</v>
      </c>
      <c r="J58" s="262">
        <v>0.05</v>
      </c>
      <c r="K58" s="262">
        <f t="shared" si="41"/>
        <v>2164.6999999999998</v>
      </c>
      <c r="L58" s="261"/>
      <c r="M58" s="261"/>
      <c r="O58" s="83">
        <v>0.95</v>
      </c>
      <c r="P58" s="83">
        <f t="shared" si="33"/>
        <v>76.617500000000007</v>
      </c>
      <c r="W58" s="133">
        <v>42530</v>
      </c>
      <c r="X58" s="10">
        <v>89</v>
      </c>
      <c r="Y58" s="10">
        <v>90.68</v>
      </c>
      <c r="Z58" s="10">
        <v>88.42</v>
      </c>
      <c r="AA58" s="10">
        <v>89.6</v>
      </c>
      <c r="AB58" s="95">
        <v>2611300</v>
      </c>
      <c r="AC58" s="10">
        <v>89.34</v>
      </c>
      <c r="AD58" s="2">
        <f t="shared" si="0"/>
        <v>2.2600000000000051</v>
      </c>
      <c r="AE58" s="138">
        <f t="shared" si="1"/>
        <v>3.2565974171814283E-3</v>
      </c>
    </row>
    <row r="59" spans="1:31" x14ac:dyDescent="0.25">
      <c r="A59" s="261"/>
      <c r="B59" s="488">
        <v>42535</v>
      </c>
      <c r="C59" s="261">
        <v>20</v>
      </c>
      <c r="D59" s="262">
        <v>82.75</v>
      </c>
      <c r="E59" s="262">
        <v>0</v>
      </c>
      <c r="F59" s="262">
        <f t="shared" si="40"/>
        <v>1655</v>
      </c>
      <c r="G59" s="266">
        <v>42552</v>
      </c>
      <c r="H59" s="267">
        <v>20</v>
      </c>
      <c r="I59" s="262">
        <v>83.98</v>
      </c>
      <c r="J59" s="262">
        <v>0.04</v>
      </c>
      <c r="K59" s="262">
        <f t="shared" si="41"/>
        <v>1679.5600000000002</v>
      </c>
      <c r="L59" s="261"/>
      <c r="M59" s="261"/>
      <c r="O59" s="83">
        <v>0.94</v>
      </c>
      <c r="P59" s="83">
        <f t="shared" si="33"/>
        <v>75.811000000000007</v>
      </c>
      <c r="W59" s="133">
        <v>42529</v>
      </c>
      <c r="X59" s="10">
        <v>86.84</v>
      </c>
      <c r="Y59" s="10">
        <v>90.5</v>
      </c>
      <c r="Z59" s="10">
        <v>86.1</v>
      </c>
      <c r="AA59" s="10">
        <v>89.31</v>
      </c>
      <c r="AB59" s="95">
        <v>4561600</v>
      </c>
      <c r="AC59" s="10">
        <v>89.05</v>
      </c>
      <c r="AD59" s="2">
        <f t="shared" si="0"/>
        <v>4.4000000000000057</v>
      </c>
      <c r="AE59" s="138">
        <f t="shared" si="1"/>
        <v>3.9696438995913574E-2</v>
      </c>
    </row>
    <row r="60" spans="1:31" x14ac:dyDescent="0.25">
      <c r="A60" s="261"/>
      <c r="B60" s="266">
        <v>42535</v>
      </c>
      <c r="C60" s="261">
        <v>5</v>
      </c>
      <c r="D60" s="262">
        <v>82.75</v>
      </c>
      <c r="E60" s="262">
        <v>0</v>
      </c>
      <c r="F60" s="262">
        <f t="shared" si="40"/>
        <v>413.75</v>
      </c>
      <c r="G60" s="266">
        <v>42569</v>
      </c>
      <c r="H60" s="267">
        <v>5</v>
      </c>
      <c r="I60" s="262">
        <v>92</v>
      </c>
      <c r="J60" s="262">
        <v>0.01</v>
      </c>
      <c r="K60" s="262">
        <f t="shared" si="41"/>
        <v>459.99</v>
      </c>
      <c r="L60" s="261"/>
      <c r="M60" s="261"/>
      <c r="O60" s="83">
        <v>0.93</v>
      </c>
      <c r="P60" s="83">
        <f t="shared" si="33"/>
        <v>75.004500000000007</v>
      </c>
      <c r="W60" s="133">
        <v>42528</v>
      </c>
      <c r="X60" s="10">
        <v>86.5</v>
      </c>
      <c r="Y60" s="10">
        <v>86.71</v>
      </c>
      <c r="Z60" s="10">
        <v>84.15</v>
      </c>
      <c r="AA60" s="10">
        <v>85.9</v>
      </c>
      <c r="AB60" s="95">
        <v>2971000</v>
      </c>
      <c r="AC60" s="10">
        <v>85.65</v>
      </c>
      <c r="AD60" s="2">
        <f t="shared" si="0"/>
        <v>2.5599999999999881</v>
      </c>
      <c r="AE60" s="138">
        <f t="shared" si="1"/>
        <v>-5.6884142094264512E-3</v>
      </c>
    </row>
    <row r="61" spans="1:31" x14ac:dyDescent="0.25">
      <c r="A61" s="261"/>
      <c r="B61" s="266">
        <v>42548</v>
      </c>
      <c r="C61" s="261">
        <v>20</v>
      </c>
      <c r="D61" s="262">
        <v>78.48</v>
      </c>
      <c r="E61" s="262">
        <v>0</v>
      </c>
      <c r="F61" s="262">
        <f t="shared" si="40"/>
        <v>1569.6000000000001</v>
      </c>
      <c r="G61" s="266">
        <v>42580</v>
      </c>
      <c r="H61" s="267">
        <v>20</v>
      </c>
      <c r="I61" s="262">
        <v>87.72</v>
      </c>
      <c r="J61" s="262">
        <v>0.04</v>
      </c>
      <c r="K61" s="262">
        <f t="shared" si="41"/>
        <v>1754.3600000000001</v>
      </c>
      <c r="L61" s="261"/>
      <c r="M61" s="261"/>
      <c r="O61" s="83">
        <v>0.92</v>
      </c>
      <c r="P61" s="83">
        <f t="shared" si="33"/>
        <v>74.198000000000008</v>
      </c>
      <c r="W61" s="133">
        <v>42527</v>
      </c>
      <c r="X61" s="10">
        <v>87.47</v>
      </c>
      <c r="Y61" s="10">
        <v>87.74</v>
      </c>
      <c r="Z61" s="10">
        <v>84.27</v>
      </c>
      <c r="AA61" s="10">
        <v>86.39</v>
      </c>
      <c r="AB61" s="95">
        <v>4353800</v>
      </c>
      <c r="AC61" s="10">
        <v>86.14</v>
      </c>
      <c r="AD61" s="2">
        <f t="shared" si="0"/>
        <v>3.4699999999999989</v>
      </c>
      <c r="AE61" s="138">
        <f t="shared" si="1"/>
        <v>-2.0357102240418534E-2</v>
      </c>
    </row>
    <row r="62" spans="1:31" x14ac:dyDescent="0.25">
      <c r="A62" s="261"/>
      <c r="B62" s="266">
        <v>42548</v>
      </c>
      <c r="C62" s="261">
        <v>30</v>
      </c>
      <c r="D62" s="262">
        <v>78.48</v>
      </c>
      <c r="E62" s="262">
        <v>0</v>
      </c>
      <c r="F62" s="262">
        <f t="shared" si="40"/>
        <v>2354.4</v>
      </c>
      <c r="G62" s="266">
        <v>42580</v>
      </c>
      <c r="H62" s="267">
        <v>30</v>
      </c>
      <c r="I62" s="262">
        <v>87.97</v>
      </c>
      <c r="J62" s="262">
        <v>-0.02</v>
      </c>
      <c r="K62" s="262">
        <f t="shared" si="41"/>
        <v>2639.12</v>
      </c>
      <c r="L62" s="261"/>
      <c r="M62" s="261"/>
      <c r="O62" s="83">
        <v>0.91</v>
      </c>
      <c r="P62" s="83">
        <f t="shared" si="33"/>
        <v>73.391500000000008</v>
      </c>
      <c r="W62" s="133">
        <v>42524</v>
      </c>
      <c r="X62" s="10">
        <v>92.14</v>
      </c>
      <c r="Y62" s="10">
        <v>92.4</v>
      </c>
      <c r="Z62" s="10">
        <v>87.48</v>
      </c>
      <c r="AA62" s="10">
        <v>88.19</v>
      </c>
      <c r="AB62" s="95">
        <v>3837000</v>
      </c>
      <c r="AC62" s="10">
        <v>87.93</v>
      </c>
      <c r="AD62" s="2">
        <f t="shared" si="0"/>
        <v>4.9200000000000017</v>
      </c>
      <c r="AE62" s="138">
        <f t="shared" si="1"/>
        <v>-4.3823401478903734E-2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33"/>
        <v>72.585000000000008</v>
      </c>
      <c r="W63" s="133">
        <v>42523</v>
      </c>
      <c r="X63" s="10">
        <v>98.66</v>
      </c>
      <c r="Y63" s="10">
        <v>99.03</v>
      </c>
      <c r="Z63" s="10">
        <v>84.8</v>
      </c>
      <c r="AA63" s="10">
        <v>92.23</v>
      </c>
      <c r="AB63" s="95">
        <v>11586700</v>
      </c>
      <c r="AC63" s="10">
        <v>91.96</v>
      </c>
      <c r="AD63" s="2">
        <f t="shared" si="0"/>
        <v>14.230000000000004</v>
      </c>
      <c r="AE63" s="138">
        <f t="shared" si="1"/>
        <v>-6.5826899634295E-2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42522</v>
      </c>
      <c r="X64" s="10">
        <v>98.76</v>
      </c>
      <c r="Y64" s="10">
        <v>99.28</v>
      </c>
      <c r="Z64" s="10">
        <v>98.01</v>
      </c>
      <c r="AA64" s="10">
        <v>98.73</v>
      </c>
      <c r="AB64" s="95">
        <v>1499300</v>
      </c>
      <c r="AC64" s="10">
        <v>98.44</v>
      </c>
      <c r="AD64" s="2">
        <f t="shared" si="0"/>
        <v>1.269999999999996</v>
      </c>
      <c r="AE64" s="138">
        <f t="shared" si="1"/>
        <v>-2.4321037697608849E-3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42521</v>
      </c>
      <c r="X65" s="10">
        <v>99.37</v>
      </c>
      <c r="Y65" s="10">
        <v>99.7</v>
      </c>
      <c r="Z65" s="10">
        <v>97.85</v>
      </c>
      <c r="AA65" s="10">
        <v>98.97</v>
      </c>
      <c r="AB65" s="95">
        <v>2047200</v>
      </c>
      <c r="AC65" s="10">
        <v>98.68</v>
      </c>
      <c r="AD65" s="2">
        <f t="shared" si="0"/>
        <v>1.8500000000000085</v>
      </c>
      <c r="AE65" s="138">
        <f t="shared" si="1"/>
        <v>-6.1436196998690962E-3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42517</v>
      </c>
      <c r="X66" s="10">
        <v>96.08</v>
      </c>
      <c r="Y66" s="10">
        <v>99.8</v>
      </c>
      <c r="Z66" s="10">
        <v>96.05</v>
      </c>
      <c r="AA66" s="10">
        <v>99.58</v>
      </c>
      <c r="AB66" s="95">
        <v>3783800</v>
      </c>
      <c r="AC66" s="10">
        <v>99.29</v>
      </c>
      <c r="AD66" s="2">
        <f t="shared" si="0"/>
        <v>3.75</v>
      </c>
      <c r="AE66" s="138">
        <f t="shared" si="1"/>
        <v>2.6571546732837126E-2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42516</v>
      </c>
      <c r="X67" s="10">
        <v>108.98</v>
      </c>
      <c r="Y67" s="10">
        <v>109.09</v>
      </c>
      <c r="Z67" s="10">
        <v>95.99</v>
      </c>
      <c r="AA67" s="10">
        <v>97</v>
      </c>
      <c r="AB67" s="95">
        <v>9944700</v>
      </c>
      <c r="AC67" s="10">
        <v>96.72</v>
      </c>
      <c r="AD67" s="2">
        <f>Y67-Z67</f>
        <v>13.100000000000009</v>
      </c>
      <c r="AE67" s="138">
        <f>AC67/AC68-1</f>
        <v>-0.10494169905607997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42515</v>
      </c>
      <c r="X68" s="10">
        <v>105.97</v>
      </c>
      <c r="Y68" s="10">
        <v>108.81</v>
      </c>
      <c r="Z68" s="10">
        <v>105.95</v>
      </c>
      <c r="AA68" s="10">
        <v>108.37</v>
      </c>
      <c r="AB68" s="95">
        <v>2235800</v>
      </c>
      <c r="AC68" s="10">
        <v>108.06</v>
      </c>
      <c r="AD68" s="2">
        <f>Y68-Z68</f>
        <v>2.8599999999999994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120</v>
      </c>
      <c r="D73" s="14"/>
      <c r="E73" s="14"/>
      <c r="F73" s="18">
        <f t="shared" ref="F73" si="42">SUM(F57:F69)</f>
        <v>10056.5</v>
      </c>
      <c r="G73" s="14"/>
      <c r="H73" s="14">
        <f t="shared" ref="H73" si="43">SUM(H57:H69)</f>
        <v>120</v>
      </c>
      <c r="I73" s="14"/>
      <c r="J73" s="14"/>
      <c r="K73" s="14">
        <f t="shared" ref="K73" si="44">SUM(K57:K69)</f>
        <v>10477.490000000002</v>
      </c>
      <c r="L73" s="14"/>
      <c r="M73" s="18">
        <f t="shared" ref="M73" si="45">SUM(M57:M69)</f>
        <v>13</v>
      </c>
    </row>
    <row r="74" spans="1:31" ht="15.75" thickBot="1" x14ac:dyDescent="0.3">
      <c r="A74" s="490" t="s">
        <v>204</v>
      </c>
      <c r="B74" s="491"/>
      <c r="C74" s="492">
        <f>SumByColor($A$19,C57:C72)</f>
        <v>0</v>
      </c>
      <c r="D74" s="492"/>
      <c r="E74" s="492"/>
      <c r="F74" s="493">
        <f>SumByColor($A$19,F57:F72)</f>
        <v>0</v>
      </c>
      <c r="G74" s="492"/>
      <c r="H74" s="492">
        <f>SumByColor($A$19,H57:H72)</f>
        <v>0</v>
      </c>
      <c r="I74" s="492"/>
      <c r="J74" s="492"/>
      <c r="K74" s="493">
        <f>SumByColor($A$19,K57:K72)</f>
        <v>0</v>
      </c>
      <c r="L74" s="492"/>
      <c r="M74" s="493">
        <f>SumByColor($A$19,M57:M72)</f>
        <v>0</v>
      </c>
    </row>
  </sheetData>
  <mergeCells count="1">
    <mergeCell ref="O42:P42"/>
  </mergeCells>
  <conditionalFormatting sqref="N19">
    <cfRule type="expression" dxfId="631" priority="27">
      <formula>N19&gt;0</formula>
    </cfRule>
    <cfRule type="expression" dxfId="63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49:F52">
    <cfRule type="expression" dxfId="629" priority="21">
      <formula>F29&gt;0</formula>
    </cfRule>
    <cfRule type="expression" dxfId="628" priority="22">
      <formula>F29&lt;0</formula>
    </cfRule>
  </conditionalFormatting>
  <conditionalFormatting sqref="H29:H47 H49:H52">
    <cfRule type="expression" dxfId="627" priority="19">
      <formula>H29&gt;0</formula>
    </cfRule>
    <cfRule type="expression" dxfId="626" priority="20">
      <formula>H29&lt;0</formula>
    </cfRule>
  </conditionalFormatting>
  <conditionalFormatting sqref="I25:I52">
    <cfRule type="expression" dxfId="625" priority="17">
      <formula>I25&gt;0</formula>
    </cfRule>
    <cfRule type="expression" dxfId="624" priority="18">
      <formula>I25&lt;0</formula>
    </cfRule>
  </conditionalFormatting>
  <conditionalFormatting sqref="Q7">
    <cfRule type="expression" dxfId="623" priority="15">
      <formula>Q7&gt;0</formula>
    </cfRule>
    <cfRule type="expression" dxfId="622" priority="16">
      <formula>Q7&lt;0</formula>
    </cfRule>
  </conditionalFormatting>
  <conditionalFormatting sqref="Q8">
    <cfRule type="expression" dxfId="621" priority="13">
      <formula>Q8&gt;0</formula>
    </cfRule>
    <cfRule type="expression" dxfId="620" priority="14">
      <formula>Q8&lt;0</formula>
    </cfRule>
  </conditionalFormatting>
  <conditionalFormatting sqref="F25:F28">
    <cfRule type="expression" dxfId="619" priority="11">
      <formula>F25&gt;0</formula>
    </cfRule>
    <cfRule type="expression" dxfId="618" priority="12">
      <formula>F25&lt;0</formula>
    </cfRule>
  </conditionalFormatting>
  <conditionalFormatting sqref="H25:H28">
    <cfRule type="expression" dxfId="617" priority="9">
      <formula>H25&gt;0</formula>
    </cfRule>
    <cfRule type="expression" dxfId="616" priority="10">
      <formula>H25&lt;0</formula>
    </cfRule>
  </conditionalFormatting>
  <conditionalFormatting sqref="F48">
    <cfRule type="expression" dxfId="615" priority="3">
      <formula>F48&gt;0</formula>
    </cfRule>
    <cfRule type="expression" dxfId="614" priority="4">
      <formula>F48&lt;0</formula>
    </cfRule>
  </conditionalFormatting>
  <conditionalFormatting sqref="H48">
    <cfRule type="expression" dxfId="613" priority="1">
      <formula>H48&gt;0</formula>
    </cfRule>
    <cfRule type="expression" dxfId="612" priority="2">
      <formula>H48&lt;0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42608</v>
      </c>
      <c r="X2" s="10">
        <v>107.41</v>
      </c>
      <c r="Y2" s="10">
        <v>107.95</v>
      </c>
      <c r="Z2" s="10">
        <v>106.31</v>
      </c>
      <c r="AA2" s="10">
        <v>106.94</v>
      </c>
      <c r="AB2" s="95">
        <v>27704400</v>
      </c>
      <c r="AC2" s="10">
        <v>106.94</v>
      </c>
      <c r="AD2" s="2">
        <f>Y2-Z2</f>
        <v>1.6400000000000006</v>
      </c>
      <c r="AE2" s="138">
        <f>AC2/AC3-1</f>
        <v>-5.8566514827553817E-3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106.94</v>
      </c>
      <c r="W3" s="133">
        <v>42607</v>
      </c>
      <c r="X3" s="10">
        <v>107.39</v>
      </c>
      <c r="Y3" s="10">
        <v>107.88</v>
      </c>
      <c r="Z3" s="10">
        <v>106.68</v>
      </c>
      <c r="AA3" s="10">
        <v>107.57</v>
      </c>
      <c r="AB3" s="95">
        <v>25086200</v>
      </c>
      <c r="AC3" s="10">
        <v>107.57</v>
      </c>
      <c r="AD3" s="2">
        <f t="shared" ref="AD3:AD66" si="0">Y3-Z3</f>
        <v>1.1999999999999886</v>
      </c>
      <c r="AE3" s="138">
        <f t="shared" ref="AE3:AE66" si="1">AC3/AC4-1</f>
        <v>-4.2580764602425658E-3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106.94</v>
      </c>
      <c r="T4" s="1"/>
      <c r="W4" s="133">
        <v>42606</v>
      </c>
      <c r="X4" s="10">
        <v>108.57</v>
      </c>
      <c r="Y4" s="10">
        <v>108.75</v>
      </c>
      <c r="Z4" s="10">
        <v>107.68</v>
      </c>
      <c r="AA4" s="10">
        <v>108.03</v>
      </c>
      <c r="AB4" s="95">
        <v>23675100</v>
      </c>
      <c r="AC4" s="10">
        <v>108.03</v>
      </c>
      <c r="AD4" s="2">
        <f t="shared" si="0"/>
        <v>1.0699999999999932</v>
      </c>
      <c r="AE4" s="138">
        <f t="shared" si="1"/>
        <v>-7.5333027101515126E-3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42605</v>
      </c>
      <c r="X5" s="10">
        <v>108.59</v>
      </c>
      <c r="Y5" s="10">
        <v>109.32</v>
      </c>
      <c r="Z5" s="10">
        <v>108.53</v>
      </c>
      <c r="AA5" s="10">
        <v>108.85</v>
      </c>
      <c r="AB5" s="95">
        <v>21257700</v>
      </c>
      <c r="AC5" s="10">
        <v>108.85</v>
      </c>
      <c r="AD5" s="2">
        <f t="shared" si="0"/>
        <v>0.78999999999999204</v>
      </c>
      <c r="AE5" s="138">
        <f t="shared" si="1"/>
        <v>3.1333517648142184E-3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42604</v>
      </c>
      <c r="X6" s="10">
        <v>108.86</v>
      </c>
      <c r="Y6" s="10">
        <v>109.1</v>
      </c>
      <c r="Z6" s="10">
        <v>107.85</v>
      </c>
      <c r="AA6" s="10">
        <v>108.51</v>
      </c>
      <c r="AB6" s="95">
        <v>25820200</v>
      </c>
      <c r="AC6" s="10">
        <v>108.51</v>
      </c>
      <c r="AD6" s="2">
        <f t="shared" si="0"/>
        <v>1.25</v>
      </c>
      <c r="AE6" s="138">
        <f t="shared" si="1"/>
        <v>-7.7724945135332346E-3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42601</v>
      </c>
      <c r="X7" s="10">
        <v>108.77</v>
      </c>
      <c r="Y7" s="10">
        <v>109.69</v>
      </c>
      <c r="Z7" s="10">
        <v>108.36</v>
      </c>
      <c r="AA7" s="10">
        <v>109.36</v>
      </c>
      <c r="AB7" s="95">
        <v>25368100</v>
      </c>
      <c r="AC7" s="10">
        <v>109.36</v>
      </c>
      <c r="AD7" s="2">
        <f t="shared" si="0"/>
        <v>1.3299999999999983</v>
      </c>
      <c r="AE7" s="138">
        <f t="shared" si="1"/>
        <v>2.5669233590026597E-3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42600</v>
      </c>
      <c r="X8" s="10">
        <v>109.23</v>
      </c>
      <c r="Y8" s="10">
        <v>109.6</v>
      </c>
      <c r="Z8" s="10">
        <v>109.02</v>
      </c>
      <c r="AA8" s="10">
        <v>109.08</v>
      </c>
      <c r="AB8" s="95">
        <v>21984700</v>
      </c>
      <c r="AC8" s="10">
        <v>109.08</v>
      </c>
      <c r="AD8" s="2">
        <f t="shared" si="0"/>
        <v>0.57999999999999829</v>
      </c>
      <c r="AE8" s="138">
        <f t="shared" si="1"/>
        <v>-1.281816517121448E-3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158"/>
      <c r="W9" s="133">
        <v>42599</v>
      </c>
      <c r="X9" s="10">
        <v>109.1</v>
      </c>
      <c r="Y9" s="10">
        <v>109.37</v>
      </c>
      <c r="Z9" s="10">
        <v>108.34</v>
      </c>
      <c r="AA9" s="10">
        <v>109.22</v>
      </c>
      <c r="AB9" s="95">
        <v>25356000</v>
      </c>
      <c r="AC9" s="10">
        <v>109.22</v>
      </c>
      <c r="AD9" s="2">
        <f t="shared" si="0"/>
        <v>1.0300000000000011</v>
      </c>
      <c r="AE9" s="138">
        <f t="shared" si="1"/>
        <v>-1.4627902724446695E-3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363.09999999999945</v>
      </c>
      <c r="W10" s="133">
        <v>42598</v>
      </c>
      <c r="X10" s="10">
        <v>109.63</v>
      </c>
      <c r="Y10" s="10">
        <v>110.23</v>
      </c>
      <c r="Z10" s="10">
        <v>109.21</v>
      </c>
      <c r="AA10" s="10">
        <v>109.38</v>
      </c>
      <c r="AB10" s="95">
        <v>33794400</v>
      </c>
      <c r="AC10" s="10">
        <v>109.38</v>
      </c>
      <c r="AD10" s="2">
        <f t="shared" si="0"/>
        <v>1.0200000000000102</v>
      </c>
      <c r="AE10" s="138">
        <f t="shared" si="1"/>
        <v>-9.1340884179769155E-4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2.0899999999999998E-2</v>
      </c>
      <c r="W11" s="133">
        <v>42597</v>
      </c>
      <c r="X11" s="10">
        <v>108.14</v>
      </c>
      <c r="Y11" s="10">
        <v>109.54</v>
      </c>
      <c r="Z11" s="10">
        <v>108.08</v>
      </c>
      <c r="AA11" s="10">
        <v>109.48</v>
      </c>
      <c r="AB11" s="95">
        <v>25868200</v>
      </c>
      <c r="AC11" s="10">
        <v>109.48</v>
      </c>
      <c r="AD11" s="2">
        <f t="shared" si="0"/>
        <v>1.460000000000008</v>
      </c>
      <c r="AE11" s="138">
        <f t="shared" si="1"/>
        <v>1.2017008689221731E-2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42594</v>
      </c>
      <c r="X12" s="10">
        <v>107.78</v>
      </c>
      <c r="Y12" s="10">
        <v>108.44</v>
      </c>
      <c r="Z12" s="10">
        <v>107.78</v>
      </c>
      <c r="AA12" s="10">
        <v>108.18</v>
      </c>
      <c r="AB12" s="95">
        <v>18660400</v>
      </c>
      <c r="AC12" s="10">
        <v>108.18</v>
      </c>
      <c r="AD12" s="2">
        <f t="shared" si="0"/>
        <v>0.65999999999999659</v>
      </c>
      <c r="AE12" s="138">
        <f t="shared" si="1"/>
        <v>2.316316130825502E-3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42593</v>
      </c>
      <c r="X13" s="10">
        <v>108.52</v>
      </c>
      <c r="Y13" s="10">
        <v>108.93</v>
      </c>
      <c r="Z13" s="10">
        <v>107.85</v>
      </c>
      <c r="AA13" s="10">
        <v>107.93</v>
      </c>
      <c r="AB13" s="95">
        <v>27484500</v>
      </c>
      <c r="AC13" s="10">
        <v>107.93</v>
      </c>
      <c r="AD13" s="2">
        <f t="shared" si="0"/>
        <v>1.0800000000000125</v>
      </c>
      <c r="AE13" s="138">
        <f t="shared" si="1"/>
        <v>-6.4814814814806443E-4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42592</v>
      </c>
      <c r="X14" s="10">
        <v>108.71</v>
      </c>
      <c r="Y14" s="10">
        <v>108.9</v>
      </c>
      <c r="Z14" s="10">
        <v>107.76</v>
      </c>
      <c r="AA14" s="10">
        <v>108</v>
      </c>
      <c r="AB14" s="95">
        <v>24008500</v>
      </c>
      <c r="AC14" s="10">
        <v>108</v>
      </c>
      <c r="AD14" s="2">
        <f t="shared" si="0"/>
        <v>1.1400000000000006</v>
      </c>
      <c r="AE14" s="138">
        <f t="shared" si="1"/>
        <v>-7.4441687344913854E-3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42591</v>
      </c>
      <c r="X15" s="10">
        <v>108.23</v>
      </c>
      <c r="Y15" s="10">
        <v>108.94</v>
      </c>
      <c r="Z15" s="10">
        <v>108.01</v>
      </c>
      <c r="AA15" s="10">
        <v>108.81</v>
      </c>
      <c r="AB15" s="95">
        <v>26315200</v>
      </c>
      <c r="AC15" s="10">
        <v>108.81</v>
      </c>
      <c r="AD15" s="2">
        <f t="shared" si="0"/>
        <v>0.92999999999999261</v>
      </c>
      <c r="AE15" s="138">
        <f t="shared" si="1"/>
        <v>4.0601642520992076E-3</v>
      </c>
    </row>
    <row r="16" spans="1:40" x14ac:dyDescent="0.25">
      <c r="G16" s="1"/>
      <c r="H16" s="72"/>
      <c r="W16" s="133">
        <v>42590</v>
      </c>
      <c r="X16" s="10">
        <v>107.52</v>
      </c>
      <c r="Y16" s="10">
        <v>108.37</v>
      </c>
      <c r="Z16" s="10">
        <v>107.16</v>
      </c>
      <c r="AA16" s="10">
        <v>108.37</v>
      </c>
      <c r="AB16" s="95">
        <v>28037200</v>
      </c>
      <c r="AC16" s="10">
        <v>108.37</v>
      </c>
      <c r="AD16" s="2">
        <f t="shared" si="0"/>
        <v>1.210000000000008</v>
      </c>
      <c r="AE16" s="138">
        <f t="shared" si="1"/>
        <v>8.2806103461108282E-3</v>
      </c>
    </row>
    <row r="17" spans="1:31" x14ac:dyDescent="0.25">
      <c r="G17" s="1"/>
      <c r="H17" s="72"/>
      <c r="W17" s="133">
        <v>42587</v>
      </c>
      <c r="X17" s="10">
        <v>106.27</v>
      </c>
      <c r="Y17" s="10">
        <v>107.65</v>
      </c>
      <c r="Z17" s="10">
        <v>106.18</v>
      </c>
      <c r="AA17" s="10">
        <v>107.48</v>
      </c>
      <c r="AB17" s="95">
        <v>40553400</v>
      </c>
      <c r="AC17" s="10">
        <v>107.48</v>
      </c>
      <c r="AD17" s="2">
        <f t="shared" si="0"/>
        <v>1.4699999999999989</v>
      </c>
      <c r="AE17" s="138">
        <f t="shared" si="1"/>
        <v>1.5207329744025611E-2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42586</v>
      </c>
      <c r="X18" s="10">
        <v>105.58</v>
      </c>
      <c r="Y18" s="10">
        <v>106</v>
      </c>
      <c r="Z18" s="10">
        <v>105.28</v>
      </c>
      <c r="AA18" s="10">
        <v>105.87</v>
      </c>
      <c r="AB18" s="95">
        <v>27408700</v>
      </c>
      <c r="AC18" s="10">
        <v>105.87</v>
      </c>
      <c r="AD18" s="2">
        <f t="shared" si="0"/>
        <v>0.71999999999999886</v>
      </c>
      <c r="AE18" s="138" t="e">
        <f t="shared" si="1"/>
        <v>#DIV/0!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42586</v>
      </c>
      <c r="X19" s="10" t="s">
        <v>220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42585</v>
      </c>
      <c r="X20" s="10">
        <v>104.81</v>
      </c>
      <c r="Y20" s="10">
        <v>105.84</v>
      </c>
      <c r="Z20" s="10">
        <v>104.77</v>
      </c>
      <c r="AA20" s="10">
        <v>105.79</v>
      </c>
      <c r="AB20" s="95">
        <v>30202600</v>
      </c>
      <c r="AC20" s="10">
        <v>105.22</v>
      </c>
      <c r="AD20" s="2">
        <f t="shared" si="0"/>
        <v>1.0700000000000074</v>
      </c>
      <c r="AE20" s="138">
        <f t="shared" si="1"/>
        <v>1.2509622786758934E-2</v>
      </c>
    </row>
    <row r="21" spans="1:31" x14ac:dyDescent="0.25">
      <c r="W21" s="133">
        <v>42584</v>
      </c>
      <c r="X21" s="10">
        <v>106.05</v>
      </c>
      <c r="Y21" s="10">
        <v>106.07</v>
      </c>
      <c r="Z21" s="10">
        <v>104</v>
      </c>
      <c r="AA21" s="10">
        <v>104.48</v>
      </c>
      <c r="AB21" s="95">
        <v>33816600</v>
      </c>
      <c r="AC21" s="10">
        <v>103.92</v>
      </c>
      <c r="AD21" s="2">
        <f t="shared" si="0"/>
        <v>2.0699999999999932</v>
      </c>
      <c r="AE21" s="138">
        <f t="shared" si="1"/>
        <v>-1.4789533560864654E-2</v>
      </c>
    </row>
    <row r="22" spans="1:31" x14ac:dyDescent="0.25">
      <c r="W22" s="133">
        <v>42583</v>
      </c>
      <c r="X22" s="10">
        <v>104.41</v>
      </c>
      <c r="Y22" s="10">
        <v>106.15</v>
      </c>
      <c r="Z22" s="10">
        <v>104.41</v>
      </c>
      <c r="AA22" s="10">
        <v>106.05</v>
      </c>
      <c r="AB22" s="95">
        <v>38167900</v>
      </c>
      <c r="AC22" s="10">
        <v>105.48</v>
      </c>
      <c r="AD22" s="2">
        <f t="shared" si="0"/>
        <v>1.7400000000000091</v>
      </c>
      <c r="AE22" s="138">
        <f t="shared" si="1"/>
        <v>1.7655571635311063E-2</v>
      </c>
    </row>
    <row r="23" spans="1:31" x14ac:dyDescent="0.25">
      <c r="W23" s="133">
        <v>42580</v>
      </c>
      <c r="X23" s="10">
        <v>104.19</v>
      </c>
      <c r="Y23" s="10">
        <v>104.55</v>
      </c>
      <c r="Z23" s="10">
        <v>103.68</v>
      </c>
      <c r="AA23" s="10">
        <v>104.21</v>
      </c>
      <c r="AB23" s="95">
        <v>27733700</v>
      </c>
      <c r="AC23" s="10">
        <v>103.65</v>
      </c>
      <c r="AD23" s="2">
        <f t="shared" si="0"/>
        <v>0.86999999999999034</v>
      </c>
      <c r="AE23" s="138">
        <f t="shared" si="1"/>
        <v>-1.2526498361918881E-3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42579</v>
      </c>
      <c r="X24" s="10">
        <v>102.83</v>
      </c>
      <c r="Y24" s="10">
        <v>104.45</v>
      </c>
      <c r="Z24" s="10">
        <v>102.82</v>
      </c>
      <c r="AA24" s="10">
        <v>104.34</v>
      </c>
      <c r="AB24" s="95">
        <v>39869800</v>
      </c>
      <c r="AC24" s="10">
        <v>103.78</v>
      </c>
      <c r="AD24" s="2">
        <f t="shared" si="0"/>
        <v>1.6300000000000097</v>
      </c>
      <c r="AE24" s="138">
        <f t="shared" si="1"/>
        <v>1.3476562499999956E-2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42578</v>
      </c>
      <c r="X25" s="10">
        <v>104.27</v>
      </c>
      <c r="Y25" s="10">
        <v>104.35</v>
      </c>
      <c r="Z25" s="10">
        <v>102.75</v>
      </c>
      <c r="AA25" s="10">
        <v>102.95</v>
      </c>
      <c r="AB25" s="95">
        <v>92344800</v>
      </c>
      <c r="AC25" s="10">
        <v>102.4</v>
      </c>
      <c r="AD25" s="2">
        <f t="shared" si="0"/>
        <v>1.5999999999999943</v>
      </c>
      <c r="AE25" s="138">
        <f t="shared" si="1"/>
        <v>6.5002600104004049E-2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42577</v>
      </c>
      <c r="X26" s="10">
        <v>96.82</v>
      </c>
      <c r="Y26" s="10">
        <v>97.97</v>
      </c>
      <c r="Z26" s="10">
        <v>96.42</v>
      </c>
      <c r="AA26" s="10">
        <v>96.67</v>
      </c>
      <c r="AB26" s="95">
        <v>56239800</v>
      </c>
      <c r="AC26" s="10">
        <v>96.15</v>
      </c>
      <c r="AD26" s="2">
        <f t="shared" si="0"/>
        <v>1.5499999999999972</v>
      </c>
      <c r="AE26" s="138">
        <f t="shared" si="1"/>
        <v>-6.9200578392892842E-3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229</v>
      </c>
      <c r="W27" s="133">
        <v>42576</v>
      </c>
      <c r="X27" s="10">
        <v>98.25</v>
      </c>
      <c r="Y27" s="10">
        <v>98.84</v>
      </c>
      <c r="Z27" s="10">
        <v>96.92</v>
      </c>
      <c r="AA27" s="10">
        <v>97.34</v>
      </c>
      <c r="AB27" s="95">
        <v>40382900</v>
      </c>
      <c r="AC27" s="10">
        <v>96.82</v>
      </c>
      <c r="AD27" s="2">
        <f t="shared" si="0"/>
        <v>1.9200000000000017</v>
      </c>
      <c r="AE27" s="138">
        <f t="shared" si="1"/>
        <v>-1.3349638234994465E-2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42573</v>
      </c>
      <c r="X28" s="10">
        <v>99.26</v>
      </c>
      <c r="Y28" s="10">
        <v>99.3</v>
      </c>
      <c r="Z28" s="10">
        <v>98.31</v>
      </c>
      <c r="AA28" s="10">
        <v>98.66</v>
      </c>
      <c r="AB28" s="95">
        <v>28313700</v>
      </c>
      <c r="AC28" s="10">
        <v>98.13</v>
      </c>
      <c r="AD28" s="2">
        <f t="shared" si="0"/>
        <v>0.98999999999999488</v>
      </c>
      <c r="AE28" s="138">
        <f t="shared" si="1"/>
        <v>-7.6853069066640245E-3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42572</v>
      </c>
      <c r="X29" s="10">
        <v>99.83</v>
      </c>
      <c r="Y29" s="10">
        <v>101</v>
      </c>
      <c r="Z29" s="10">
        <v>99.13</v>
      </c>
      <c r="AA29" s="10">
        <v>99.43</v>
      </c>
      <c r="AB29" s="95">
        <v>32702000</v>
      </c>
      <c r="AC29" s="10">
        <v>98.89</v>
      </c>
      <c r="AD29" s="2">
        <f t="shared" si="0"/>
        <v>1.8700000000000045</v>
      </c>
      <c r="AE29" s="138">
        <f t="shared" si="1"/>
        <v>-5.3309193321263715E-3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42571</v>
      </c>
      <c r="X30" s="10">
        <v>100</v>
      </c>
      <c r="Y30" s="10">
        <v>100.46</v>
      </c>
      <c r="Z30" s="10">
        <v>99.74</v>
      </c>
      <c r="AA30" s="10">
        <v>99.96</v>
      </c>
      <c r="AB30" s="95">
        <v>26276000</v>
      </c>
      <c r="AC30" s="10">
        <v>99.42</v>
      </c>
      <c r="AD30" s="2">
        <f t="shared" si="0"/>
        <v>0.71999999999999886</v>
      </c>
      <c r="AE30" s="138">
        <f t="shared" si="1"/>
        <v>9.0607067351267112E-4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42570</v>
      </c>
      <c r="X31" s="10">
        <v>99.56</v>
      </c>
      <c r="Y31" s="10">
        <v>100</v>
      </c>
      <c r="Z31" s="10">
        <v>99.34</v>
      </c>
      <c r="AA31" s="10">
        <v>99.87</v>
      </c>
      <c r="AB31" s="95">
        <v>23779900</v>
      </c>
      <c r="AC31" s="10">
        <v>99.33</v>
      </c>
      <c r="AD31" s="2">
        <f t="shared" si="0"/>
        <v>0.65999999999999659</v>
      </c>
      <c r="AE31" s="138">
        <f t="shared" si="1"/>
        <v>4.0286030818803553E-4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42569</v>
      </c>
      <c r="X32" s="10">
        <v>98.7</v>
      </c>
      <c r="Y32" s="10">
        <v>100.13</v>
      </c>
      <c r="Z32" s="10">
        <v>98.6</v>
      </c>
      <c r="AA32" s="10">
        <v>99.83</v>
      </c>
      <c r="AB32" s="95">
        <v>36493900</v>
      </c>
      <c r="AC32" s="10">
        <v>99.29</v>
      </c>
      <c r="AD32" s="2">
        <f t="shared" si="0"/>
        <v>1.5300000000000011</v>
      </c>
      <c r="AE32" s="138">
        <f t="shared" si="1"/>
        <v>1.058524173027986E-2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42566</v>
      </c>
      <c r="X33" s="10">
        <v>98.92</v>
      </c>
      <c r="Y33" s="10">
        <v>99.3</v>
      </c>
      <c r="Z33" s="10">
        <v>98.5</v>
      </c>
      <c r="AA33" s="10">
        <v>98.78</v>
      </c>
      <c r="AB33" s="95">
        <v>30137000</v>
      </c>
      <c r="AC33" s="10">
        <v>98.25</v>
      </c>
      <c r="AD33" s="2">
        <f t="shared" si="0"/>
        <v>0.79999999999999716</v>
      </c>
      <c r="AE33" s="138">
        <f t="shared" si="1"/>
        <v>-1.0177081213114114E-4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42565</v>
      </c>
      <c r="X34" s="10">
        <v>97.39</v>
      </c>
      <c r="Y34" s="10">
        <v>98.99</v>
      </c>
      <c r="Z34" s="10">
        <v>97.32</v>
      </c>
      <c r="AA34" s="10">
        <v>98.79</v>
      </c>
      <c r="AB34" s="95">
        <v>38919000</v>
      </c>
      <c r="AC34" s="10">
        <v>98.26</v>
      </c>
      <c r="AD34" s="2">
        <f t="shared" si="0"/>
        <v>1.6700000000000017</v>
      </c>
      <c r="AE34" s="138">
        <f t="shared" si="1"/>
        <v>1.982355993772722E-2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42564</v>
      </c>
      <c r="X35" s="10">
        <v>97.41</v>
      </c>
      <c r="Y35" s="10">
        <v>97.67</v>
      </c>
      <c r="Z35" s="10">
        <v>96.84</v>
      </c>
      <c r="AA35" s="10">
        <v>96.87</v>
      </c>
      <c r="AB35" s="95">
        <v>25892200</v>
      </c>
      <c r="AC35" s="10">
        <v>96.35</v>
      </c>
      <c r="AD35" s="2">
        <f t="shared" si="0"/>
        <v>0.82999999999999829</v>
      </c>
      <c r="AE35" s="138">
        <f t="shared" si="1"/>
        <v>-5.6759545923633636E-3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42563</v>
      </c>
      <c r="X36" s="10">
        <v>97.17</v>
      </c>
      <c r="Y36" s="10">
        <v>97.7</v>
      </c>
      <c r="Z36" s="10">
        <v>97.12</v>
      </c>
      <c r="AA36" s="10">
        <v>97.42</v>
      </c>
      <c r="AB36" s="95">
        <v>24167500</v>
      </c>
      <c r="AC36" s="10">
        <v>96.9</v>
      </c>
      <c r="AD36" s="2">
        <f t="shared" si="0"/>
        <v>0.57999999999999829</v>
      </c>
      <c r="AE36" s="138">
        <f t="shared" si="1"/>
        <v>4.5614762595895808E-3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42562</v>
      </c>
      <c r="X37" s="10">
        <v>96.75</v>
      </c>
      <c r="Y37" s="10">
        <v>97.65</v>
      </c>
      <c r="Z37" s="10">
        <v>96.73</v>
      </c>
      <c r="AA37" s="10">
        <v>96.98</v>
      </c>
      <c r="AB37" s="95">
        <v>23794900</v>
      </c>
      <c r="AC37" s="10">
        <v>96.46</v>
      </c>
      <c r="AD37" s="2">
        <f t="shared" si="0"/>
        <v>0.92000000000000171</v>
      </c>
      <c r="AE37" s="138">
        <f t="shared" si="1"/>
        <v>3.1198003327785884E-3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42559</v>
      </c>
      <c r="X38" s="10">
        <v>96.49</v>
      </c>
      <c r="Y38" s="10">
        <v>96.89</v>
      </c>
      <c r="Z38" s="10">
        <v>96.05</v>
      </c>
      <c r="AA38" s="10">
        <v>96.68</v>
      </c>
      <c r="AB38" s="95">
        <v>28912100</v>
      </c>
      <c r="AC38" s="10">
        <v>96.16</v>
      </c>
      <c r="AD38" s="2">
        <f t="shared" si="0"/>
        <v>0.84000000000000341</v>
      </c>
      <c r="AE38" s="138">
        <f t="shared" si="1"/>
        <v>7.755187591699908E-3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42558</v>
      </c>
      <c r="X39" s="10">
        <v>95.7</v>
      </c>
      <c r="Y39" s="10">
        <v>96.5</v>
      </c>
      <c r="Z39" s="10">
        <v>95.62</v>
      </c>
      <c r="AA39" s="10">
        <v>95.94</v>
      </c>
      <c r="AB39" s="95">
        <v>25139600</v>
      </c>
      <c r="AC39" s="10">
        <v>95.42</v>
      </c>
      <c r="AD39" s="2">
        <f t="shared" si="0"/>
        <v>0.87999999999999545</v>
      </c>
      <c r="AE39" s="138">
        <f t="shared" si="1"/>
        <v>4.2096400757736241E-3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107.57</v>
      </c>
      <c r="W40" s="133">
        <v>42557</v>
      </c>
      <c r="X40" s="10">
        <v>94.6</v>
      </c>
      <c r="Y40" s="10">
        <v>95.66</v>
      </c>
      <c r="Z40" s="10">
        <v>94.37</v>
      </c>
      <c r="AA40" s="10">
        <v>95.53</v>
      </c>
      <c r="AB40" s="95">
        <v>30949100</v>
      </c>
      <c r="AC40" s="10">
        <v>95.02</v>
      </c>
      <c r="AD40" s="2">
        <f t="shared" si="0"/>
        <v>1.289999999999992</v>
      </c>
      <c r="AE40" s="138">
        <f t="shared" si="1"/>
        <v>5.7154953429296995E-3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311</v>
      </c>
      <c r="T41" s="108" t="s">
        <v>99</v>
      </c>
      <c r="U41" s="371">
        <v>107.41</v>
      </c>
      <c r="W41" s="133">
        <v>42556</v>
      </c>
      <c r="X41" s="10">
        <v>95.39</v>
      </c>
      <c r="Y41" s="10">
        <v>95.4</v>
      </c>
      <c r="Z41" s="10">
        <v>94.46</v>
      </c>
      <c r="AA41" s="10">
        <v>94.99</v>
      </c>
      <c r="AB41" s="95">
        <v>27705200</v>
      </c>
      <c r="AC41" s="10">
        <v>94.48</v>
      </c>
      <c r="AD41" s="2">
        <f t="shared" si="0"/>
        <v>0.94000000000001194</v>
      </c>
      <c r="AE41" s="138">
        <f t="shared" si="1"/>
        <v>-9.3320750760197413E-3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536" t="s">
        <v>78</v>
      </c>
      <c r="P42" s="536"/>
      <c r="T42" s="108" t="s">
        <v>100</v>
      </c>
      <c r="U42" s="371" t="s">
        <v>517</v>
      </c>
      <c r="W42" s="133">
        <v>42552</v>
      </c>
      <c r="X42" s="10">
        <v>95.49</v>
      </c>
      <c r="Y42" s="10">
        <v>96.47</v>
      </c>
      <c r="Z42" s="10">
        <v>95.33</v>
      </c>
      <c r="AA42" s="10">
        <v>95.89</v>
      </c>
      <c r="AB42" s="95">
        <v>26026500</v>
      </c>
      <c r="AC42" s="10">
        <v>95.37</v>
      </c>
      <c r="AD42" s="2">
        <f t="shared" si="0"/>
        <v>1.1400000000000006</v>
      </c>
      <c r="AE42" s="138">
        <f t="shared" si="1"/>
        <v>3.050063104753864E-3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117.634</v>
      </c>
      <c r="Q43" s="2"/>
      <c r="T43" s="108" t="s">
        <v>101</v>
      </c>
      <c r="U43" s="371" t="s">
        <v>518</v>
      </c>
      <c r="W43" s="133">
        <v>42551</v>
      </c>
      <c r="X43" s="10">
        <v>94.44</v>
      </c>
      <c r="Y43" s="10">
        <v>95.77</v>
      </c>
      <c r="Z43" s="10">
        <v>94.3</v>
      </c>
      <c r="AA43" s="10">
        <v>95.6</v>
      </c>
      <c r="AB43" s="95">
        <v>35836400</v>
      </c>
      <c r="AC43" s="10">
        <v>95.08</v>
      </c>
      <c r="AD43" s="2">
        <f t="shared" si="0"/>
        <v>1.4699999999999989</v>
      </c>
      <c r="AE43" s="138">
        <f t="shared" si="1"/>
        <v>1.2674406220044787E-2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116.56460000000001</v>
      </c>
      <c r="Q44" s="2"/>
      <c r="T44" s="108" t="s">
        <v>102</v>
      </c>
      <c r="U44" s="371">
        <v>124.11</v>
      </c>
      <c r="W44" s="133">
        <v>42550</v>
      </c>
      <c r="X44" s="10">
        <v>93.97</v>
      </c>
      <c r="Y44" s="10">
        <v>94.55</v>
      </c>
      <c r="Z44" s="10">
        <v>93.63</v>
      </c>
      <c r="AA44" s="10">
        <v>94.4</v>
      </c>
      <c r="AB44" s="95">
        <v>36531000</v>
      </c>
      <c r="AC44" s="10">
        <v>93.89</v>
      </c>
      <c r="AD44" s="2">
        <f t="shared" si="0"/>
        <v>0.92000000000000171</v>
      </c>
      <c r="AE44" s="138">
        <f t="shared" si="1"/>
        <v>8.5938339241593553E-3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115.49520000000001</v>
      </c>
      <c r="Q45" s="2"/>
      <c r="T45" s="108" t="s">
        <v>103</v>
      </c>
      <c r="U45" s="371">
        <v>1.3838999999999999</v>
      </c>
      <c r="W45" s="133">
        <v>42549</v>
      </c>
      <c r="X45" s="10">
        <v>92.9</v>
      </c>
      <c r="Y45" s="10">
        <v>93.66</v>
      </c>
      <c r="Z45" s="10">
        <v>92.14</v>
      </c>
      <c r="AA45" s="10">
        <v>93.59</v>
      </c>
      <c r="AB45" s="95">
        <v>40444900</v>
      </c>
      <c r="AC45" s="10">
        <v>93.09</v>
      </c>
      <c r="AD45" s="2">
        <f t="shared" si="0"/>
        <v>1.519999999999996</v>
      </c>
      <c r="AE45" s="138">
        <f t="shared" si="1"/>
        <v>1.6932488529604495E-2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114.42580000000001</v>
      </c>
      <c r="Q46" s="2"/>
      <c r="T46" s="108" t="s">
        <v>123</v>
      </c>
      <c r="U46" s="371" t="s">
        <v>313</v>
      </c>
      <c r="W46" s="133">
        <v>42548</v>
      </c>
      <c r="X46" s="10">
        <v>93</v>
      </c>
      <c r="Y46" s="10">
        <v>93.05</v>
      </c>
      <c r="Z46" s="10">
        <v>91.5</v>
      </c>
      <c r="AA46" s="10">
        <v>92.04</v>
      </c>
      <c r="AB46" s="95">
        <v>45489600</v>
      </c>
      <c r="AC46" s="10">
        <v>91.54</v>
      </c>
      <c r="AD46" s="2">
        <f t="shared" si="0"/>
        <v>1.5499999999999972</v>
      </c>
      <c r="AE46" s="138">
        <f t="shared" si="1"/>
        <v>-1.4639397201291704E-2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113.35640000000001</v>
      </c>
      <c r="Q47" s="2"/>
      <c r="T47" s="108"/>
      <c r="U47" s="371"/>
      <c r="W47" s="133">
        <v>42545</v>
      </c>
      <c r="X47" s="10">
        <v>92.91</v>
      </c>
      <c r="Y47" s="10">
        <v>94.66</v>
      </c>
      <c r="Z47" s="10">
        <v>92.65</v>
      </c>
      <c r="AA47" s="10">
        <v>93.4</v>
      </c>
      <c r="AB47" s="95">
        <v>75311400</v>
      </c>
      <c r="AC47" s="10">
        <v>92.9</v>
      </c>
      <c r="AD47" s="2">
        <f t="shared" si="0"/>
        <v>2.0099999999999909</v>
      </c>
      <c r="AE47" s="138">
        <f t="shared" si="1"/>
        <v>-2.8039338773801936E-2</v>
      </c>
    </row>
    <row r="48" spans="2:31" x14ac:dyDescent="0.25">
      <c r="O48" s="83">
        <v>1.05</v>
      </c>
      <c r="P48" s="83">
        <f t="shared" si="25"/>
        <v>112.28700000000001</v>
      </c>
      <c r="Q48" s="2"/>
      <c r="T48" s="108" t="s">
        <v>105</v>
      </c>
      <c r="U48" s="371" t="s">
        <v>519</v>
      </c>
      <c r="W48" s="133">
        <v>42544</v>
      </c>
      <c r="X48" s="10">
        <v>95.94</v>
      </c>
      <c r="Y48" s="10">
        <v>96.29</v>
      </c>
      <c r="Z48" s="10">
        <v>95.25</v>
      </c>
      <c r="AA48" s="10">
        <v>96.1</v>
      </c>
      <c r="AB48" s="95">
        <v>32240200</v>
      </c>
      <c r="AC48" s="10">
        <v>95.58</v>
      </c>
      <c r="AD48" s="2">
        <f t="shared" si="0"/>
        <v>1.0400000000000063</v>
      </c>
      <c r="AE48" s="138">
        <f t="shared" si="1"/>
        <v>5.6818181818181213E-3</v>
      </c>
    </row>
    <row r="49" spans="1:31" x14ac:dyDescent="0.25">
      <c r="O49" s="83">
        <v>1.04</v>
      </c>
      <c r="P49" s="83">
        <f t="shared" si="25"/>
        <v>111.2176</v>
      </c>
      <c r="Q49" s="2"/>
      <c r="T49" s="108" t="s">
        <v>106</v>
      </c>
      <c r="U49" s="371" t="s">
        <v>314</v>
      </c>
      <c r="W49" s="133">
        <v>42543</v>
      </c>
      <c r="X49" s="10">
        <v>96.25</v>
      </c>
      <c r="Y49" s="10">
        <v>96.89</v>
      </c>
      <c r="Z49" s="10">
        <v>95.35</v>
      </c>
      <c r="AA49" s="10">
        <v>95.55</v>
      </c>
      <c r="AB49" s="95">
        <v>29219100</v>
      </c>
      <c r="AC49" s="10">
        <v>95.04</v>
      </c>
      <c r="AD49" s="2">
        <f t="shared" si="0"/>
        <v>1.5400000000000063</v>
      </c>
      <c r="AE49" s="138">
        <f t="shared" si="1"/>
        <v>-3.6691477094034086E-3</v>
      </c>
    </row>
    <row r="50" spans="1:31" x14ac:dyDescent="0.25">
      <c r="O50" s="83">
        <v>1.03</v>
      </c>
      <c r="P50" s="83">
        <f t="shared" si="25"/>
        <v>110.1482</v>
      </c>
      <c r="Q50" s="2"/>
      <c r="T50" s="108" t="s">
        <v>107</v>
      </c>
      <c r="U50" s="372">
        <v>27766291</v>
      </c>
      <c r="W50" s="133">
        <v>42542</v>
      </c>
      <c r="X50" s="10">
        <v>94.94</v>
      </c>
      <c r="Y50" s="10">
        <v>96.35</v>
      </c>
      <c r="Z50" s="10">
        <v>94.68</v>
      </c>
      <c r="AA50" s="10">
        <v>95.91</v>
      </c>
      <c r="AB50" s="95">
        <v>35546400</v>
      </c>
      <c r="AC50" s="10">
        <v>95.39</v>
      </c>
      <c r="AD50" s="2">
        <f t="shared" si="0"/>
        <v>1.6699999999999875</v>
      </c>
      <c r="AE50" s="138">
        <f t="shared" si="1"/>
        <v>8.4575536526059203E-3</v>
      </c>
    </row>
    <row r="51" spans="1:31" x14ac:dyDescent="0.25">
      <c r="O51" s="83">
        <v>1.02</v>
      </c>
      <c r="P51" s="83">
        <f t="shared" si="25"/>
        <v>109.0788</v>
      </c>
      <c r="Q51" s="2"/>
      <c r="T51" s="108" t="s">
        <v>110</v>
      </c>
      <c r="U51" s="372">
        <v>32726500</v>
      </c>
      <c r="W51" s="133">
        <v>42541</v>
      </c>
      <c r="X51" s="10">
        <v>96</v>
      </c>
      <c r="Y51" s="10">
        <v>96.57</v>
      </c>
      <c r="Z51" s="10">
        <v>95.03</v>
      </c>
      <c r="AA51" s="10">
        <v>95.1</v>
      </c>
      <c r="AB51" s="95">
        <v>34411900</v>
      </c>
      <c r="AC51" s="10">
        <v>94.59</v>
      </c>
      <c r="AD51" s="2">
        <f t="shared" si="0"/>
        <v>1.539999999999992</v>
      </c>
      <c r="AE51" s="138">
        <f t="shared" si="1"/>
        <v>-2.4256485973421782E-3</v>
      </c>
    </row>
    <row r="52" spans="1:31" x14ac:dyDescent="0.25">
      <c r="O52" s="83">
        <v>1.01</v>
      </c>
      <c r="P52" s="83">
        <f t="shared" si="25"/>
        <v>108.0094</v>
      </c>
      <c r="Q52" s="2"/>
      <c r="T52" s="108" t="s">
        <v>108</v>
      </c>
      <c r="U52" s="371" t="s">
        <v>520</v>
      </c>
      <c r="W52" s="133">
        <v>42538</v>
      </c>
      <c r="X52" s="10">
        <v>96.62</v>
      </c>
      <c r="Y52" s="10">
        <v>96.65</v>
      </c>
      <c r="Z52" s="10">
        <v>95.3</v>
      </c>
      <c r="AA52" s="10">
        <v>95.33</v>
      </c>
      <c r="AB52" s="95">
        <v>61008200</v>
      </c>
      <c r="AC52" s="10">
        <v>94.82</v>
      </c>
      <c r="AD52" s="2">
        <f t="shared" si="0"/>
        <v>1.3500000000000085</v>
      </c>
      <c r="AE52" s="138">
        <f t="shared" si="1"/>
        <v>-2.2675736961451309E-2</v>
      </c>
    </row>
    <row r="53" spans="1:31" x14ac:dyDescent="0.25">
      <c r="O53" s="83">
        <v>1</v>
      </c>
      <c r="P53" s="83">
        <f t="shared" si="25"/>
        <v>106.94</v>
      </c>
      <c r="Q53" s="2"/>
      <c r="T53" s="108" t="s">
        <v>111</v>
      </c>
      <c r="U53" s="371">
        <v>12.47</v>
      </c>
      <c r="W53" s="133">
        <v>42537</v>
      </c>
      <c r="X53" s="10">
        <v>96.45</v>
      </c>
      <c r="Y53" s="10">
        <v>97.75</v>
      </c>
      <c r="Z53" s="10">
        <v>96.07</v>
      </c>
      <c r="AA53" s="10">
        <v>97.55</v>
      </c>
      <c r="AB53" s="95">
        <v>31326800</v>
      </c>
      <c r="AC53" s="10">
        <v>97.02</v>
      </c>
      <c r="AD53" s="2">
        <f t="shared" si="0"/>
        <v>1.6800000000000068</v>
      </c>
      <c r="AE53" s="138">
        <f t="shared" si="1"/>
        <v>4.1399296211963588E-3</v>
      </c>
    </row>
    <row r="54" spans="1:31" x14ac:dyDescent="0.25">
      <c r="O54" s="83">
        <v>0.99</v>
      </c>
      <c r="P54" s="83">
        <f t="shared" si="25"/>
        <v>105.8706</v>
      </c>
      <c r="Q54" s="2"/>
      <c r="T54" s="108" t="s">
        <v>112</v>
      </c>
      <c r="U54" s="371">
        <v>8.58</v>
      </c>
      <c r="W54" s="133">
        <v>42536</v>
      </c>
      <c r="X54" s="10">
        <v>97.82</v>
      </c>
      <c r="Y54" s="10">
        <v>98.41</v>
      </c>
      <c r="Z54" s="10">
        <v>97.03</v>
      </c>
      <c r="AA54" s="10">
        <v>97.14</v>
      </c>
      <c r="AB54" s="95">
        <v>29445200</v>
      </c>
      <c r="AC54" s="10">
        <v>96.62</v>
      </c>
      <c r="AD54" s="2">
        <f t="shared" si="0"/>
        <v>1.3799999999999955</v>
      </c>
      <c r="AE54" s="138">
        <f t="shared" si="1"/>
        <v>-3.1981842566800589E-3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104.80119999999999</v>
      </c>
      <c r="Q55" s="2"/>
      <c r="T55" s="108" t="s">
        <v>109</v>
      </c>
      <c r="U55" s="371" t="s">
        <v>399</v>
      </c>
      <c r="W55" s="133">
        <v>42535</v>
      </c>
      <c r="X55" s="10">
        <v>97.32</v>
      </c>
      <c r="Y55" s="10">
        <v>98.48</v>
      </c>
      <c r="Z55" s="10">
        <v>96.75</v>
      </c>
      <c r="AA55" s="10">
        <v>97.46</v>
      </c>
      <c r="AB55" s="95">
        <v>31931900</v>
      </c>
      <c r="AC55" s="10">
        <v>96.93</v>
      </c>
      <c r="AD55" s="2">
        <f t="shared" si="0"/>
        <v>1.730000000000004</v>
      </c>
      <c r="AE55" s="138">
        <f t="shared" si="1"/>
        <v>1.1361288989879537E-3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103.73179999999999</v>
      </c>
      <c r="W56" s="133">
        <v>42534</v>
      </c>
      <c r="X56" s="10">
        <v>98.69</v>
      </c>
      <c r="Y56" s="10">
        <v>99.12</v>
      </c>
      <c r="Z56" s="10">
        <v>97.1</v>
      </c>
      <c r="AA56" s="10">
        <v>97.34</v>
      </c>
      <c r="AB56" s="95">
        <v>38020500</v>
      </c>
      <c r="AC56" s="10">
        <v>96.82</v>
      </c>
      <c r="AD56" s="2">
        <f t="shared" si="0"/>
        <v>2.0200000000000102</v>
      </c>
      <c r="AE56" s="138">
        <f t="shared" si="1"/>
        <v>-1.5055951169888115E-2</v>
      </c>
    </row>
    <row r="57" spans="1:31" x14ac:dyDescent="0.25">
      <c r="A57" s="265" t="s">
        <v>217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102.66239999999999</v>
      </c>
      <c r="W57" s="133">
        <v>42531</v>
      </c>
      <c r="X57" s="10">
        <v>98.53</v>
      </c>
      <c r="Y57" s="10">
        <v>99.35</v>
      </c>
      <c r="Z57" s="10">
        <v>98.48</v>
      </c>
      <c r="AA57" s="10">
        <v>98.83</v>
      </c>
      <c r="AB57" s="95">
        <v>31712900</v>
      </c>
      <c r="AC57" s="10">
        <v>98.3</v>
      </c>
      <c r="AD57" s="2">
        <f t="shared" si="0"/>
        <v>0.86999999999999034</v>
      </c>
      <c r="AE57" s="138">
        <f t="shared" si="1"/>
        <v>-8.1727373625265498E-3</v>
      </c>
    </row>
    <row r="58" spans="1:31" x14ac:dyDescent="0.25">
      <c r="A58" s="268" t="s">
        <v>71</v>
      </c>
      <c r="B58" s="488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101.59299999999999</v>
      </c>
      <c r="W58" s="133">
        <v>42530</v>
      </c>
      <c r="X58" s="10">
        <v>98.5</v>
      </c>
      <c r="Y58" s="10">
        <v>99.99</v>
      </c>
      <c r="Z58" s="10">
        <v>98.46</v>
      </c>
      <c r="AA58" s="10">
        <v>99.65</v>
      </c>
      <c r="AB58" s="95">
        <v>26601400</v>
      </c>
      <c r="AC58" s="10">
        <v>99.11</v>
      </c>
      <c r="AD58" s="2">
        <f t="shared" si="0"/>
        <v>1.5300000000000011</v>
      </c>
      <c r="AE58" s="138">
        <f t="shared" si="1"/>
        <v>7.1130982623717198E-3</v>
      </c>
    </row>
    <row r="59" spans="1:31" x14ac:dyDescent="0.25">
      <c r="A59" s="261"/>
      <c r="B59" s="488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100.52359999999999</v>
      </c>
      <c r="W59" s="133">
        <v>42529</v>
      </c>
      <c r="X59" s="10">
        <v>99.02</v>
      </c>
      <c r="Y59" s="10">
        <v>99.56</v>
      </c>
      <c r="Z59" s="10">
        <v>98.68</v>
      </c>
      <c r="AA59" s="10">
        <v>98.94</v>
      </c>
      <c r="AB59" s="95">
        <v>20848100</v>
      </c>
      <c r="AC59" s="10">
        <v>98.41</v>
      </c>
      <c r="AD59" s="2">
        <f t="shared" si="0"/>
        <v>0.87999999999999545</v>
      </c>
      <c r="AE59" s="138">
        <f t="shared" si="1"/>
        <v>-9.1370558375636346E-4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99.4542</v>
      </c>
      <c r="W60" s="133">
        <v>42528</v>
      </c>
      <c r="X60" s="10">
        <v>99.25</v>
      </c>
      <c r="Y60" s="10">
        <v>99.87</v>
      </c>
      <c r="Z60" s="10">
        <v>98.96</v>
      </c>
      <c r="AA60" s="10">
        <v>99.03</v>
      </c>
      <c r="AB60" s="95">
        <v>22409500</v>
      </c>
      <c r="AC60" s="10">
        <v>98.5</v>
      </c>
      <c r="AD60" s="2">
        <f t="shared" si="0"/>
        <v>0.9100000000000108</v>
      </c>
      <c r="AE60" s="138">
        <f t="shared" si="1"/>
        <v>4.0774719673801751E-3</v>
      </c>
    </row>
    <row r="61" spans="1:31" x14ac:dyDescent="0.25">
      <c r="A61" s="261"/>
      <c r="B61" s="489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98.384799999999998</v>
      </c>
      <c r="W61" s="133">
        <v>42527</v>
      </c>
      <c r="X61" s="10">
        <v>97.99</v>
      </c>
      <c r="Y61" s="10">
        <v>101.89</v>
      </c>
      <c r="Z61" s="10">
        <v>97.55</v>
      </c>
      <c r="AA61" s="10">
        <v>98.63</v>
      </c>
      <c r="AB61" s="95">
        <v>23292500</v>
      </c>
      <c r="AC61" s="10">
        <v>98.1</v>
      </c>
      <c r="AD61" s="2">
        <f t="shared" si="0"/>
        <v>4.3400000000000034</v>
      </c>
      <c r="AE61" s="138">
        <f t="shared" si="1"/>
        <v>7.2902762090563122E-3</v>
      </c>
    </row>
    <row r="62" spans="1:31" x14ac:dyDescent="0.25">
      <c r="A62" s="261"/>
      <c r="B62" s="489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97.315399999999997</v>
      </c>
      <c r="W62" s="133">
        <v>42524</v>
      </c>
      <c r="X62" s="10">
        <v>97.79</v>
      </c>
      <c r="Y62" s="10">
        <v>98.27</v>
      </c>
      <c r="Z62" s="10">
        <v>97.45</v>
      </c>
      <c r="AA62" s="10">
        <v>97.92</v>
      </c>
      <c r="AB62" s="95">
        <v>28504900</v>
      </c>
      <c r="AC62" s="10">
        <v>97.39</v>
      </c>
      <c r="AD62" s="2">
        <f t="shared" si="0"/>
        <v>0.81999999999999318</v>
      </c>
      <c r="AE62" s="138">
        <f t="shared" si="1"/>
        <v>2.0578248791027764E-3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96.245999999999995</v>
      </c>
      <c r="W63" s="133">
        <v>42523</v>
      </c>
      <c r="X63" s="10">
        <v>97.6</v>
      </c>
      <c r="Y63" s="10">
        <v>97.84</v>
      </c>
      <c r="Z63" s="10">
        <v>96.63</v>
      </c>
      <c r="AA63" s="10">
        <v>97.72</v>
      </c>
      <c r="AB63" s="95">
        <v>40191600</v>
      </c>
      <c r="AC63" s="10">
        <v>97.19</v>
      </c>
      <c r="AD63" s="2">
        <f t="shared" si="0"/>
        <v>1.210000000000008</v>
      </c>
      <c r="AE63" s="138">
        <f t="shared" si="1"/>
        <v>-7.5564178494844647E-3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42522</v>
      </c>
      <c r="X64" s="10">
        <v>99.02</v>
      </c>
      <c r="Y64" s="10">
        <v>99.54</v>
      </c>
      <c r="Z64" s="10">
        <v>98.33</v>
      </c>
      <c r="AA64" s="10">
        <v>98.46</v>
      </c>
      <c r="AB64" s="95">
        <v>29173300</v>
      </c>
      <c r="AC64" s="10">
        <v>97.93</v>
      </c>
      <c r="AD64" s="2">
        <f t="shared" si="0"/>
        <v>1.210000000000008</v>
      </c>
      <c r="AE64" s="138">
        <f t="shared" si="1"/>
        <v>-1.3995167136528264E-2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42521</v>
      </c>
      <c r="X65" s="10">
        <v>99.6</v>
      </c>
      <c r="Y65" s="10">
        <v>100.4</v>
      </c>
      <c r="Z65" s="10">
        <v>98.82</v>
      </c>
      <c r="AA65" s="10">
        <v>99.86</v>
      </c>
      <c r="AB65" s="95">
        <v>42307200</v>
      </c>
      <c r="AC65" s="10">
        <v>99.32</v>
      </c>
      <c r="AD65" s="2">
        <f t="shared" si="0"/>
        <v>1.5800000000000125</v>
      </c>
      <c r="AE65" s="138">
        <f t="shared" si="1"/>
        <v>-4.9093277226731624E-3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42517</v>
      </c>
      <c r="X66" s="10">
        <v>99.44</v>
      </c>
      <c r="Y66" s="10">
        <v>100.47</v>
      </c>
      <c r="Z66" s="10">
        <v>99.25</v>
      </c>
      <c r="AA66" s="10">
        <v>100.35</v>
      </c>
      <c r="AB66" s="95">
        <v>36341200</v>
      </c>
      <c r="AC66" s="10">
        <v>99.81</v>
      </c>
      <c r="AD66" s="2">
        <f t="shared" si="0"/>
        <v>1.2199999999999989</v>
      </c>
      <c r="AE66" s="138">
        <f t="shared" si="1"/>
        <v>-6.0078101531990669E-4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42516</v>
      </c>
      <c r="X67" s="10">
        <v>99.68</v>
      </c>
      <c r="Y67" s="10">
        <v>100.73</v>
      </c>
      <c r="Z67" s="10">
        <v>98.64</v>
      </c>
      <c r="AA67" s="10">
        <v>100.41</v>
      </c>
      <c r="AB67" s="95">
        <v>56331200</v>
      </c>
      <c r="AC67" s="10">
        <v>99.87</v>
      </c>
      <c r="AD67" s="2">
        <f>Y67-Z67</f>
        <v>2.0900000000000034</v>
      </c>
      <c r="AE67" s="138">
        <f>AC67/AC68-1</f>
        <v>7.9733548647558106E-3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42515</v>
      </c>
      <c r="X68" s="10">
        <v>98.67</v>
      </c>
      <c r="Y68" s="10">
        <v>99.74</v>
      </c>
      <c r="Z68" s="10">
        <v>98.11</v>
      </c>
      <c r="AA68" s="10">
        <v>99.62</v>
      </c>
      <c r="AB68" s="95">
        <v>38168800</v>
      </c>
      <c r="AC68" s="10">
        <v>99.08</v>
      </c>
      <c r="AD68" s="2">
        <f>Y68-Z68</f>
        <v>1.6299999999999955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0"/>
      <c r="B74" s="491"/>
      <c r="C74" s="492"/>
      <c r="D74" s="492"/>
      <c r="E74" s="492"/>
      <c r="F74" s="493"/>
      <c r="G74" s="492"/>
      <c r="H74" s="492"/>
      <c r="I74" s="492"/>
      <c r="J74" s="492"/>
      <c r="K74" s="493"/>
      <c r="L74" s="492"/>
      <c r="M74" s="493"/>
    </row>
  </sheetData>
  <mergeCells count="1">
    <mergeCell ref="O42:P42"/>
  </mergeCells>
  <conditionalFormatting sqref="N19">
    <cfRule type="expression" dxfId="611" priority="35">
      <formula>N19&gt;0</formula>
    </cfRule>
    <cfRule type="expression" dxfId="61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609" priority="21">
      <formula>F25&gt;0</formula>
    </cfRule>
    <cfRule type="expression" dxfId="608" priority="22">
      <formula>F25&lt;0</formula>
    </cfRule>
  </conditionalFormatting>
  <conditionalFormatting sqref="H25:H47">
    <cfRule type="expression" dxfId="607" priority="19">
      <formula>H25&gt;0</formula>
    </cfRule>
    <cfRule type="expression" dxfId="606" priority="20">
      <formula>H25&lt;0</formula>
    </cfRule>
  </conditionalFormatting>
  <conditionalFormatting sqref="I25:I27">
    <cfRule type="expression" dxfId="605" priority="15">
      <formula>I25&gt;0</formula>
    </cfRule>
    <cfRule type="expression" dxfId="604" priority="16">
      <formula>I25&lt;0</formula>
    </cfRule>
  </conditionalFormatting>
  <conditionalFormatting sqref="Q7">
    <cfRule type="expression" dxfId="603" priority="5">
      <formula>Q7&gt;0</formula>
    </cfRule>
    <cfRule type="expression" dxfId="602" priority="6">
      <formula>Q7&lt;0</formula>
    </cfRule>
  </conditionalFormatting>
  <conditionalFormatting sqref="Q8">
    <cfRule type="expression" dxfId="601" priority="3">
      <formula>Q8&gt;0</formula>
    </cfRule>
    <cfRule type="expression" dxfId="60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302</v>
      </c>
      <c r="W2" s="133">
        <v>42608</v>
      </c>
      <c r="X2" s="10">
        <v>65.27</v>
      </c>
      <c r="Y2" s="10">
        <v>65.489999999999995</v>
      </c>
      <c r="Z2" s="10">
        <v>64.52</v>
      </c>
      <c r="AA2" s="10">
        <v>64.790000000000006</v>
      </c>
      <c r="AB2" s="95">
        <v>3612600</v>
      </c>
      <c r="AC2" s="10">
        <v>64.790000000000006</v>
      </c>
      <c r="AD2" s="2">
        <f>Y2-Z2</f>
        <v>0.96999999999999886</v>
      </c>
      <c r="AE2" s="138">
        <f>AC2/AC3-1</f>
        <v>-3.2307692307691482E-3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64.790000000000006</v>
      </c>
      <c r="T3" s="1">
        <v>42572</v>
      </c>
      <c r="U3" t="s">
        <v>293</v>
      </c>
      <c r="W3" s="133">
        <v>42607</v>
      </c>
      <c r="X3" s="10">
        <v>65</v>
      </c>
      <c r="Y3" s="10">
        <v>65.150000000000006</v>
      </c>
      <c r="Z3" s="10">
        <v>64.760000000000005</v>
      </c>
      <c r="AA3" s="10">
        <v>65</v>
      </c>
      <c r="AB3" s="95">
        <v>4243800</v>
      </c>
      <c r="AC3" s="10">
        <v>65</v>
      </c>
      <c r="AD3" s="2">
        <f t="shared" ref="AD3:AD66" si="0">Y3-Z3</f>
        <v>0.39000000000000057</v>
      </c>
      <c r="AE3" s="138">
        <f t="shared" ref="AE3:AE66" si="1">AC3/AC4-1</f>
        <v>-2.4554941682013443E-3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64.790000000000006</v>
      </c>
      <c r="T4" s="163"/>
      <c r="U4" s="1"/>
      <c r="W4" s="133">
        <v>42606</v>
      </c>
      <c r="X4" s="10">
        <v>65.849999999999994</v>
      </c>
      <c r="Y4" s="10">
        <v>66.12</v>
      </c>
      <c r="Z4" s="10">
        <v>65.05</v>
      </c>
      <c r="AA4" s="10">
        <v>65.16</v>
      </c>
      <c r="AB4" s="95">
        <v>4128200</v>
      </c>
      <c r="AC4" s="10">
        <v>65.16</v>
      </c>
      <c r="AD4" s="2">
        <f t="shared" si="0"/>
        <v>1.0700000000000074</v>
      </c>
      <c r="AE4" s="138">
        <f t="shared" si="1"/>
        <v>-7.9171741778321092E-3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42605</v>
      </c>
      <c r="X5" s="10">
        <v>65.73</v>
      </c>
      <c r="Y5" s="10">
        <v>66.28</v>
      </c>
      <c r="Z5" s="10">
        <v>65.680000000000007</v>
      </c>
      <c r="AA5" s="10">
        <v>65.680000000000007</v>
      </c>
      <c r="AB5" s="95">
        <v>3551700</v>
      </c>
      <c r="AC5" s="10">
        <v>65.680000000000007</v>
      </c>
      <c r="AD5" s="2">
        <f t="shared" si="0"/>
        <v>0.59999999999999432</v>
      </c>
      <c r="AE5" s="138">
        <f t="shared" si="1"/>
        <v>4.8959608323133619E-3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42604</v>
      </c>
      <c r="X6" s="10">
        <v>65.53</v>
      </c>
      <c r="Y6" s="10">
        <v>65.540000000000006</v>
      </c>
      <c r="Z6" s="10">
        <v>64.959999999999994</v>
      </c>
      <c r="AA6" s="10">
        <v>65.36</v>
      </c>
      <c r="AB6" s="95">
        <v>3230700</v>
      </c>
      <c r="AC6" s="10">
        <v>65.36</v>
      </c>
      <c r="AD6" s="2">
        <f t="shared" si="0"/>
        <v>0.58000000000001251</v>
      </c>
      <c r="AE6" s="138">
        <f t="shared" si="1"/>
        <v>-2.5942316496261331E-3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42601</v>
      </c>
      <c r="X7" s="10">
        <v>65.47</v>
      </c>
      <c r="Y7" s="10">
        <v>65.680000000000007</v>
      </c>
      <c r="Z7" s="10">
        <v>65.069999999999993</v>
      </c>
      <c r="AA7" s="10">
        <v>65.53</v>
      </c>
      <c r="AB7" s="95">
        <v>2783200</v>
      </c>
      <c r="AC7" s="10">
        <v>65.53</v>
      </c>
      <c r="AD7" s="2">
        <f t="shared" si="0"/>
        <v>0.61000000000001364</v>
      </c>
      <c r="AE7" s="138">
        <f t="shared" si="1"/>
        <v>-1.523693432881168E-3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42600</v>
      </c>
      <c r="X8" s="10">
        <v>65.52</v>
      </c>
      <c r="Y8" s="10">
        <v>65.78</v>
      </c>
      <c r="Z8" s="10">
        <v>65.27</v>
      </c>
      <c r="AA8" s="10">
        <v>65.63</v>
      </c>
      <c r="AB8" s="95">
        <v>2807500</v>
      </c>
      <c r="AC8" s="10">
        <v>65.63</v>
      </c>
      <c r="AD8" s="2">
        <f t="shared" si="0"/>
        <v>0.51000000000000512</v>
      </c>
      <c r="AE8" s="138">
        <f t="shared" si="1"/>
        <v>-7.6126674786858306E-4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42599</v>
      </c>
      <c r="X9" s="10">
        <v>65.400000000000006</v>
      </c>
      <c r="Y9" s="10">
        <v>65.849999999999994</v>
      </c>
      <c r="Z9" s="10">
        <v>65.09</v>
      </c>
      <c r="AA9" s="10">
        <v>65.680000000000007</v>
      </c>
      <c r="AB9" s="95">
        <v>3054500</v>
      </c>
      <c r="AC9" s="10">
        <v>65.680000000000007</v>
      </c>
      <c r="AD9" s="2">
        <f t="shared" si="0"/>
        <v>0.75999999999999091</v>
      </c>
      <c r="AE9" s="138">
        <f t="shared" si="1"/>
        <v>5.8192955589588813E-3</v>
      </c>
    </row>
    <row r="10" spans="1:31" x14ac:dyDescent="0.25">
      <c r="H10" s="72"/>
      <c r="O10" s="11" t="s">
        <v>223</v>
      </c>
      <c r="P10" s="34"/>
      <c r="Q10" s="2">
        <f>M48</f>
        <v>231.53999999999996</v>
      </c>
      <c r="W10" s="133">
        <v>42598</v>
      </c>
      <c r="X10" s="10">
        <v>65.61</v>
      </c>
      <c r="Y10" s="10">
        <v>65.67</v>
      </c>
      <c r="Z10" s="10">
        <v>65.28</v>
      </c>
      <c r="AA10" s="10">
        <v>65.3</v>
      </c>
      <c r="AB10" s="95">
        <v>2805600</v>
      </c>
      <c r="AC10" s="10">
        <v>65.3</v>
      </c>
      <c r="AD10" s="2">
        <f t="shared" si="0"/>
        <v>0.39000000000000057</v>
      </c>
      <c r="AE10" s="138">
        <f t="shared" si="1"/>
        <v>-5.0281883285082651E-3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1.77E-2</v>
      </c>
      <c r="W11" s="133">
        <v>42597</v>
      </c>
      <c r="X11" s="10">
        <v>65.27</v>
      </c>
      <c r="Y11" s="10">
        <v>65.819999999999993</v>
      </c>
      <c r="Z11" s="10">
        <v>65.27</v>
      </c>
      <c r="AA11" s="10">
        <v>65.63</v>
      </c>
      <c r="AB11" s="95">
        <v>3136700</v>
      </c>
      <c r="AC11" s="10">
        <v>65.63</v>
      </c>
      <c r="AD11" s="2">
        <f t="shared" si="0"/>
        <v>0.54999999999999716</v>
      </c>
      <c r="AE11" s="138">
        <f t="shared" si="1"/>
        <v>3.823799327011379E-3</v>
      </c>
    </row>
    <row r="12" spans="1:31" x14ac:dyDescent="0.25">
      <c r="H12" s="72"/>
      <c r="W12" s="133">
        <v>42594</v>
      </c>
      <c r="X12" s="10">
        <v>65.16</v>
      </c>
      <c r="Y12" s="10">
        <v>65.510000000000005</v>
      </c>
      <c r="Z12" s="10">
        <v>65.010000000000005</v>
      </c>
      <c r="AA12" s="10">
        <v>65.38</v>
      </c>
      <c r="AB12" s="95">
        <v>2103800</v>
      </c>
      <c r="AC12" s="10">
        <v>65.38</v>
      </c>
      <c r="AD12" s="2">
        <f t="shared" si="0"/>
        <v>0.5</v>
      </c>
      <c r="AE12" s="138">
        <f t="shared" si="1"/>
        <v>-1.5271838729384868E-3</v>
      </c>
    </row>
    <row r="13" spans="1:31" x14ac:dyDescent="0.25">
      <c r="H13" s="72"/>
      <c r="W13" s="133">
        <v>42593</v>
      </c>
      <c r="X13" s="10">
        <v>65</v>
      </c>
      <c r="Y13" s="10">
        <v>65.66</v>
      </c>
      <c r="Z13" s="10">
        <v>64.89</v>
      </c>
      <c r="AA13" s="10">
        <v>65.48</v>
      </c>
      <c r="AB13" s="95">
        <v>2450100</v>
      </c>
      <c r="AC13" s="10">
        <v>65.48</v>
      </c>
      <c r="AD13" s="2">
        <f t="shared" si="0"/>
        <v>0.76999999999999602</v>
      </c>
      <c r="AE13" s="138">
        <f t="shared" si="1"/>
        <v>1.143033673154159E-2</v>
      </c>
    </row>
    <row r="14" spans="1:31" x14ac:dyDescent="0.25">
      <c r="H14" s="72"/>
      <c r="W14" s="133">
        <v>42592</v>
      </c>
      <c r="X14" s="10">
        <v>65.430000000000007</v>
      </c>
      <c r="Y14" s="10">
        <v>65.5</v>
      </c>
      <c r="Z14" s="10">
        <v>64.58</v>
      </c>
      <c r="AA14" s="10">
        <v>64.739999999999995</v>
      </c>
      <c r="AB14" s="95">
        <v>2883000</v>
      </c>
      <c r="AC14" s="10">
        <v>64.739999999999995</v>
      </c>
      <c r="AD14" s="2">
        <f t="shared" si="0"/>
        <v>0.92000000000000171</v>
      </c>
      <c r="AE14" s="138">
        <f t="shared" si="1"/>
        <v>-9.9403578528828307E-3</v>
      </c>
    </row>
    <row r="15" spans="1:31" x14ac:dyDescent="0.25">
      <c r="H15" s="72"/>
      <c r="W15" s="133">
        <v>42591</v>
      </c>
      <c r="X15" s="10">
        <v>65.83</v>
      </c>
      <c r="Y15" s="10">
        <v>66.010000000000005</v>
      </c>
      <c r="Z15" s="10">
        <v>65.17</v>
      </c>
      <c r="AA15" s="10">
        <v>65.39</v>
      </c>
      <c r="AB15" s="95">
        <v>3701600</v>
      </c>
      <c r="AC15" s="10">
        <v>65.39</v>
      </c>
      <c r="AD15" s="2">
        <f t="shared" si="0"/>
        <v>0.84000000000000341</v>
      </c>
      <c r="AE15" s="138">
        <f t="shared" si="1"/>
        <v>-6.6838827282393876E-3</v>
      </c>
    </row>
    <row r="16" spans="1:31" x14ac:dyDescent="0.25">
      <c r="H16" s="72"/>
      <c r="W16" s="133">
        <v>42590</v>
      </c>
      <c r="X16" s="10">
        <v>65.83</v>
      </c>
      <c r="Y16" s="10">
        <v>66.25</v>
      </c>
      <c r="Z16" s="10">
        <v>65.61</v>
      </c>
      <c r="AA16" s="10">
        <v>65.83</v>
      </c>
      <c r="AB16" s="95">
        <v>3253700</v>
      </c>
      <c r="AC16" s="10">
        <v>65.83</v>
      </c>
      <c r="AD16" s="2">
        <f t="shared" si="0"/>
        <v>0.64000000000000057</v>
      </c>
      <c r="AE16" s="138">
        <f t="shared" si="1"/>
        <v>4.7313797313797146E-3</v>
      </c>
    </row>
    <row r="17" spans="1:31" x14ac:dyDescent="0.25">
      <c r="W17" s="133">
        <v>42587</v>
      </c>
      <c r="X17" s="10">
        <v>64.540000000000006</v>
      </c>
      <c r="Y17" s="10">
        <v>65.709999999999994</v>
      </c>
      <c r="Z17" s="10">
        <v>64.349999999999994</v>
      </c>
      <c r="AA17" s="10">
        <v>65.52</v>
      </c>
      <c r="AB17" s="95">
        <v>4863800</v>
      </c>
      <c r="AC17" s="10">
        <v>65.52</v>
      </c>
      <c r="AD17" s="2">
        <f t="shared" si="0"/>
        <v>1.3599999999999994</v>
      </c>
      <c r="AE17" s="138">
        <f t="shared" si="1"/>
        <v>2.4710666249609048E-2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42586</v>
      </c>
      <c r="X18" s="10">
        <v>63.88</v>
      </c>
      <c r="Y18" s="10">
        <v>64.02</v>
      </c>
      <c r="Z18" s="10">
        <v>63.51</v>
      </c>
      <c r="AA18" s="10">
        <v>63.94</v>
      </c>
      <c r="AB18" s="95">
        <v>3680000</v>
      </c>
      <c r="AC18" s="10">
        <v>63.94</v>
      </c>
      <c r="AD18" s="2">
        <f t="shared" si="0"/>
        <v>0.50999999999999801</v>
      </c>
      <c r="AE18" s="138">
        <f t="shared" si="1"/>
        <v>1.7233275889079192E-3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42585</v>
      </c>
      <c r="X19" s="10">
        <v>63.5</v>
      </c>
      <c r="Y19" s="10">
        <v>64.02</v>
      </c>
      <c r="Z19" s="10">
        <v>63.47</v>
      </c>
      <c r="AA19" s="10">
        <v>63.83</v>
      </c>
      <c r="AB19" s="95">
        <v>3034500</v>
      </c>
      <c r="AC19" s="10">
        <v>63.83</v>
      </c>
      <c r="AD19" s="2">
        <f t="shared" si="0"/>
        <v>0.54999999999999716</v>
      </c>
      <c r="AE19" s="138">
        <f t="shared" si="1"/>
        <v>5.6719710099260023E-3</v>
      </c>
    </row>
    <row r="20" spans="1:31" x14ac:dyDescent="0.25">
      <c r="W20" s="133">
        <v>42584</v>
      </c>
      <c r="X20" s="10">
        <v>63.96</v>
      </c>
      <c r="Y20" s="10">
        <v>64.22</v>
      </c>
      <c r="Z20" s="10">
        <v>63.2</v>
      </c>
      <c r="AA20" s="10">
        <v>63.47</v>
      </c>
      <c r="AB20" s="95">
        <v>2531000</v>
      </c>
      <c r="AC20" s="10">
        <v>63.47</v>
      </c>
      <c r="AD20" s="2">
        <f t="shared" si="0"/>
        <v>1.019999999999996</v>
      </c>
      <c r="AE20" s="138">
        <f t="shared" si="1"/>
        <v>-1.0291595197255532E-2</v>
      </c>
    </row>
    <row r="21" spans="1:31" x14ac:dyDescent="0.25">
      <c r="W21" s="133">
        <v>42583</v>
      </c>
      <c r="X21" s="10">
        <v>64.489999999999995</v>
      </c>
      <c r="Y21" s="10">
        <v>64.739999999999995</v>
      </c>
      <c r="Z21" s="10">
        <v>63.96</v>
      </c>
      <c r="AA21" s="10">
        <v>64.13</v>
      </c>
      <c r="AB21" s="95">
        <v>2913900</v>
      </c>
      <c r="AC21" s="10">
        <v>64.13</v>
      </c>
      <c r="AD21" s="2">
        <f t="shared" si="0"/>
        <v>0.77999999999999403</v>
      </c>
      <c r="AE21" s="138">
        <f t="shared" si="1"/>
        <v>-5.1194539249146409E-3</v>
      </c>
    </row>
    <row r="22" spans="1:31" x14ac:dyDescent="0.25">
      <c r="W22" s="133">
        <v>42580</v>
      </c>
      <c r="X22" s="10">
        <v>64.7</v>
      </c>
      <c r="Y22" s="10">
        <v>64.739999999999995</v>
      </c>
      <c r="Z22" s="10">
        <v>64.17</v>
      </c>
      <c r="AA22" s="10">
        <v>64.459999999999994</v>
      </c>
      <c r="AB22" s="95">
        <v>3732700</v>
      </c>
      <c r="AC22" s="10">
        <v>64.459999999999994</v>
      </c>
      <c r="AD22" s="2">
        <f t="shared" si="0"/>
        <v>0.56999999999999318</v>
      </c>
      <c r="AE22" s="138">
        <f t="shared" si="1"/>
        <v>-5.0933786078100063E-3</v>
      </c>
    </row>
    <row r="23" spans="1:31" x14ac:dyDescent="0.25">
      <c r="W23" s="133">
        <v>42579</v>
      </c>
      <c r="X23" s="10">
        <v>64.36</v>
      </c>
      <c r="Y23" s="10">
        <v>64.97</v>
      </c>
      <c r="Z23" s="10">
        <v>64.06</v>
      </c>
      <c r="AA23" s="10">
        <v>64.790000000000006</v>
      </c>
      <c r="AB23" s="95">
        <v>3044000</v>
      </c>
      <c r="AC23" s="10">
        <v>64.790000000000006</v>
      </c>
      <c r="AD23" s="2">
        <f t="shared" si="0"/>
        <v>0.90999999999999659</v>
      </c>
      <c r="AE23" s="138">
        <f t="shared" si="1"/>
        <v>3.096454559529338E-3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42578</v>
      </c>
      <c r="X24" s="10">
        <v>64.27</v>
      </c>
      <c r="Y24" s="10">
        <v>64.94</v>
      </c>
      <c r="Z24" s="10">
        <v>64.209999999999994</v>
      </c>
      <c r="AA24" s="10">
        <v>64.59</v>
      </c>
      <c r="AB24" s="95">
        <v>3168500</v>
      </c>
      <c r="AC24" s="10">
        <v>64.59</v>
      </c>
      <c r="AD24" s="2">
        <f t="shared" si="0"/>
        <v>0.73000000000000398</v>
      </c>
      <c r="AE24" s="138">
        <f t="shared" si="1"/>
        <v>3.4177411837812421E-3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42577</v>
      </c>
      <c r="X25" s="10">
        <v>64.430000000000007</v>
      </c>
      <c r="Y25" s="10">
        <v>64.55</v>
      </c>
      <c r="Z25" s="10">
        <v>63.98</v>
      </c>
      <c r="AA25" s="10">
        <v>64.37</v>
      </c>
      <c r="AB25" s="95">
        <v>2745900</v>
      </c>
      <c r="AC25" s="10">
        <v>64.37</v>
      </c>
      <c r="AD25" s="2">
        <f t="shared" si="0"/>
        <v>0.57000000000000028</v>
      </c>
      <c r="AE25" s="138">
        <f t="shared" si="1"/>
        <v>6.2179387533034536E-4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42576</v>
      </c>
      <c r="X26" s="10">
        <v>64.2</v>
      </c>
      <c r="Y26" s="10">
        <v>64.42</v>
      </c>
      <c r="Z26" s="10">
        <v>64.040000000000006</v>
      </c>
      <c r="AA26" s="10">
        <v>64.33</v>
      </c>
      <c r="AB26" s="95">
        <v>3060300</v>
      </c>
      <c r="AC26" s="10">
        <v>64.33</v>
      </c>
      <c r="AD26" s="2">
        <f t="shared" si="0"/>
        <v>0.37999999999999545</v>
      </c>
      <c r="AE26" s="138">
        <f t="shared" si="1"/>
        <v>7.7784691972615505E-4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42573</v>
      </c>
      <c r="X27" s="10">
        <v>63.4</v>
      </c>
      <c r="Y27" s="10">
        <v>64.34</v>
      </c>
      <c r="Z27" s="10">
        <v>63.37</v>
      </c>
      <c r="AA27" s="10">
        <v>64.28</v>
      </c>
      <c r="AB27" s="95">
        <v>4063400</v>
      </c>
      <c r="AC27" s="10">
        <v>64.28</v>
      </c>
      <c r="AD27" s="2">
        <f t="shared" si="0"/>
        <v>0.97000000000000597</v>
      </c>
      <c r="AE27" s="138">
        <f t="shared" si="1"/>
        <v>1.3400599085606313E-2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42572</v>
      </c>
      <c r="X28" s="10">
        <v>63.8</v>
      </c>
      <c r="Y28" s="10">
        <v>64.38</v>
      </c>
      <c r="Z28" s="10">
        <v>62.88</v>
      </c>
      <c r="AA28" s="10">
        <v>63.43</v>
      </c>
      <c r="AB28" s="95">
        <v>9498600</v>
      </c>
      <c r="AC28" s="10">
        <v>63.43</v>
      </c>
      <c r="AD28" s="2">
        <f t="shared" si="0"/>
        <v>1.4999999999999929</v>
      </c>
      <c r="AE28" s="138">
        <f t="shared" si="1"/>
        <v>-1.6284119106699801E-2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42571</v>
      </c>
      <c r="X29" s="10">
        <v>64.290000000000006</v>
      </c>
      <c r="Y29" s="10">
        <v>64.8</v>
      </c>
      <c r="Z29" s="10">
        <v>63.5</v>
      </c>
      <c r="AA29" s="10">
        <v>64.48</v>
      </c>
      <c r="AB29" s="95">
        <v>8315800</v>
      </c>
      <c r="AC29" s="10">
        <v>64.48</v>
      </c>
      <c r="AD29" s="2">
        <f t="shared" si="0"/>
        <v>1.2999999999999972</v>
      </c>
      <c r="AE29" s="138">
        <f t="shared" si="1"/>
        <v>4.9875311720699589E-3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42570</v>
      </c>
      <c r="X30" s="10">
        <v>63.69</v>
      </c>
      <c r="Y30" s="10">
        <v>64.17</v>
      </c>
      <c r="Z30" s="10">
        <v>63.5</v>
      </c>
      <c r="AA30" s="10">
        <v>64.16</v>
      </c>
      <c r="AB30" s="95">
        <v>3840500</v>
      </c>
      <c r="AC30" s="10">
        <v>64.16</v>
      </c>
      <c r="AD30" s="2">
        <f t="shared" si="0"/>
        <v>0.67000000000000171</v>
      </c>
      <c r="AE30" s="138">
        <f t="shared" si="1"/>
        <v>2.6566651039223732E-3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42569</v>
      </c>
      <c r="X31" s="10">
        <v>63.96</v>
      </c>
      <c r="Y31" s="10">
        <v>64.12</v>
      </c>
      <c r="Z31" s="10">
        <v>63.54</v>
      </c>
      <c r="AA31" s="10">
        <v>63.99</v>
      </c>
      <c r="AB31" s="95">
        <v>3260000</v>
      </c>
      <c r="AC31" s="10">
        <v>63.99</v>
      </c>
      <c r="AD31" s="2">
        <f t="shared" si="0"/>
        <v>0.5800000000000054</v>
      </c>
      <c r="AE31" s="138">
        <f t="shared" si="1"/>
        <v>3.2925682031985648E-3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301</v>
      </c>
      <c r="W32" s="133">
        <v>42566</v>
      </c>
      <c r="X32" s="10">
        <v>63.95</v>
      </c>
      <c r="Y32" s="10">
        <v>64.11</v>
      </c>
      <c r="Z32" s="10">
        <v>63.31</v>
      </c>
      <c r="AA32" s="10">
        <v>63.78</v>
      </c>
      <c r="AB32" s="95">
        <v>3675600</v>
      </c>
      <c r="AC32" s="10">
        <v>63.78</v>
      </c>
      <c r="AD32" s="2">
        <f t="shared" si="0"/>
        <v>0.79999999999999716</v>
      </c>
      <c r="AE32" s="138">
        <f t="shared" si="1"/>
        <v>2.6725357648169634E-3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42565</v>
      </c>
      <c r="X33" s="10">
        <v>63.66</v>
      </c>
      <c r="Y33" s="10">
        <v>64</v>
      </c>
      <c r="Z33" s="10">
        <v>63.41</v>
      </c>
      <c r="AA33" s="10">
        <v>63.61</v>
      </c>
      <c r="AB33" s="95">
        <v>4417200</v>
      </c>
      <c r="AC33" s="10">
        <v>63.61</v>
      </c>
      <c r="AD33" s="2">
        <f t="shared" si="0"/>
        <v>0.59000000000000341</v>
      </c>
      <c r="AE33" s="138">
        <f t="shared" si="1"/>
        <v>8.0824088748019385E-3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42564</v>
      </c>
      <c r="X34" s="10">
        <v>62.98</v>
      </c>
      <c r="Y34" s="10">
        <v>63.35</v>
      </c>
      <c r="Z34" s="10">
        <v>62.64</v>
      </c>
      <c r="AA34" s="10">
        <v>63.1</v>
      </c>
      <c r="AB34" s="95">
        <v>3887600</v>
      </c>
      <c r="AC34" s="10">
        <v>63.1</v>
      </c>
      <c r="AD34" s="2">
        <f t="shared" si="0"/>
        <v>0.71000000000000085</v>
      </c>
      <c r="AE34" s="138">
        <f t="shared" si="1"/>
        <v>1.5873015873015817E-3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42563</v>
      </c>
      <c r="X35" s="10">
        <v>62.63</v>
      </c>
      <c r="Y35" s="10">
        <v>63.33</v>
      </c>
      <c r="Z35" s="10">
        <v>62.63</v>
      </c>
      <c r="AA35" s="10">
        <v>63</v>
      </c>
      <c r="AB35" s="95">
        <v>4531900</v>
      </c>
      <c r="AC35" s="10">
        <v>63</v>
      </c>
      <c r="AD35" s="2">
        <f t="shared" si="0"/>
        <v>0.69999999999999574</v>
      </c>
      <c r="AE35" s="138">
        <f t="shared" si="1"/>
        <v>1.3513513513513598E-2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42562</v>
      </c>
      <c r="X36" s="10">
        <v>61.95</v>
      </c>
      <c r="Y36" s="10">
        <v>62.46</v>
      </c>
      <c r="Z36" s="10">
        <v>61.86</v>
      </c>
      <c r="AA36" s="10">
        <v>62.16</v>
      </c>
      <c r="AB36" s="95">
        <v>3414400</v>
      </c>
      <c r="AC36" s="10">
        <v>62.16</v>
      </c>
      <c r="AD36" s="2">
        <f t="shared" si="0"/>
        <v>0.60000000000000142</v>
      </c>
      <c r="AE36" s="138">
        <f t="shared" si="1"/>
        <v>1.0896080663522545E-2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42559</v>
      </c>
      <c r="X37" s="10">
        <v>60.68</v>
      </c>
      <c r="Y37" s="10">
        <v>61.6</v>
      </c>
      <c r="Z37" s="10">
        <v>60.55</v>
      </c>
      <c r="AA37" s="10">
        <v>61.49</v>
      </c>
      <c r="AB37" s="95">
        <v>5768400</v>
      </c>
      <c r="AC37" s="10">
        <v>61.49</v>
      </c>
      <c r="AD37" s="2">
        <f t="shared" si="0"/>
        <v>1.0500000000000043</v>
      </c>
      <c r="AE37" s="138">
        <f t="shared" si="1"/>
        <v>2.8088948336398634E-2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42558</v>
      </c>
      <c r="X38" s="10">
        <v>59.48</v>
      </c>
      <c r="Y38" s="10">
        <v>60.33</v>
      </c>
      <c r="Z38" s="10">
        <v>59.38</v>
      </c>
      <c r="AA38" s="10">
        <v>59.81</v>
      </c>
      <c r="AB38" s="95">
        <v>5077400</v>
      </c>
      <c r="AC38" s="10">
        <v>59.81</v>
      </c>
      <c r="AD38" s="2">
        <f t="shared" si="0"/>
        <v>0.94999999999999574</v>
      </c>
      <c r="AE38" s="138">
        <f t="shared" si="1"/>
        <v>5.5480833893746251E-3</v>
      </c>
    </row>
    <row r="39" spans="2:31" x14ac:dyDescent="0.25">
      <c r="W39" s="133">
        <v>42557</v>
      </c>
      <c r="X39" s="10">
        <v>58.75</v>
      </c>
      <c r="Y39" s="10">
        <v>59.73</v>
      </c>
      <c r="Z39" s="10">
        <v>58.25</v>
      </c>
      <c r="AA39" s="10">
        <v>59.48</v>
      </c>
      <c r="AB39" s="95">
        <v>5484400</v>
      </c>
      <c r="AC39" s="10">
        <v>59.48</v>
      </c>
      <c r="AD39" s="2">
        <f t="shared" si="0"/>
        <v>1.4799999999999969</v>
      </c>
      <c r="AE39" s="138">
        <f t="shared" si="1"/>
        <v>5.5790363482670635E-3</v>
      </c>
    </row>
    <row r="40" spans="2:31" ht="20.25" thickBot="1" x14ac:dyDescent="0.35">
      <c r="O40" s="536" t="s">
        <v>78</v>
      </c>
      <c r="P40" s="536"/>
      <c r="W40" s="133">
        <v>42556</v>
      </c>
      <c r="X40" s="10">
        <v>60.22</v>
      </c>
      <c r="Y40" s="10">
        <v>60.39</v>
      </c>
      <c r="Z40" s="10">
        <v>58.96</v>
      </c>
      <c r="AA40" s="10">
        <v>59.15</v>
      </c>
      <c r="AB40" s="95">
        <v>4911800</v>
      </c>
      <c r="AC40" s="10">
        <v>59.15</v>
      </c>
      <c r="AD40" s="2">
        <f t="shared" si="0"/>
        <v>1.4299999999999997</v>
      </c>
      <c r="AE40" s="138">
        <f t="shared" si="1"/>
        <v>-2.5374855824682796E-2</v>
      </c>
    </row>
    <row r="41" spans="2:31" ht="15.75" thickTop="1" x14ac:dyDescent="0.25">
      <c r="O41" s="83">
        <v>1.1000000000000001</v>
      </c>
      <c r="P41" s="83">
        <f>O41*$Q$4</f>
        <v>71.26900000000002</v>
      </c>
      <c r="Q41" s="2"/>
      <c r="W41" s="133">
        <v>42552</v>
      </c>
      <c r="X41" s="10">
        <v>60.76</v>
      </c>
      <c r="Y41" s="10">
        <v>61.52</v>
      </c>
      <c r="Z41" s="10">
        <v>60.57</v>
      </c>
      <c r="AA41" s="10">
        <v>60.69</v>
      </c>
      <c r="AB41" s="95">
        <v>4166500</v>
      </c>
      <c r="AC41" s="10">
        <v>60.69</v>
      </c>
      <c r="AD41" s="2">
        <f t="shared" si="0"/>
        <v>0.95000000000000284</v>
      </c>
      <c r="AE41" s="138">
        <f t="shared" si="1"/>
        <v>-1.1520737327188613E-3</v>
      </c>
    </row>
    <row r="42" spans="2:31" ht="20.25" thickBot="1" x14ac:dyDescent="0.35">
      <c r="O42" s="83">
        <v>1.0900000000000001</v>
      </c>
      <c r="P42" s="83">
        <f t="shared" ref="P42:P61" si="36">O42*$Q$4</f>
        <v>70.621100000000013</v>
      </c>
      <c r="Q42" s="2"/>
      <c r="T42" s="91" t="s">
        <v>113</v>
      </c>
      <c r="W42" s="133">
        <v>42551</v>
      </c>
      <c r="X42" s="10">
        <v>59.87</v>
      </c>
      <c r="Y42" s="10">
        <v>60.76</v>
      </c>
      <c r="Z42" s="10">
        <v>58.82</v>
      </c>
      <c r="AA42" s="10">
        <v>60.76</v>
      </c>
      <c r="AB42" s="95">
        <v>8535400</v>
      </c>
      <c r="AC42" s="10">
        <v>60.76</v>
      </c>
      <c r="AD42" s="2">
        <f t="shared" si="0"/>
        <v>1.9399999999999977</v>
      </c>
      <c r="AE42" s="138">
        <f t="shared" si="1"/>
        <v>1.8950192855945014E-2</v>
      </c>
    </row>
    <row r="43" spans="2:31" ht="15.75" thickTop="1" x14ac:dyDescent="0.25">
      <c r="O43" s="83">
        <v>1.08</v>
      </c>
      <c r="P43" s="83">
        <f t="shared" si="36"/>
        <v>69.973200000000006</v>
      </c>
      <c r="Q43" s="2"/>
      <c r="T43" s="128" t="s">
        <v>98</v>
      </c>
      <c r="U43" s="129">
        <v>65</v>
      </c>
      <c r="W43" s="133">
        <v>42550</v>
      </c>
      <c r="X43" s="10">
        <v>57.95</v>
      </c>
      <c r="Y43" s="10">
        <v>59.7</v>
      </c>
      <c r="Z43" s="10">
        <v>57.86</v>
      </c>
      <c r="AA43" s="10">
        <v>59.63</v>
      </c>
      <c r="AB43" s="95">
        <v>6281100</v>
      </c>
      <c r="AC43" s="10">
        <v>59.63</v>
      </c>
      <c r="AD43" s="2">
        <f t="shared" si="0"/>
        <v>1.8400000000000034</v>
      </c>
      <c r="AE43" s="138" t="e">
        <f t="shared" si="1"/>
        <v>#DIV/0!</v>
      </c>
    </row>
    <row r="44" spans="2:31" x14ac:dyDescent="0.25">
      <c r="O44" s="83">
        <v>1.07</v>
      </c>
      <c r="P44" s="83">
        <f t="shared" si="36"/>
        <v>69.325300000000013</v>
      </c>
      <c r="Q44" s="2"/>
      <c r="T44" s="93" t="s">
        <v>99</v>
      </c>
      <c r="U44" s="130">
        <v>65.27</v>
      </c>
      <c r="W44" s="133">
        <v>42550</v>
      </c>
      <c r="X44" s="10" t="s">
        <v>259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O45" s="83">
        <v>1.06</v>
      </c>
      <c r="P45" s="83">
        <f t="shared" si="36"/>
        <v>68.677400000000006</v>
      </c>
      <c r="Q45" s="2"/>
      <c r="T45" s="93" t="s">
        <v>100</v>
      </c>
      <c r="U45" s="130" t="s">
        <v>521</v>
      </c>
      <c r="W45" s="133">
        <v>42549</v>
      </c>
      <c r="X45" s="10">
        <v>58.25</v>
      </c>
      <c r="Y45" s="10">
        <v>58.61</v>
      </c>
      <c r="Z45" s="10">
        <v>57.15</v>
      </c>
      <c r="AA45" s="10">
        <v>57.9</v>
      </c>
      <c r="AB45" s="95">
        <v>8294300</v>
      </c>
      <c r="AC45" s="10">
        <v>57.61</v>
      </c>
      <c r="AD45" s="2">
        <f t="shared" si="0"/>
        <v>1.4600000000000009</v>
      </c>
      <c r="AE45" s="138">
        <f t="shared" si="1"/>
        <v>4.0083652840710027E-3</v>
      </c>
    </row>
    <row r="46" spans="2:31" x14ac:dyDescent="0.25">
      <c r="O46" s="83">
        <v>1.05</v>
      </c>
      <c r="P46" s="83">
        <f t="shared" si="36"/>
        <v>68.029500000000013</v>
      </c>
      <c r="Q46" s="2"/>
      <c r="T46" s="93" t="s">
        <v>101</v>
      </c>
      <c r="U46" s="130" t="s">
        <v>522</v>
      </c>
      <c r="W46" s="133">
        <v>42548</v>
      </c>
      <c r="X46" s="10">
        <v>59.34</v>
      </c>
      <c r="Y46" s="10">
        <v>59.34</v>
      </c>
      <c r="Z46" s="10">
        <v>57.33</v>
      </c>
      <c r="AA46" s="10">
        <v>57.67</v>
      </c>
      <c r="AB46" s="95">
        <v>7567600</v>
      </c>
      <c r="AC46" s="10">
        <v>57.38</v>
      </c>
      <c r="AD46" s="2">
        <f t="shared" si="0"/>
        <v>2.0100000000000051</v>
      </c>
      <c r="AE46" s="138">
        <f t="shared" si="1"/>
        <v>-3.9825970548862055E-2</v>
      </c>
    </row>
    <row r="47" spans="2:31" x14ac:dyDescent="0.25">
      <c r="O47" s="83">
        <v>1.04</v>
      </c>
      <c r="P47" s="83">
        <f t="shared" si="36"/>
        <v>67.381600000000006</v>
      </c>
      <c r="Q47" s="2"/>
      <c r="T47" s="93" t="s">
        <v>102</v>
      </c>
      <c r="U47" s="130">
        <v>67.38</v>
      </c>
      <c r="W47" s="133">
        <v>42545</v>
      </c>
      <c r="X47" s="10">
        <v>60.48</v>
      </c>
      <c r="Y47" s="10">
        <v>61.7</v>
      </c>
      <c r="Z47" s="10">
        <v>60</v>
      </c>
      <c r="AA47" s="10">
        <v>60.06</v>
      </c>
      <c r="AB47" s="95">
        <v>10798700</v>
      </c>
      <c r="AC47" s="10">
        <v>59.76</v>
      </c>
      <c r="AD47" s="2">
        <f t="shared" si="0"/>
        <v>1.7000000000000028</v>
      </c>
      <c r="AE47" s="138">
        <f t="shared" si="1"/>
        <v>-5.0373430796122665E-2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66.733700000000013</v>
      </c>
      <c r="Q48" s="2"/>
      <c r="T48" s="93" t="s">
        <v>103</v>
      </c>
      <c r="U48" s="130">
        <v>1.2746200000000001</v>
      </c>
      <c r="W48" s="133">
        <v>42544</v>
      </c>
      <c r="X48" s="10">
        <v>62.84</v>
      </c>
      <c r="Y48" s="10">
        <v>63.27</v>
      </c>
      <c r="Z48" s="10">
        <v>62.47</v>
      </c>
      <c r="AA48" s="10">
        <v>63.25</v>
      </c>
      <c r="AB48" s="95">
        <v>3624600</v>
      </c>
      <c r="AC48" s="10">
        <v>62.93</v>
      </c>
      <c r="AD48" s="2">
        <f t="shared" si="0"/>
        <v>0.80000000000000426</v>
      </c>
      <c r="AE48" s="138">
        <f t="shared" si="1"/>
        <v>2.0927968851395251E-2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66.085800000000006</v>
      </c>
      <c r="Q49" s="2"/>
      <c r="T49" s="93" t="s">
        <v>123</v>
      </c>
      <c r="U49" s="130" t="s">
        <v>305</v>
      </c>
      <c r="W49" s="133">
        <v>42543</v>
      </c>
      <c r="X49" s="10">
        <v>62.29</v>
      </c>
      <c r="Y49" s="10">
        <v>62.64</v>
      </c>
      <c r="Z49" s="10">
        <v>61.88</v>
      </c>
      <c r="AA49" s="10">
        <v>61.95</v>
      </c>
      <c r="AB49" s="95">
        <v>3462800</v>
      </c>
      <c r="AC49" s="10">
        <v>61.64</v>
      </c>
      <c r="AD49" s="2">
        <f t="shared" si="0"/>
        <v>0.75999999999999801</v>
      </c>
      <c r="AE49" s="138">
        <f t="shared" si="1"/>
        <v>-5.485640529202862E-3</v>
      </c>
    </row>
    <row r="50" spans="1:31" x14ac:dyDescent="0.25">
      <c r="A50" s="393" t="s">
        <v>257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65.437900000000013</v>
      </c>
      <c r="Q50" s="2"/>
      <c r="T50" s="93"/>
      <c r="U50" s="130"/>
      <c r="W50" s="133">
        <v>42542</v>
      </c>
      <c r="X50" s="10">
        <v>62.3</v>
      </c>
      <c r="Y50" s="10">
        <v>62.48</v>
      </c>
      <c r="Z50" s="10">
        <v>61.75</v>
      </c>
      <c r="AA50" s="10">
        <v>62.29</v>
      </c>
      <c r="AB50" s="95">
        <v>3360600</v>
      </c>
      <c r="AC50" s="10">
        <v>61.98</v>
      </c>
      <c r="AD50" s="2">
        <f t="shared" si="0"/>
        <v>0.72999999999999687</v>
      </c>
      <c r="AE50" s="138">
        <f t="shared" si="1"/>
        <v>-1.6131634134541883E-4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64.790000000000006</v>
      </c>
      <c r="Q51" s="2"/>
      <c r="T51" s="93" t="s">
        <v>105</v>
      </c>
      <c r="U51" s="130" t="s">
        <v>523</v>
      </c>
      <c r="W51" s="133">
        <v>42541</v>
      </c>
      <c r="X51" s="10">
        <v>62.65</v>
      </c>
      <c r="Y51" s="10">
        <v>63.41</v>
      </c>
      <c r="Z51" s="10">
        <v>62.23</v>
      </c>
      <c r="AA51" s="10">
        <v>62.3</v>
      </c>
      <c r="AB51" s="95">
        <v>4289100</v>
      </c>
      <c r="AC51" s="10">
        <v>61.99</v>
      </c>
      <c r="AD51" s="2">
        <f t="shared" si="0"/>
        <v>1.1799999999999997</v>
      </c>
      <c r="AE51" s="138">
        <f t="shared" si="1"/>
        <v>7.1486596263201641E-3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64.142099999999999</v>
      </c>
      <c r="Q52" s="2"/>
      <c r="T52" s="93" t="s">
        <v>106</v>
      </c>
      <c r="U52" s="130" t="s">
        <v>365</v>
      </c>
      <c r="W52" s="133">
        <v>42538</v>
      </c>
      <c r="X52" s="10">
        <v>61.93</v>
      </c>
      <c r="Y52" s="10">
        <v>62.43</v>
      </c>
      <c r="Z52" s="10">
        <v>61.62</v>
      </c>
      <c r="AA52" s="10">
        <v>61.86</v>
      </c>
      <c r="AB52" s="95">
        <v>6521500</v>
      </c>
      <c r="AC52" s="10">
        <v>61.55</v>
      </c>
      <c r="AD52" s="2">
        <f t="shared" si="0"/>
        <v>0.81000000000000227</v>
      </c>
      <c r="AE52" s="138">
        <f t="shared" si="1"/>
        <v>-1.135994806880869E-3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63.494200000000006</v>
      </c>
      <c r="Q53" s="2"/>
      <c r="T53" s="93" t="s">
        <v>107</v>
      </c>
      <c r="U53" s="131">
        <v>3623618</v>
      </c>
      <c r="W53" s="133">
        <v>42537</v>
      </c>
      <c r="X53" s="10">
        <v>60.94</v>
      </c>
      <c r="Y53" s="10">
        <v>62.11</v>
      </c>
      <c r="Z53" s="10">
        <v>60.66</v>
      </c>
      <c r="AA53" s="10">
        <v>61.93</v>
      </c>
      <c r="AB53" s="95">
        <v>5543600</v>
      </c>
      <c r="AC53" s="10">
        <v>61.62</v>
      </c>
      <c r="AD53" s="2">
        <f t="shared" si="0"/>
        <v>1.4500000000000028</v>
      </c>
      <c r="AE53" s="138">
        <f t="shared" si="1"/>
        <v>8.345606283750584E-3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62.846300000000006</v>
      </c>
      <c r="T54" s="93" t="s">
        <v>110</v>
      </c>
      <c r="U54" s="131">
        <v>4466450</v>
      </c>
      <c r="W54" s="133">
        <v>42536</v>
      </c>
      <c r="X54" s="10">
        <v>61.47</v>
      </c>
      <c r="Y54" s="10">
        <v>62.16</v>
      </c>
      <c r="Z54" s="10">
        <v>60.86</v>
      </c>
      <c r="AA54" s="10">
        <v>61.42</v>
      </c>
      <c r="AB54" s="95">
        <v>5979900</v>
      </c>
      <c r="AC54" s="10">
        <v>61.11</v>
      </c>
      <c r="AD54" s="2">
        <f t="shared" si="0"/>
        <v>1.2999999999999972</v>
      </c>
      <c r="AE54" s="138">
        <f t="shared" si="1"/>
        <v>5.7603686635945284E-3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62.198400000000007</v>
      </c>
      <c r="T55" s="93" t="s">
        <v>108</v>
      </c>
      <c r="U55" s="130" t="s">
        <v>524</v>
      </c>
      <c r="W55" s="133">
        <v>42535</v>
      </c>
      <c r="X55" s="10">
        <v>63.59</v>
      </c>
      <c r="Y55" s="10">
        <v>63.66</v>
      </c>
      <c r="Z55" s="10">
        <v>60.38</v>
      </c>
      <c r="AA55" s="10">
        <v>61.07</v>
      </c>
      <c r="AB55" s="95">
        <v>12323200</v>
      </c>
      <c r="AC55" s="10">
        <v>60.76</v>
      </c>
      <c r="AD55" s="2">
        <f t="shared" si="0"/>
        <v>3.279999999999994</v>
      </c>
      <c r="AE55" s="138">
        <f t="shared" si="1"/>
        <v>-4.0883977900552537E-2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61.5505</v>
      </c>
      <c r="T56" s="93" t="s">
        <v>111</v>
      </c>
      <c r="U56" s="130">
        <v>11.46</v>
      </c>
      <c r="W56" s="133">
        <v>42534</v>
      </c>
      <c r="X56" s="10">
        <v>64.8</v>
      </c>
      <c r="Y56" s="10">
        <v>64.89</v>
      </c>
      <c r="Z56" s="10">
        <v>63.63</v>
      </c>
      <c r="AA56" s="10">
        <v>63.67</v>
      </c>
      <c r="AB56" s="95">
        <v>5883400</v>
      </c>
      <c r="AC56" s="10">
        <v>63.35</v>
      </c>
      <c r="AD56" s="2">
        <f t="shared" si="0"/>
        <v>1.259999999999998</v>
      </c>
      <c r="AE56" s="138">
        <f t="shared" si="1"/>
        <v>-1.995668316831678E-2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60.9026</v>
      </c>
      <c r="T57" s="93" t="s">
        <v>112</v>
      </c>
      <c r="U57" s="130">
        <v>5.65</v>
      </c>
      <c r="W57" s="133">
        <v>42531</v>
      </c>
      <c r="X57" s="10">
        <v>65.260000000000005</v>
      </c>
      <c r="Y57" s="10">
        <v>65.48</v>
      </c>
      <c r="Z57" s="10">
        <v>64.709999999999994</v>
      </c>
      <c r="AA57" s="10">
        <v>64.97</v>
      </c>
      <c r="AB57" s="95">
        <v>3939100</v>
      </c>
      <c r="AC57" s="10">
        <v>64.64</v>
      </c>
      <c r="AD57" s="2">
        <f t="shared" si="0"/>
        <v>0.77000000000001023</v>
      </c>
      <c r="AE57" s="138">
        <f t="shared" si="1"/>
        <v>-1.1318446007953398E-2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60.254700000000007</v>
      </c>
      <c r="T58" s="93" t="s">
        <v>109</v>
      </c>
      <c r="U58" s="130" t="s">
        <v>366</v>
      </c>
      <c r="W58" s="133">
        <v>42530</v>
      </c>
      <c r="X58" s="10">
        <v>65.72</v>
      </c>
      <c r="Y58" s="10">
        <v>65.78</v>
      </c>
      <c r="Z58" s="10">
        <v>64.900000000000006</v>
      </c>
      <c r="AA58" s="10">
        <v>65.709999999999994</v>
      </c>
      <c r="AB58" s="95">
        <v>3883800</v>
      </c>
      <c r="AC58" s="10">
        <v>65.38</v>
      </c>
      <c r="AD58" s="2">
        <f t="shared" si="0"/>
        <v>0.87999999999999545</v>
      </c>
      <c r="AE58" s="138">
        <f t="shared" si="1"/>
        <v>-8.3421811011680225E-3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59.606800000000007</v>
      </c>
      <c r="W59" s="133">
        <v>42529</v>
      </c>
      <c r="X59" s="10">
        <v>65.94</v>
      </c>
      <c r="Y59" s="10">
        <v>66.58</v>
      </c>
      <c r="Z59" s="10">
        <v>65.94</v>
      </c>
      <c r="AA59" s="10">
        <v>66.260000000000005</v>
      </c>
      <c r="AB59" s="95">
        <v>2601100</v>
      </c>
      <c r="AC59" s="10">
        <v>65.930000000000007</v>
      </c>
      <c r="AD59" s="2">
        <f t="shared" si="0"/>
        <v>0.64000000000000057</v>
      </c>
      <c r="AE59" s="138">
        <f t="shared" si="1"/>
        <v>5.6436851738865812E-3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58.958900000000007</v>
      </c>
      <c r="W60" s="133">
        <v>42528</v>
      </c>
      <c r="X60" s="10">
        <v>66.150000000000006</v>
      </c>
      <c r="Y60" s="10">
        <v>66.599999999999994</v>
      </c>
      <c r="Z60" s="10">
        <v>65.88</v>
      </c>
      <c r="AA60" s="10">
        <v>65.89</v>
      </c>
      <c r="AB60" s="95">
        <v>3779500</v>
      </c>
      <c r="AC60" s="10">
        <v>65.56</v>
      </c>
      <c r="AD60" s="2">
        <f t="shared" si="0"/>
        <v>0.71999999999999886</v>
      </c>
      <c r="AE60" s="138">
        <f t="shared" si="1"/>
        <v>-7.6207895137936355E-4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58.311000000000007</v>
      </c>
      <c r="W61" s="133">
        <v>42527</v>
      </c>
      <c r="X61" s="10">
        <v>65.55</v>
      </c>
      <c r="Y61" s="10">
        <v>66.2</v>
      </c>
      <c r="Z61" s="10">
        <v>65.5</v>
      </c>
      <c r="AA61" s="10">
        <v>65.94</v>
      </c>
      <c r="AB61" s="95">
        <v>3915200</v>
      </c>
      <c r="AC61" s="10">
        <v>65.61</v>
      </c>
      <c r="AD61" s="2">
        <f t="shared" si="0"/>
        <v>0.70000000000000284</v>
      </c>
      <c r="AE61" s="138">
        <f t="shared" si="1"/>
        <v>6.906077348066253E-3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42524</v>
      </c>
      <c r="X62" s="10">
        <v>65.53</v>
      </c>
      <c r="Y62" s="10">
        <v>65.819999999999993</v>
      </c>
      <c r="Z62" s="10">
        <v>64.77</v>
      </c>
      <c r="AA62" s="10">
        <v>65.489999999999995</v>
      </c>
      <c r="AB62" s="95">
        <v>4352000</v>
      </c>
      <c r="AC62" s="10">
        <v>65.16</v>
      </c>
      <c r="AD62" s="2">
        <f t="shared" si="0"/>
        <v>1.0499999999999972</v>
      </c>
      <c r="AE62" s="138">
        <f t="shared" si="1"/>
        <v>-1.3922518159806274E-2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42523</v>
      </c>
      <c r="X63" s="10">
        <v>65.86</v>
      </c>
      <c r="Y63" s="10">
        <v>66.41</v>
      </c>
      <c r="Z63" s="10">
        <v>65.599999999999994</v>
      </c>
      <c r="AA63" s="10">
        <v>66.41</v>
      </c>
      <c r="AB63" s="95">
        <v>3052200</v>
      </c>
      <c r="AC63" s="10">
        <v>66.08</v>
      </c>
      <c r="AD63" s="2">
        <f t="shared" si="0"/>
        <v>0.81000000000000227</v>
      </c>
      <c r="AE63" s="138">
        <f t="shared" si="1"/>
        <v>7.6242756938091905E-3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42522</v>
      </c>
      <c r="X64" s="10">
        <v>65.760000000000005</v>
      </c>
      <c r="Y64" s="10">
        <v>65.959999999999994</v>
      </c>
      <c r="Z64" s="10">
        <v>65.180000000000007</v>
      </c>
      <c r="AA64" s="10">
        <v>65.91</v>
      </c>
      <c r="AB64" s="95">
        <v>3816000</v>
      </c>
      <c r="AC64" s="10">
        <v>65.58</v>
      </c>
      <c r="AD64" s="2">
        <f t="shared" si="0"/>
        <v>0.77999999999998693</v>
      </c>
      <c r="AE64" s="138">
        <f t="shared" si="1"/>
        <v>2.2925263640529714E-3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42521</v>
      </c>
      <c r="X65" s="10">
        <v>65.7</v>
      </c>
      <c r="Y65" s="10">
        <v>65.92</v>
      </c>
      <c r="Z65" s="10">
        <v>65.400000000000006</v>
      </c>
      <c r="AA65" s="10">
        <v>65.760000000000005</v>
      </c>
      <c r="AB65" s="95">
        <v>5256000</v>
      </c>
      <c r="AC65" s="10">
        <v>65.430000000000007</v>
      </c>
      <c r="AD65" s="2">
        <f t="shared" si="0"/>
        <v>0.51999999999999602</v>
      </c>
      <c r="AE65" s="138">
        <f t="shared" si="1"/>
        <v>3.6815462494248496E-3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42517</v>
      </c>
      <c r="X66" s="10">
        <v>65.39</v>
      </c>
      <c r="Y66" s="10">
        <v>65.7</v>
      </c>
      <c r="Z66" s="10">
        <v>65.33</v>
      </c>
      <c r="AA66" s="10">
        <v>65.52</v>
      </c>
      <c r="AB66" s="95">
        <v>3957100</v>
      </c>
      <c r="AC66" s="10">
        <v>65.19</v>
      </c>
      <c r="AD66" s="2">
        <f t="shared" si="0"/>
        <v>0.37000000000000455</v>
      </c>
      <c r="AE66" s="138">
        <f t="shared" si="1"/>
        <v>4.4684129429890529E-3</v>
      </c>
    </row>
    <row r="67" spans="1:31" ht="15.75" thickBot="1" x14ac:dyDescent="0.3">
      <c r="A67" s="497" t="s">
        <v>204</v>
      </c>
      <c r="B67" s="498"/>
      <c r="C67" s="499">
        <f>SumByColor($A$19,C50:C65)</f>
        <v>0</v>
      </c>
      <c r="D67" s="499"/>
      <c r="E67" s="499"/>
      <c r="F67" s="500">
        <f>SumByColor($A$19,F50:F65)</f>
        <v>0</v>
      </c>
      <c r="G67" s="499"/>
      <c r="H67" s="499">
        <f>SumByColor($A$19,H50:H65)</f>
        <v>0</v>
      </c>
      <c r="I67" s="499"/>
      <c r="J67" s="499"/>
      <c r="K67" s="500">
        <f>SumByColor($A$19,K50:K65)</f>
        <v>0</v>
      </c>
      <c r="L67" s="499"/>
      <c r="M67" s="500">
        <f t="shared" ref="M67" si="37">SumByColor($A$19,M50:M65)</f>
        <v>0</v>
      </c>
      <c r="W67" s="133">
        <v>42516</v>
      </c>
      <c r="X67" s="10">
        <v>65.290000000000006</v>
      </c>
      <c r="Y67" s="10">
        <v>65.37</v>
      </c>
      <c r="Z67" s="10">
        <v>64.95</v>
      </c>
      <c r="AA67" s="10">
        <v>65.23</v>
      </c>
      <c r="AB67" s="95">
        <v>3593500</v>
      </c>
      <c r="AC67" s="10">
        <v>64.900000000000006</v>
      </c>
      <c r="AD67" s="2">
        <f>Y67-Z67</f>
        <v>0.42000000000000171</v>
      </c>
      <c r="AE67" s="138" t="e">
        <f>AC67/#REF!-1</f>
        <v>#REF!</v>
      </c>
    </row>
    <row r="68" spans="1:31" x14ac:dyDescent="0.25">
      <c r="W68" s="133">
        <v>42515</v>
      </c>
      <c r="X68" s="10">
        <v>65.040000000000006</v>
      </c>
      <c r="Y68" s="10">
        <v>65.760000000000005</v>
      </c>
      <c r="Z68" s="10">
        <v>65.010000000000005</v>
      </c>
      <c r="AA68" s="10">
        <v>65.31</v>
      </c>
      <c r="AB68" s="95">
        <v>5755900</v>
      </c>
      <c r="AC68" s="10">
        <v>64.98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99" priority="9">
      <formula>F36&gt;0</formula>
    </cfRule>
    <cfRule type="expression" dxfId="598" priority="10">
      <formula>F36&lt;0</formula>
    </cfRule>
  </conditionalFormatting>
  <conditionalFormatting sqref="F25:F35">
    <cfRule type="expression" dxfId="597" priority="7">
      <formula>F25&gt;0</formula>
    </cfRule>
    <cfRule type="expression" dxfId="596" priority="8">
      <formula>F25&lt;0</formula>
    </cfRule>
  </conditionalFormatting>
  <conditionalFormatting sqref="H25:H35">
    <cfRule type="expression" dxfId="595" priority="5">
      <formula>H25&gt;0</formula>
    </cfRule>
    <cfRule type="expression" dxfId="594" priority="6">
      <formula>H25&lt;0</formula>
    </cfRule>
  </conditionalFormatting>
  <conditionalFormatting sqref="Q7">
    <cfRule type="expression" dxfId="593" priority="3">
      <formula>Q7&gt;0</formula>
    </cfRule>
    <cfRule type="expression" dxfId="592" priority="4">
      <formula>Q7&lt;0</formula>
    </cfRule>
  </conditionalFormatting>
  <conditionalFormatting sqref="Q8">
    <cfRule type="expression" dxfId="591" priority="1">
      <formula>Q8&gt;0</formula>
    </cfRule>
    <cfRule type="expression" dxfId="59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254</v>
      </c>
      <c r="B2" s="476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476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"/>
      <c r="O2" s="11" t="s">
        <v>57</v>
      </c>
      <c r="Q2">
        <f>C18-H18</f>
        <v>200</v>
      </c>
      <c r="T2" s="1">
        <v>42568</v>
      </c>
      <c r="U2" t="s">
        <v>295</v>
      </c>
      <c r="W2" s="133">
        <v>42608</v>
      </c>
      <c r="X2" s="10">
        <v>24.56</v>
      </c>
      <c r="Y2" s="10">
        <v>24.8</v>
      </c>
      <c r="Z2" s="10">
        <v>23.88</v>
      </c>
      <c r="AA2" s="10">
        <v>23.98</v>
      </c>
      <c r="AB2" s="95">
        <v>5139200</v>
      </c>
      <c r="AC2" s="10">
        <v>23.98</v>
      </c>
      <c r="AD2" s="2">
        <f>Y2-Z2</f>
        <v>0.92000000000000171</v>
      </c>
      <c r="AE2" s="138">
        <f>AC2/AC3-1</f>
        <v>-1.0317787866281458E-2</v>
      </c>
    </row>
    <row r="3" spans="1:31" x14ac:dyDescent="0.25">
      <c r="A3" s="23" t="s">
        <v>71</v>
      </c>
      <c r="B3" s="476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76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22.554099999999998</v>
      </c>
      <c r="T3" s="1" t="s">
        <v>296</v>
      </c>
      <c r="W3" s="133">
        <v>42607</v>
      </c>
      <c r="X3" s="10">
        <v>23.94</v>
      </c>
      <c r="Y3" s="10">
        <v>24.59</v>
      </c>
      <c r="Z3" s="10">
        <v>23.94</v>
      </c>
      <c r="AA3" s="10">
        <v>24.23</v>
      </c>
      <c r="AB3" s="95">
        <v>4955300</v>
      </c>
      <c r="AC3" s="10">
        <v>24.23</v>
      </c>
      <c r="AD3" s="2">
        <f t="shared" ref="AD3:AD66" si="0">Y3-Z3</f>
        <v>0.64999999999999858</v>
      </c>
      <c r="AE3" s="138">
        <f t="shared" ref="AE3:AE66" si="1">AC3/AC4-1</f>
        <v>7.9034941763727051E-3</v>
      </c>
    </row>
    <row r="4" spans="1:31" x14ac:dyDescent="0.25">
      <c r="B4" s="532">
        <v>42586</v>
      </c>
      <c r="C4" s="7">
        <v>100</v>
      </c>
      <c r="D4" s="44">
        <v>22.65</v>
      </c>
      <c r="E4" s="44">
        <v>0</v>
      </c>
      <c r="F4" s="44">
        <f>D4*C4+E4</f>
        <v>2265</v>
      </c>
      <c r="G4" s="476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23.98</v>
      </c>
      <c r="T4" s="163"/>
      <c r="U4" s="1"/>
      <c r="W4" s="133">
        <v>42606</v>
      </c>
      <c r="X4" s="10">
        <v>24.93</v>
      </c>
      <c r="Y4" s="10">
        <v>24.95</v>
      </c>
      <c r="Z4" s="10">
        <v>23.97</v>
      </c>
      <c r="AA4" s="10">
        <v>24.04</v>
      </c>
      <c r="AB4" s="95">
        <v>6321200</v>
      </c>
      <c r="AC4" s="10">
        <v>24.04</v>
      </c>
      <c r="AD4" s="2">
        <f t="shared" si="0"/>
        <v>0.98000000000000043</v>
      </c>
      <c r="AE4" s="138">
        <f t="shared" si="1"/>
        <v>-3.1816351188078906E-2</v>
      </c>
    </row>
    <row r="5" spans="1:31" x14ac:dyDescent="0.25">
      <c r="B5" s="532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4796</v>
      </c>
      <c r="W5" s="133">
        <v>42605</v>
      </c>
      <c r="X5" s="10">
        <v>24.39</v>
      </c>
      <c r="Y5" s="10">
        <v>25.55</v>
      </c>
      <c r="Z5" s="10">
        <v>24.36</v>
      </c>
      <c r="AA5" s="10">
        <v>24.83</v>
      </c>
      <c r="AB5" s="95">
        <v>7825300</v>
      </c>
      <c r="AC5" s="10">
        <v>24.83</v>
      </c>
      <c r="AD5" s="2">
        <f t="shared" si="0"/>
        <v>1.1900000000000013</v>
      </c>
      <c r="AE5" s="138">
        <f t="shared" si="1"/>
        <v>4.8121570282819714E-2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4510.82</v>
      </c>
      <c r="W6" s="133">
        <v>42604</v>
      </c>
      <c r="X6" s="10">
        <v>23.03</v>
      </c>
      <c r="Y6" s="10">
        <v>23.72</v>
      </c>
      <c r="Z6" s="10">
        <v>22.8</v>
      </c>
      <c r="AA6" s="10">
        <v>23.69</v>
      </c>
      <c r="AB6" s="95">
        <v>3705700</v>
      </c>
      <c r="AC6" s="10">
        <v>23.69</v>
      </c>
      <c r="AD6" s="2">
        <f t="shared" si="0"/>
        <v>0.91999999999999815</v>
      </c>
      <c r="AE6" s="138">
        <f t="shared" si="1"/>
        <v>2.9105125977411106E-2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285.18000000000029</v>
      </c>
      <c r="R7" s="30">
        <v>42618</v>
      </c>
      <c r="W7" s="133">
        <v>42601</v>
      </c>
      <c r="X7" s="10">
        <v>22.54</v>
      </c>
      <c r="Y7" s="10">
        <v>23.17</v>
      </c>
      <c r="Z7" s="10">
        <v>22.33</v>
      </c>
      <c r="AA7" s="10">
        <v>23.02</v>
      </c>
      <c r="AB7" s="95">
        <v>5068300</v>
      </c>
      <c r="AC7" s="10">
        <v>23.02</v>
      </c>
      <c r="AD7" s="2">
        <f t="shared" si="0"/>
        <v>0.84000000000000341</v>
      </c>
      <c r="AE7" s="138">
        <f t="shared" si="1"/>
        <v>1.2313104661389573E-2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285.18000000000029</v>
      </c>
      <c r="W8" s="133">
        <v>42600</v>
      </c>
      <c r="X8" s="10">
        <v>23.27</v>
      </c>
      <c r="Y8" s="10">
        <v>23.33</v>
      </c>
      <c r="Z8" s="10">
        <v>22.58</v>
      </c>
      <c r="AA8" s="10">
        <v>22.74</v>
      </c>
      <c r="AB8" s="95">
        <v>5635100</v>
      </c>
      <c r="AC8" s="10">
        <v>22.74</v>
      </c>
      <c r="AD8" s="2">
        <f t="shared" si="0"/>
        <v>0.75</v>
      </c>
      <c r="AE8" s="138">
        <f t="shared" si="1"/>
        <v>-2.4453024453024441E-2</v>
      </c>
    </row>
    <row r="9" spans="1:31" x14ac:dyDescent="0.25">
      <c r="H9" s="72"/>
      <c r="O9" s="11" t="s">
        <v>224</v>
      </c>
      <c r="Q9" s="138">
        <f>IF(Q2=0, 0, Q8/Q6)</f>
        <v>6.322132117885447E-2</v>
      </c>
      <c r="W9" s="133">
        <v>42599</v>
      </c>
      <c r="X9" s="10">
        <v>23.49</v>
      </c>
      <c r="Y9" s="10">
        <v>23.97</v>
      </c>
      <c r="Z9" s="10">
        <v>22.94</v>
      </c>
      <c r="AA9" s="10">
        <v>23.31</v>
      </c>
      <c r="AB9" s="95">
        <v>5654300</v>
      </c>
      <c r="AC9" s="10">
        <v>23.31</v>
      </c>
      <c r="AD9" s="2">
        <f t="shared" si="0"/>
        <v>1.0299999999999976</v>
      </c>
      <c r="AE9" s="138">
        <f t="shared" si="1"/>
        <v>4.7413793103447954E-3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42598</v>
      </c>
      <c r="X10" s="10">
        <v>23.29</v>
      </c>
      <c r="Y10" s="10">
        <v>23.44</v>
      </c>
      <c r="Z10" s="10">
        <v>23.05</v>
      </c>
      <c r="AA10" s="10">
        <v>23.2</v>
      </c>
      <c r="AB10" s="95">
        <v>6010200</v>
      </c>
      <c r="AC10" s="10">
        <v>23.2</v>
      </c>
      <c r="AD10" s="2">
        <f t="shared" si="0"/>
        <v>0.39000000000000057</v>
      </c>
      <c r="AE10" s="138">
        <f t="shared" si="1"/>
        <v>0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4.8300000000000003E-2</v>
      </c>
      <c r="W11" s="133">
        <v>42597</v>
      </c>
      <c r="X11" s="10">
        <v>22.57</v>
      </c>
      <c r="Y11" s="10">
        <v>23.22</v>
      </c>
      <c r="Z11" s="10">
        <v>22.54</v>
      </c>
      <c r="AA11" s="10">
        <v>23.2</v>
      </c>
      <c r="AB11" s="95">
        <v>4954400</v>
      </c>
      <c r="AC11" s="10">
        <v>23.2</v>
      </c>
      <c r="AD11" s="2">
        <f t="shared" si="0"/>
        <v>0.67999999999999972</v>
      </c>
      <c r="AE11" s="138">
        <f t="shared" si="1"/>
        <v>3.8031319910514449E-2</v>
      </c>
    </row>
    <row r="12" spans="1:31" x14ac:dyDescent="0.25">
      <c r="H12" s="72"/>
      <c r="W12" s="133">
        <v>42594</v>
      </c>
      <c r="X12" s="10">
        <v>22.22</v>
      </c>
      <c r="Y12" s="10">
        <v>22.76</v>
      </c>
      <c r="Z12" s="10">
        <v>21.99</v>
      </c>
      <c r="AA12" s="10">
        <v>22.35</v>
      </c>
      <c r="AB12" s="95">
        <v>9086300</v>
      </c>
      <c r="AC12" s="10">
        <v>22.35</v>
      </c>
      <c r="AD12" s="2">
        <f t="shared" si="0"/>
        <v>0.77000000000000313</v>
      </c>
      <c r="AE12" s="138">
        <f t="shared" si="1"/>
        <v>4.0431266846361336E-3</v>
      </c>
    </row>
    <row r="13" spans="1:31" x14ac:dyDescent="0.25">
      <c r="H13" s="72"/>
      <c r="W13" s="133">
        <v>42593</v>
      </c>
      <c r="X13" s="10">
        <v>21.37</v>
      </c>
      <c r="Y13" s="10">
        <v>22.27</v>
      </c>
      <c r="Z13" s="10">
        <v>21.23</v>
      </c>
      <c r="AA13" s="10">
        <v>22.26</v>
      </c>
      <c r="AB13" s="95">
        <v>6181100</v>
      </c>
      <c r="AC13" s="10">
        <v>22.26</v>
      </c>
      <c r="AD13" s="2">
        <f t="shared" si="0"/>
        <v>1.0399999999999991</v>
      </c>
      <c r="AE13" s="138" t="e">
        <f t="shared" si="1"/>
        <v>#DIV/0!</v>
      </c>
    </row>
    <row r="14" spans="1:31" x14ac:dyDescent="0.25">
      <c r="H14" s="72"/>
      <c r="W14" s="133">
        <v>42593</v>
      </c>
      <c r="X14" s="10" t="s">
        <v>256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H15" s="72"/>
      <c r="W15" s="133">
        <v>42592</v>
      </c>
      <c r="X15" s="10">
        <v>22.11</v>
      </c>
      <c r="Y15" s="10">
        <v>22.32</v>
      </c>
      <c r="Z15" s="10">
        <v>21.48</v>
      </c>
      <c r="AA15" s="10">
        <v>21.57</v>
      </c>
      <c r="AB15" s="95">
        <v>8197500</v>
      </c>
      <c r="AC15" s="10">
        <v>21.27</v>
      </c>
      <c r="AD15" s="2">
        <f t="shared" si="0"/>
        <v>0.83999999999999986</v>
      </c>
      <c r="AE15" s="138">
        <f t="shared" si="1"/>
        <v>-2.4759284731774356E-2</v>
      </c>
    </row>
    <row r="16" spans="1:31" x14ac:dyDescent="0.25">
      <c r="H16" s="72"/>
      <c r="W16" s="133">
        <v>42591</v>
      </c>
      <c r="X16" s="10">
        <v>23.15</v>
      </c>
      <c r="Y16" s="10">
        <v>23.37</v>
      </c>
      <c r="Z16" s="10">
        <v>22</v>
      </c>
      <c r="AA16" s="10">
        <v>22.12</v>
      </c>
      <c r="AB16" s="95">
        <v>7150500</v>
      </c>
      <c r="AC16" s="10">
        <v>21.81</v>
      </c>
      <c r="AD16" s="2">
        <f t="shared" si="0"/>
        <v>1.370000000000001</v>
      </c>
      <c r="AE16" s="138">
        <f t="shared" si="1"/>
        <v>-4.6348928727590777E-2</v>
      </c>
    </row>
    <row r="17" spans="1:31" x14ac:dyDescent="0.25">
      <c r="W17" s="133">
        <v>42590</v>
      </c>
      <c r="X17" s="10">
        <v>22.24</v>
      </c>
      <c r="Y17" s="10">
        <v>23.28</v>
      </c>
      <c r="Z17" s="10">
        <v>22.16</v>
      </c>
      <c r="AA17" s="10">
        <v>23.19</v>
      </c>
      <c r="AB17" s="95">
        <v>6405100</v>
      </c>
      <c r="AC17" s="10">
        <v>22.87</v>
      </c>
      <c r="AD17" s="2">
        <f t="shared" si="0"/>
        <v>1.120000000000001</v>
      </c>
      <c r="AE17" s="138">
        <f t="shared" si="1"/>
        <v>5.0045913682277288E-2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130</v>
      </c>
      <c r="I18" s="18"/>
      <c r="J18" s="18"/>
      <c r="K18" s="18">
        <f>SUM(K2:K5)</f>
        <v>3084.08</v>
      </c>
      <c r="L18" s="14"/>
      <c r="M18" s="18">
        <f>SUM(M2:M10)</f>
        <v>0</v>
      </c>
      <c r="W18" s="133">
        <v>42587</v>
      </c>
      <c r="X18" s="10">
        <v>21.28</v>
      </c>
      <c r="Y18" s="10">
        <v>22.16</v>
      </c>
      <c r="Z18" s="10">
        <v>21.05</v>
      </c>
      <c r="AA18" s="10">
        <v>22.09</v>
      </c>
      <c r="AB18" s="95">
        <v>8896600</v>
      </c>
      <c r="AC18" s="10">
        <v>21.78</v>
      </c>
      <c r="AD18" s="2">
        <f t="shared" si="0"/>
        <v>1.1099999999999994</v>
      </c>
      <c r="AE18" s="138">
        <f t="shared" si="1"/>
        <v>3.0761949834358759E-2</v>
      </c>
    </row>
    <row r="19" spans="1:31" ht="15.75" thickBot="1" x14ac:dyDescent="0.3">
      <c r="A19" s="359" t="s">
        <v>204</v>
      </c>
      <c r="B19" s="360"/>
      <c r="C19" s="361">
        <f>SumByColor($A$19,C2:C17)</f>
        <v>130</v>
      </c>
      <c r="D19" s="361"/>
      <c r="E19" s="361"/>
      <c r="F19" s="362">
        <f>SumByColor($A$19,F2:F17)</f>
        <v>2978</v>
      </c>
      <c r="G19" s="361"/>
      <c r="H19" s="361">
        <f>SumByColor($A$19,H2:H17)</f>
        <v>130</v>
      </c>
      <c r="I19" s="361"/>
      <c r="J19" s="361"/>
      <c r="K19" s="362">
        <f>SumByColor($A$19,K2:K17)</f>
        <v>3083</v>
      </c>
      <c r="L19" s="361"/>
      <c r="M19" s="362">
        <f t="shared" ref="M19" si="2">SumByColor($A$19,M2:M17)</f>
        <v>0</v>
      </c>
      <c r="W19" s="133">
        <v>42586</v>
      </c>
      <c r="X19" s="10">
        <v>22.72</v>
      </c>
      <c r="Y19" s="10">
        <v>22.95</v>
      </c>
      <c r="Z19" s="10">
        <v>20.77</v>
      </c>
      <c r="AA19" s="10">
        <v>21.43</v>
      </c>
      <c r="AB19" s="95">
        <v>25849300</v>
      </c>
      <c r="AC19" s="10">
        <v>21.13</v>
      </c>
      <c r="AD19" s="2">
        <f t="shared" si="0"/>
        <v>2.1799999999999997</v>
      </c>
      <c r="AE19" s="138">
        <f t="shared" si="1"/>
        <v>-0.12613730355665842</v>
      </c>
    </row>
    <row r="20" spans="1:31" x14ac:dyDescent="0.25">
      <c r="W20" s="133">
        <v>42585</v>
      </c>
      <c r="X20" s="10">
        <v>24.49</v>
      </c>
      <c r="Y20" s="10">
        <v>25.15</v>
      </c>
      <c r="Z20" s="10">
        <v>24.29</v>
      </c>
      <c r="AA20" s="10">
        <v>24.52</v>
      </c>
      <c r="AB20" s="95">
        <v>3937200</v>
      </c>
      <c r="AC20" s="10">
        <v>24.18</v>
      </c>
      <c r="AD20" s="2">
        <f t="shared" si="0"/>
        <v>0.85999999999999943</v>
      </c>
      <c r="AE20" s="138">
        <f t="shared" si="1"/>
        <v>1.242236024844745E-3</v>
      </c>
    </row>
    <row r="21" spans="1:31" x14ac:dyDescent="0.25">
      <c r="W21" s="133">
        <v>42584</v>
      </c>
      <c r="X21" s="10">
        <v>24.35</v>
      </c>
      <c r="Y21" s="10">
        <v>25.12</v>
      </c>
      <c r="Z21" s="10">
        <v>24.05</v>
      </c>
      <c r="AA21" s="10">
        <v>24.49</v>
      </c>
      <c r="AB21" s="95">
        <v>3772600</v>
      </c>
      <c r="AC21" s="10">
        <v>24.15</v>
      </c>
      <c r="AD21" s="2">
        <f t="shared" si="0"/>
        <v>1.0700000000000003</v>
      </c>
      <c r="AE21" s="138">
        <f t="shared" si="1"/>
        <v>2.9069767441860517E-3</v>
      </c>
    </row>
    <row r="22" spans="1:31" x14ac:dyDescent="0.25">
      <c r="W22" s="133">
        <v>42583</v>
      </c>
      <c r="X22" s="10">
        <v>24.46</v>
      </c>
      <c r="Y22" s="10">
        <v>24.78</v>
      </c>
      <c r="Z22" s="10">
        <v>23.98</v>
      </c>
      <c r="AA22" s="10">
        <v>24.42</v>
      </c>
      <c r="AB22" s="95">
        <v>3612200</v>
      </c>
      <c r="AC22" s="10">
        <v>24.08</v>
      </c>
      <c r="AD22" s="2">
        <f t="shared" si="0"/>
        <v>0.80000000000000071</v>
      </c>
      <c r="AE22" s="138">
        <f t="shared" si="1"/>
        <v>-1.0682004930156141E-2</v>
      </c>
    </row>
    <row r="23" spans="1:31" x14ac:dyDescent="0.25">
      <c r="W23" s="133">
        <v>42580</v>
      </c>
      <c r="X23" s="10">
        <v>24.55</v>
      </c>
      <c r="Y23" s="10">
        <v>24.75</v>
      </c>
      <c r="Z23" s="10">
        <v>23.75</v>
      </c>
      <c r="AA23" s="10">
        <v>24.68</v>
      </c>
      <c r="AB23" s="95">
        <v>4340600</v>
      </c>
      <c r="AC23" s="10">
        <v>24.34</v>
      </c>
      <c r="AD23" s="2">
        <f t="shared" si="0"/>
        <v>1</v>
      </c>
      <c r="AE23" s="138">
        <f t="shared" si="1"/>
        <v>8.2236842105265495E-4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42579</v>
      </c>
      <c r="X24" s="10">
        <v>25.12</v>
      </c>
      <c r="Y24" s="10">
        <v>25.18</v>
      </c>
      <c r="Z24" s="10">
        <v>24.35</v>
      </c>
      <c r="AA24" s="10">
        <v>24.66</v>
      </c>
      <c r="AB24" s="95">
        <v>3735700</v>
      </c>
      <c r="AC24" s="10">
        <v>24.32</v>
      </c>
      <c r="AD24" s="2">
        <f t="shared" si="0"/>
        <v>0.82999999999999829</v>
      </c>
      <c r="AE24" s="138">
        <f t="shared" si="1"/>
        <v>-2.9529130087789235E-2</v>
      </c>
    </row>
    <row r="25" spans="1:31" x14ac:dyDescent="0.25">
      <c r="B25" s="193">
        <v>42545</v>
      </c>
      <c r="C25" s="237">
        <v>100</v>
      </c>
      <c r="D25" s="238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1">
        <f t="shared" ref="H25" si="5">(E25-D25)/D25</f>
        <v>7.1287128712871177E-3</v>
      </c>
      <c r="I25" s="40"/>
      <c r="W25" s="133">
        <v>42578</v>
      </c>
      <c r="X25" s="10">
        <v>25.86</v>
      </c>
      <c r="Y25" s="10">
        <v>26.33</v>
      </c>
      <c r="Z25" s="10">
        <v>25.19</v>
      </c>
      <c r="AA25" s="10">
        <v>25.41</v>
      </c>
      <c r="AB25" s="95">
        <v>3841800</v>
      </c>
      <c r="AC25" s="10">
        <v>25.06</v>
      </c>
      <c r="AD25" s="2">
        <f t="shared" si="0"/>
        <v>1.139999999999997</v>
      </c>
      <c r="AE25" s="138">
        <f t="shared" si="1"/>
        <v>-1.4937106918239129E-2</v>
      </c>
    </row>
    <row r="26" spans="1:31" x14ac:dyDescent="0.25">
      <c r="B26" s="193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1">
        <f t="shared" ref="H26" si="8">(E26-D26)/D26</f>
        <v>-7.0099009900990078E-2</v>
      </c>
      <c r="I26" s="40"/>
      <c r="W26" s="133">
        <v>42577</v>
      </c>
      <c r="X26" s="10">
        <v>25.3</v>
      </c>
      <c r="Y26" s="10">
        <v>25.93</v>
      </c>
      <c r="Z26" s="10">
        <v>25.06</v>
      </c>
      <c r="AA26" s="10">
        <v>25.8</v>
      </c>
      <c r="AB26" s="95">
        <v>2880600</v>
      </c>
      <c r="AC26" s="10">
        <v>25.44</v>
      </c>
      <c r="AD26" s="2">
        <f t="shared" si="0"/>
        <v>0.87000000000000099</v>
      </c>
      <c r="AE26" s="138">
        <f t="shared" si="1"/>
        <v>1.8414731785428406E-2</v>
      </c>
    </row>
    <row r="27" spans="1:31" x14ac:dyDescent="0.25">
      <c r="B27" s="193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1">
        <f t="shared" ref="H27" si="11">(E27-D27)/D27</f>
        <v>-4.7128712871287178E-2</v>
      </c>
      <c r="I27" s="40"/>
      <c r="W27" s="133">
        <v>42576</v>
      </c>
      <c r="X27" s="10">
        <v>25.16</v>
      </c>
      <c r="Y27" s="10">
        <v>25.42</v>
      </c>
      <c r="Z27" s="10">
        <v>24.54</v>
      </c>
      <c r="AA27" s="10">
        <v>25.33</v>
      </c>
      <c r="AB27" s="95">
        <v>5723900</v>
      </c>
      <c r="AC27" s="10">
        <v>24.98</v>
      </c>
      <c r="AD27" s="2">
        <f t="shared" si="0"/>
        <v>0.88000000000000256</v>
      </c>
      <c r="AE27" s="138">
        <f t="shared" si="1"/>
        <v>6.0410793395087037E-3</v>
      </c>
    </row>
    <row r="28" spans="1:31" x14ac:dyDescent="0.25">
      <c r="B28" s="193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1">
        <f t="shared" ref="H28" si="14">(E28-D28)/D28</f>
        <v>-6.7722772277227755E-2</v>
      </c>
      <c r="I28" s="40"/>
      <c r="W28" s="133">
        <v>42573</v>
      </c>
      <c r="X28" s="10">
        <v>26.19</v>
      </c>
      <c r="Y28" s="10">
        <v>26.41</v>
      </c>
      <c r="Z28" s="10">
        <v>25.15</v>
      </c>
      <c r="AA28" s="10">
        <v>25.18</v>
      </c>
      <c r="AB28" s="95">
        <v>4531400</v>
      </c>
      <c r="AC28" s="10">
        <v>24.83</v>
      </c>
      <c r="AD28" s="2">
        <f t="shared" si="0"/>
        <v>1.2600000000000016</v>
      </c>
      <c r="AE28" s="138">
        <f t="shared" si="1"/>
        <v>-4.2052469135802628E-2</v>
      </c>
    </row>
    <row r="29" spans="1:31" x14ac:dyDescent="0.25">
      <c r="B29" s="193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1">
        <f t="shared" ref="H29" si="17">(E29-D29)/D29</f>
        <v>-5.9405940594059403E-2</v>
      </c>
      <c r="I29" s="40"/>
      <c r="W29" s="133">
        <v>42572</v>
      </c>
      <c r="X29" s="10">
        <v>26.74</v>
      </c>
      <c r="Y29" s="10">
        <v>27.07</v>
      </c>
      <c r="Z29" s="10">
        <v>26.2</v>
      </c>
      <c r="AA29" s="10">
        <v>26.29</v>
      </c>
      <c r="AB29" s="95">
        <v>3071900</v>
      </c>
      <c r="AC29" s="10">
        <v>25.92</v>
      </c>
      <c r="AD29" s="2">
        <f t="shared" si="0"/>
        <v>0.87000000000000099</v>
      </c>
      <c r="AE29" s="138">
        <f t="shared" si="1"/>
        <v>-1.2195121951219412E-2</v>
      </c>
    </row>
    <row r="30" spans="1:31" x14ac:dyDescent="0.25">
      <c r="B30" s="193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1">
        <f t="shared" ref="H30" si="20">(E30-D30)/D30</f>
        <v>-1.5445544554455468E-2</v>
      </c>
      <c r="I30" s="40"/>
      <c r="W30" s="133">
        <v>42571</v>
      </c>
      <c r="X30" s="10">
        <v>26.59</v>
      </c>
      <c r="Y30" s="10">
        <v>27.1</v>
      </c>
      <c r="Z30" s="10">
        <v>26.19</v>
      </c>
      <c r="AA30" s="10">
        <v>26.61</v>
      </c>
      <c r="AB30" s="95">
        <v>4148300</v>
      </c>
      <c r="AC30" s="10">
        <v>26.24</v>
      </c>
      <c r="AD30" s="2">
        <f t="shared" si="0"/>
        <v>0.91000000000000014</v>
      </c>
      <c r="AE30" s="138">
        <f t="shared" si="1"/>
        <v>2.2918258212374365E-3</v>
      </c>
    </row>
    <row r="31" spans="1:31" x14ac:dyDescent="0.25">
      <c r="B31" s="193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1">
        <f t="shared" ref="H31" si="23">(E31-D31)/D31</f>
        <v>-2.2970297029702904E-2</v>
      </c>
      <c r="I31" s="40"/>
      <c r="W31" s="133">
        <v>42570</v>
      </c>
      <c r="X31" s="10">
        <v>27.2</v>
      </c>
      <c r="Y31" s="10">
        <v>27.28</v>
      </c>
      <c r="Z31" s="10">
        <v>26.35</v>
      </c>
      <c r="AA31" s="10">
        <v>26.55</v>
      </c>
      <c r="AB31" s="95">
        <v>5392000</v>
      </c>
      <c r="AC31" s="10">
        <v>26.18</v>
      </c>
      <c r="AD31" s="2">
        <f t="shared" si="0"/>
        <v>0.92999999999999972</v>
      </c>
      <c r="AE31" s="138">
        <f t="shared" si="1"/>
        <v>-4.1025641025641102E-2</v>
      </c>
    </row>
    <row r="32" spans="1:31" x14ac:dyDescent="0.25">
      <c r="B32" s="193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1">
        <f t="shared" ref="H32:H33" si="26">(E32-D32)/D32</f>
        <v>3.0891089108910936E-2</v>
      </c>
      <c r="I32" s="40"/>
      <c r="W32" s="133">
        <v>42569</v>
      </c>
      <c r="X32" s="10">
        <v>27.34</v>
      </c>
      <c r="Y32" s="10">
        <v>27.82</v>
      </c>
      <c r="Z32" s="10">
        <v>26.41</v>
      </c>
      <c r="AA32" s="10">
        <v>27.69</v>
      </c>
      <c r="AB32" s="95">
        <v>3904700</v>
      </c>
      <c r="AC32" s="10">
        <v>27.3</v>
      </c>
      <c r="AD32" s="2">
        <f t="shared" si="0"/>
        <v>1.4100000000000001</v>
      </c>
      <c r="AE32" s="138">
        <f t="shared" si="1"/>
        <v>8.8691796008870671E-3</v>
      </c>
    </row>
    <row r="33" spans="2:31" x14ac:dyDescent="0.25">
      <c r="B33" s="193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1">
        <f t="shared" si="26"/>
        <v>9.6633663366336678E-2</v>
      </c>
      <c r="I33" s="236">
        <v>23</v>
      </c>
      <c r="W33" s="133">
        <v>42566</v>
      </c>
      <c r="X33" s="10">
        <v>27.99</v>
      </c>
      <c r="Y33" s="10">
        <v>28.02</v>
      </c>
      <c r="Z33" s="10">
        <v>27.03</v>
      </c>
      <c r="AA33" s="10">
        <v>27.44</v>
      </c>
      <c r="AB33" s="95">
        <v>4032100</v>
      </c>
      <c r="AC33" s="10">
        <v>27.06</v>
      </c>
      <c r="AD33" s="2">
        <f t="shared" si="0"/>
        <v>0.98999999999999844</v>
      </c>
      <c r="AE33" s="138">
        <f t="shared" si="1"/>
        <v>-1.5283842794759916E-2</v>
      </c>
    </row>
    <row r="34" spans="2:31" x14ac:dyDescent="0.25">
      <c r="B34" s="193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1">
        <f t="shared" ref="H34" si="29">(E34-D34)/D34</f>
        <v>5.148514851485151E-2</v>
      </c>
      <c r="I34" s="40"/>
      <c r="W34" s="133">
        <v>42565</v>
      </c>
      <c r="X34" s="10">
        <v>27.46</v>
      </c>
      <c r="Y34" s="10">
        <v>28.32</v>
      </c>
      <c r="Z34" s="10">
        <v>27.33</v>
      </c>
      <c r="AA34" s="10">
        <v>27.87</v>
      </c>
      <c r="AB34" s="95">
        <v>7391400</v>
      </c>
      <c r="AC34" s="10">
        <v>27.48</v>
      </c>
      <c r="AD34" s="2">
        <f t="shared" si="0"/>
        <v>0.99000000000000199</v>
      </c>
      <c r="AE34" s="138">
        <f t="shared" si="1"/>
        <v>3.5028248587570587E-2</v>
      </c>
    </row>
    <row r="35" spans="2:31" x14ac:dyDescent="0.25">
      <c r="B35" s="193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1">
        <f t="shared" ref="H35" si="32">(E35-D35)/D35</f>
        <v>5.386138613861384E-2</v>
      </c>
      <c r="I35" s="40"/>
      <c r="W35" s="133">
        <v>42564</v>
      </c>
      <c r="X35" s="10">
        <v>26.07</v>
      </c>
      <c r="Y35" s="10">
        <v>27.01</v>
      </c>
      <c r="Z35" s="10">
        <v>25.63</v>
      </c>
      <c r="AA35" s="10">
        <v>26.92</v>
      </c>
      <c r="AB35" s="95">
        <v>4906700</v>
      </c>
      <c r="AC35" s="10">
        <v>26.55</v>
      </c>
      <c r="AD35" s="2">
        <f t="shared" si="0"/>
        <v>1.3800000000000026</v>
      </c>
      <c r="AE35" s="138">
        <f t="shared" si="1"/>
        <v>3.428126217374361E-2</v>
      </c>
    </row>
    <row r="36" spans="2:31" x14ac:dyDescent="0.25">
      <c r="B36" s="193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1">
        <f t="shared" ref="H36" si="35">(E36-D36)/D36</f>
        <v>4.1188118811881155E-2</v>
      </c>
      <c r="I36" s="40"/>
      <c r="W36" s="133">
        <v>42563</v>
      </c>
      <c r="X36" s="10">
        <v>25</v>
      </c>
      <c r="Y36" s="10">
        <v>26.49</v>
      </c>
      <c r="Z36" s="10">
        <v>24.88</v>
      </c>
      <c r="AA36" s="10">
        <v>26.03</v>
      </c>
      <c r="AB36" s="95">
        <v>4371900</v>
      </c>
      <c r="AC36" s="10">
        <v>25.67</v>
      </c>
      <c r="AD36" s="2">
        <f t="shared" si="0"/>
        <v>1.6099999999999994</v>
      </c>
      <c r="AE36" s="138">
        <f t="shared" si="1"/>
        <v>5.5076037813399203E-2</v>
      </c>
    </row>
    <row r="37" spans="2:31" x14ac:dyDescent="0.25">
      <c r="B37" s="193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1">
        <f t="shared" ref="H37" si="38">(E37-D37)/D37</f>
        <v>-2.7722772277227834E-3</v>
      </c>
      <c r="I37" s="40"/>
      <c r="W37" s="133">
        <v>42562</v>
      </c>
      <c r="X37" s="10">
        <v>25.02</v>
      </c>
      <c r="Y37" s="10">
        <v>25.36</v>
      </c>
      <c r="Z37" s="10">
        <v>24.62</v>
      </c>
      <c r="AA37" s="10">
        <v>24.67</v>
      </c>
      <c r="AB37" s="95">
        <v>3699000</v>
      </c>
      <c r="AC37" s="10">
        <v>24.33</v>
      </c>
      <c r="AD37" s="2">
        <f t="shared" si="0"/>
        <v>0.73999999999999844</v>
      </c>
      <c r="AE37" s="138">
        <f t="shared" si="1"/>
        <v>-7.3439412484701538E-3</v>
      </c>
    </row>
    <row r="38" spans="2:31" x14ac:dyDescent="0.25">
      <c r="B38" s="193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1">
        <f t="shared" ref="H38:H44" si="41">(E38-D38)/D38</f>
        <v>3.1683168316831009E-3</v>
      </c>
      <c r="I38" s="40"/>
      <c r="W38" s="133">
        <v>42559</v>
      </c>
      <c r="X38" s="10">
        <v>24.15</v>
      </c>
      <c r="Y38" s="10">
        <v>24.97</v>
      </c>
      <c r="Z38" s="10">
        <v>23.85</v>
      </c>
      <c r="AA38" s="10">
        <v>24.86</v>
      </c>
      <c r="AB38" s="95">
        <v>3839000</v>
      </c>
      <c r="AC38" s="10">
        <v>24.51</v>
      </c>
      <c r="AD38" s="2">
        <f t="shared" si="0"/>
        <v>1.1199999999999974</v>
      </c>
      <c r="AE38" s="138">
        <f t="shared" si="1"/>
        <v>5.7833405265429461E-2</v>
      </c>
    </row>
    <row r="39" spans="2:31" x14ac:dyDescent="0.25">
      <c r="B39" s="193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1">
        <f t="shared" si="41"/>
        <v>3.1574991103665281E-2</v>
      </c>
      <c r="I39" s="40"/>
      <c r="W39" s="133">
        <v>42558</v>
      </c>
      <c r="X39" s="10">
        <v>23.91</v>
      </c>
      <c r="Y39" s="10">
        <v>24.32</v>
      </c>
      <c r="Z39" s="10">
        <v>23.38</v>
      </c>
      <c r="AA39" s="10">
        <v>23.5</v>
      </c>
      <c r="AB39" s="95">
        <v>3029800</v>
      </c>
      <c r="AC39" s="10">
        <v>23.17</v>
      </c>
      <c r="AD39" s="2">
        <f t="shared" si="0"/>
        <v>0.94000000000000128</v>
      </c>
      <c r="AE39" s="138">
        <f t="shared" si="1"/>
        <v>-1.0674637062339842E-2</v>
      </c>
    </row>
    <row r="40" spans="2:31" ht="20.25" thickBot="1" x14ac:dyDescent="0.35">
      <c r="B40" s="193">
        <v>42580</v>
      </c>
      <c r="C40" s="237">
        <v>100</v>
      </c>
      <c r="D40" s="238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1">
        <f t="shared" si="41"/>
        <v>1.5745986396765738E-3</v>
      </c>
      <c r="I40" s="40"/>
      <c r="O40" s="536" t="s">
        <v>78</v>
      </c>
      <c r="P40" s="536"/>
      <c r="W40" s="133">
        <v>42557</v>
      </c>
      <c r="X40" s="10">
        <v>23.32</v>
      </c>
      <c r="Y40" s="10">
        <v>23.78</v>
      </c>
      <c r="Z40" s="10">
        <v>22.75</v>
      </c>
      <c r="AA40" s="10">
        <v>23.75</v>
      </c>
      <c r="AB40" s="95">
        <v>4798300</v>
      </c>
      <c r="AC40" s="10">
        <v>23.42</v>
      </c>
      <c r="AD40" s="2">
        <f t="shared" si="0"/>
        <v>1.0300000000000011</v>
      </c>
      <c r="AE40" s="138">
        <f t="shared" si="1"/>
        <v>9.0478242137010945E-3</v>
      </c>
    </row>
    <row r="41" spans="2:31" ht="15.75" thickTop="1" x14ac:dyDescent="0.25">
      <c r="B41" s="193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1">
        <f t="shared" si="41"/>
        <v>-6.1360648020389787E-3</v>
      </c>
      <c r="I41" s="40"/>
      <c r="O41" s="83">
        <v>1.1000000000000001</v>
      </c>
      <c r="P41" s="83">
        <f>O41*$Q$4</f>
        <v>26.378000000000004</v>
      </c>
      <c r="Q41" s="2"/>
      <c r="W41" s="133">
        <v>42556</v>
      </c>
      <c r="X41" s="10">
        <v>24.09</v>
      </c>
      <c r="Y41" s="10">
        <v>24.24</v>
      </c>
      <c r="Z41" s="10">
        <v>23.25</v>
      </c>
      <c r="AA41" s="10">
        <v>23.54</v>
      </c>
      <c r="AB41" s="95">
        <v>3709800</v>
      </c>
      <c r="AC41" s="10">
        <v>23.21</v>
      </c>
      <c r="AD41" s="2">
        <f t="shared" si="0"/>
        <v>0.98999999999999844</v>
      </c>
      <c r="AE41" s="138">
        <f t="shared" si="1"/>
        <v>-2.8056951423785503E-2</v>
      </c>
    </row>
    <row r="42" spans="2:31" ht="20.25" thickBot="1" x14ac:dyDescent="0.35">
      <c r="B42" s="193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1">
        <f t="shared" si="41"/>
        <v>-9.360447657033133E-2</v>
      </c>
      <c r="I42" s="40"/>
      <c r="O42" s="83">
        <v>1.0900000000000001</v>
      </c>
      <c r="P42" s="83">
        <f t="shared" ref="P42:P61" si="42">O42*$Q$4</f>
        <v>26.138200000000001</v>
      </c>
      <c r="Q42" s="2"/>
      <c r="T42" s="91" t="s">
        <v>113</v>
      </c>
      <c r="W42" s="133">
        <v>42552</v>
      </c>
      <c r="X42" s="10">
        <v>23.92</v>
      </c>
      <c r="Y42" s="10">
        <v>24.42</v>
      </c>
      <c r="Z42" s="10">
        <v>23.76</v>
      </c>
      <c r="AA42" s="10">
        <v>24.22</v>
      </c>
      <c r="AB42" s="95">
        <v>4839400</v>
      </c>
      <c r="AC42" s="10">
        <v>23.88</v>
      </c>
      <c r="AD42" s="2">
        <f t="shared" si="0"/>
        <v>0.66000000000000014</v>
      </c>
      <c r="AE42" s="138">
        <f t="shared" si="1"/>
        <v>5.050505050504972E-3</v>
      </c>
    </row>
    <row r="43" spans="2:31" ht="15.75" thickTop="1" x14ac:dyDescent="0.25">
      <c r="B43" s="193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1">
        <f t="shared" si="41"/>
        <v>-5.7417067656605945E-2</v>
      </c>
      <c r="I43" s="40"/>
      <c r="O43" s="83">
        <v>1.08</v>
      </c>
      <c r="P43" s="83">
        <f t="shared" si="42"/>
        <v>25.898400000000002</v>
      </c>
      <c r="Q43" s="2"/>
      <c r="T43" s="128" t="s">
        <v>98</v>
      </c>
      <c r="U43" s="129">
        <v>24.23</v>
      </c>
      <c r="W43" s="133">
        <v>42551</v>
      </c>
      <c r="X43" s="10">
        <v>24.36</v>
      </c>
      <c r="Y43" s="10">
        <v>24.84</v>
      </c>
      <c r="Z43" s="10">
        <v>23.63</v>
      </c>
      <c r="AA43" s="10">
        <v>24.1</v>
      </c>
      <c r="AB43" s="95">
        <v>4517800</v>
      </c>
      <c r="AC43" s="10">
        <v>23.76</v>
      </c>
      <c r="AD43" s="2">
        <f t="shared" si="0"/>
        <v>1.2100000000000009</v>
      </c>
      <c r="AE43" s="138">
        <f t="shared" si="1"/>
        <v>-9.9999999999998979E-3</v>
      </c>
    </row>
    <row r="44" spans="2:31" x14ac:dyDescent="0.25">
      <c r="B44" s="193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1">
        <f t="shared" si="41"/>
        <v>-2.7067920511624936E-2</v>
      </c>
      <c r="I44" s="40"/>
      <c r="O44" s="83">
        <v>1.07</v>
      </c>
      <c r="P44" s="83">
        <f t="shared" si="42"/>
        <v>25.658600000000003</v>
      </c>
      <c r="Q44" s="2"/>
      <c r="T44" s="93" t="s">
        <v>99</v>
      </c>
      <c r="U44" s="130">
        <v>24.56</v>
      </c>
      <c r="W44" s="133">
        <v>42550</v>
      </c>
      <c r="X44" s="10">
        <v>24.47</v>
      </c>
      <c r="Y44" s="10">
        <v>24.63</v>
      </c>
      <c r="Z44" s="10">
        <v>23.96</v>
      </c>
      <c r="AA44" s="10">
        <v>24.34</v>
      </c>
      <c r="AB44" s="95">
        <v>5769300</v>
      </c>
      <c r="AC44" s="10">
        <v>24</v>
      </c>
      <c r="AD44" s="2">
        <f t="shared" si="0"/>
        <v>0.66999999999999815</v>
      </c>
      <c r="AE44" s="138">
        <f t="shared" si="1"/>
        <v>1.1378002528444897E-2</v>
      </c>
    </row>
    <row r="45" spans="2:31" x14ac:dyDescent="0.25">
      <c r="B45" s="193">
        <v>42593</v>
      </c>
      <c r="C45" s="519">
        <v>300</v>
      </c>
      <c r="D45" s="523">
        <v>22.735399999999998</v>
      </c>
      <c r="E45" s="40">
        <v>21.57</v>
      </c>
      <c r="F45" s="40">
        <f t="shared" ref="F45:F47" si="43">C45*(E45-D45)</f>
        <v>-349.61999999999944</v>
      </c>
      <c r="G45" s="40">
        <f t="shared" ref="G45:G47" si="44">D45*C45</f>
        <v>6820.62</v>
      </c>
      <c r="H45" s="231">
        <f t="shared" ref="H45:H47" si="45">(E45-D45)/D45</f>
        <v>-5.1259269685160515E-2</v>
      </c>
      <c r="I45" s="40"/>
      <c r="O45" s="83">
        <v>1.06</v>
      </c>
      <c r="P45" s="83">
        <f t="shared" si="42"/>
        <v>25.418800000000001</v>
      </c>
      <c r="Q45" s="2"/>
      <c r="T45" s="93" t="s">
        <v>100</v>
      </c>
      <c r="U45" s="130" t="s">
        <v>525</v>
      </c>
      <c r="W45" s="133">
        <v>42549</v>
      </c>
      <c r="X45" s="10">
        <v>23.86</v>
      </c>
      <c r="Y45" s="10">
        <v>24.48</v>
      </c>
      <c r="Z45" s="10">
        <v>23.6</v>
      </c>
      <c r="AA45" s="10">
        <v>24.06</v>
      </c>
      <c r="AB45" s="95">
        <v>6589500</v>
      </c>
      <c r="AC45" s="10">
        <v>23.73</v>
      </c>
      <c r="AD45" s="2">
        <f t="shared" si="0"/>
        <v>0.87999999999999901</v>
      </c>
      <c r="AE45" s="138">
        <f t="shared" si="1"/>
        <v>2.505399568034572E-2</v>
      </c>
    </row>
    <row r="46" spans="2:31" x14ac:dyDescent="0.25">
      <c r="B46" s="193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1">
        <f t="shared" si="45"/>
        <v>2.3162277065288252E-2</v>
      </c>
      <c r="I46" s="40"/>
      <c r="O46" s="83">
        <v>1.05</v>
      </c>
      <c r="P46" s="83">
        <f t="shared" si="42"/>
        <v>25.179000000000002</v>
      </c>
      <c r="Q46" s="2"/>
      <c r="T46" s="93" t="s">
        <v>101</v>
      </c>
      <c r="U46" s="130" t="s">
        <v>526</v>
      </c>
      <c r="W46" s="133">
        <v>42548</v>
      </c>
      <c r="X46" s="10">
        <v>24.94</v>
      </c>
      <c r="Y46" s="10">
        <v>24.97</v>
      </c>
      <c r="Z46" s="10">
        <v>23.15</v>
      </c>
      <c r="AA46" s="10">
        <v>23.48</v>
      </c>
      <c r="AB46" s="95">
        <v>7575800</v>
      </c>
      <c r="AC46" s="10">
        <v>23.15</v>
      </c>
      <c r="AD46" s="2">
        <f t="shared" si="0"/>
        <v>1.8200000000000003</v>
      </c>
      <c r="AE46" s="138">
        <f t="shared" si="1"/>
        <v>-7.6953748006379552E-2</v>
      </c>
    </row>
    <row r="47" spans="2:31" x14ac:dyDescent="0.25">
      <c r="B47" s="193">
        <v>42599</v>
      </c>
      <c r="C47" s="7">
        <v>200</v>
      </c>
      <c r="D47" s="44">
        <v>22.554099999999998</v>
      </c>
      <c r="E47" s="40">
        <v>23.31</v>
      </c>
      <c r="F47" s="40">
        <f t="shared" si="43"/>
        <v>151.18000000000009</v>
      </c>
      <c r="G47" s="40">
        <f t="shared" si="44"/>
        <v>4510.82</v>
      </c>
      <c r="H47" s="231">
        <f t="shared" si="45"/>
        <v>3.3514970670521123E-2</v>
      </c>
      <c r="I47" s="236">
        <v>22</v>
      </c>
      <c r="O47" s="83">
        <v>1.04</v>
      </c>
      <c r="P47" s="83">
        <f t="shared" si="42"/>
        <v>24.9392</v>
      </c>
      <c r="Q47" s="2"/>
      <c r="T47" s="93" t="s">
        <v>102</v>
      </c>
      <c r="U47" s="130">
        <v>25.2</v>
      </c>
      <c r="W47" s="133">
        <v>42545</v>
      </c>
      <c r="X47" s="10">
        <v>26.54</v>
      </c>
      <c r="Y47" s="10">
        <v>26.62</v>
      </c>
      <c r="Z47" s="10">
        <v>24.76</v>
      </c>
      <c r="AA47" s="10">
        <v>25.43</v>
      </c>
      <c r="AB47" s="95">
        <v>11112200</v>
      </c>
      <c r="AC47" s="10">
        <v>25.08</v>
      </c>
      <c r="AD47" s="2">
        <f t="shared" si="0"/>
        <v>1.8599999999999994</v>
      </c>
      <c r="AE47" s="138">
        <f t="shared" si="1"/>
        <v>-7.9970652971386724E-2</v>
      </c>
    </row>
    <row r="48" spans="2:31" x14ac:dyDescent="0.25">
      <c r="B48" s="193">
        <v>42600</v>
      </c>
      <c r="C48" s="10">
        <v>200</v>
      </c>
      <c r="D48" s="40">
        <v>22.554099999999998</v>
      </c>
      <c r="E48" s="40">
        <v>22.74</v>
      </c>
      <c r="F48" s="40">
        <f t="shared" ref="F48" si="46">C48*(E48-D48)</f>
        <v>37.180000000000035</v>
      </c>
      <c r="G48" s="40">
        <f t="shared" ref="G48" si="47">D48*C48</f>
        <v>4510.82</v>
      </c>
      <c r="H48" s="231">
        <f t="shared" ref="H48" si="48">(E48-D48)/D48</f>
        <v>8.2424038201480074E-3</v>
      </c>
      <c r="I48" s="40"/>
      <c r="O48" s="83">
        <v>1.03</v>
      </c>
      <c r="P48" s="83">
        <f t="shared" si="42"/>
        <v>24.699400000000001</v>
      </c>
      <c r="Q48" s="2"/>
      <c r="T48" s="93" t="s">
        <v>103</v>
      </c>
      <c r="U48" s="130">
        <v>0.85068200000000005</v>
      </c>
      <c r="W48" s="133">
        <v>42544</v>
      </c>
      <c r="X48" s="10">
        <v>27.19</v>
      </c>
      <c r="Y48" s="10">
        <v>27.66</v>
      </c>
      <c r="Z48" s="10">
        <v>26.83</v>
      </c>
      <c r="AA48" s="10">
        <v>27.64</v>
      </c>
      <c r="AB48" s="95">
        <v>4862500</v>
      </c>
      <c r="AC48" s="10">
        <v>27.26</v>
      </c>
      <c r="AD48" s="2">
        <f t="shared" si="0"/>
        <v>0.83000000000000185</v>
      </c>
      <c r="AE48" s="138">
        <f t="shared" si="1"/>
        <v>2.3273273273273221E-2</v>
      </c>
    </row>
    <row r="49" spans="2:31" x14ac:dyDescent="0.25">
      <c r="B49" s="193">
        <v>42601</v>
      </c>
      <c r="C49" s="10">
        <v>200</v>
      </c>
      <c r="D49" s="40">
        <v>22.554099999999998</v>
      </c>
      <c r="E49" s="40">
        <v>23.02</v>
      </c>
      <c r="F49" s="40">
        <f t="shared" ref="F49" si="49">C49*(E49-D49)</f>
        <v>93.180000000000263</v>
      </c>
      <c r="G49" s="40">
        <f t="shared" ref="G49" si="50">D49*C49</f>
        <v>4510.82</v>
      </c>
      <c r="H49" s="231">
        <f t="shared" ref="H49" si="51">(E49-D49)/D49</f>
        <v>2.06569980624366E-2</v>
      </c>
      <c r="I49" s="40"/>
      <c r="O49" s="83">
        <v>1.02</v>
      </c>
      <c r="P49" s="83">
        <f t="shared" si="42"/>
        <v>24.459600000000002</v>
      </c>
      <c r="Q49" s="2"/>
      <c r="T49" s="93" t="s">
        <v>123</v>
      </c>
      <c r="U49" s="130" t="s">
        <v>335</v>
      </c>
      <c r="W49" s="133">
        <v>42543</v>
      </c>
      <c r="X49" s="10">
        <v>27.5</v>
      </c>
      <c r="Y49" s="10">
        <v>27.77</v>
      </c>
      <c r="Z49" s="10">
        <v>26.97</v>
      </c>
      <c r="AA49" s="10">
        <v>27.02</v>
      </c>
      <c r="AB49" s="95">
        <v>3785900</v>
      </c>
      <c r="AC49" s="10">
        <v>26.64</v>
      </c>
      <c r="AD49" s="2">
        <f t="shared" si="0"/>
        <v>0.80000000000000071</v>
      </c>
      <c r="AE49" s="138">
        <f t="shared" si="1"/>
        <v>-1.0768659487560339E-2</v>
      </c>
    </row>
    <row r="50" spans="2:31" x14ac:dyDescent="0.25">
      <c r="B50" s="193">
        <v>42604</v>
      </c>
      <c r="C50" s="10">
        <v>200</v>
      </c>
      <c r="D50" s="40">
        <v>22.554099999999998</v>
      </c>
      <c r="E50" s="40">
        <v>23.69</v>
      </c>
      <c r="F50" s="40">
        <f t="shared" ref="F50" si="52">C50*(E50-D50)</f>
        <v>227.1800000000006</v>
      </c>
      <c r="G50" s="40">
        <f t="shared" ref="G50" si="53">D50*C50</f>
        <v>4510.82</v>
      </c>
      <c r="H50" s="231">
        <f t="shared" ref="H50" si="54">(E50-D50)/D50</f>
        <v>5.0363348570769975E-2</v>
      </c>
      <c r="I50" s="40"/>
      <c r="O50" s="83">
        <v>1.01</v>
      </c>
      <c r="P50" s="83">
        <f t="shared" si="42"/>
        <v>24.219799999999999</v>
      </c>
      <c r="Q50" s="2"/>
      <c r="T50" s="93"/>
      <c r="U50" s="130"/>
      <c r="W50" s="133">
        <v>42542</v>
      </c>
      <c r="X50" s="10">
        <v>27.87</v>
      </c>
      <c r="Y50" s="10">
        <v>28.05</v>
      </c>
      <c r="Z50" s="10">
        <v>27.15</v>
      </c>
      <c r="AA50" s="10">
        <v>27.31</v>
      </c>
      <c r="AB50" s="95">
        <v>4617900</v>
      </c>
      <c r="AC50" s="10">
        <v>26.93</v>
      </c>
      <c r="AD50" s="2">
        <f t="shared" si="0"/>
        <v>0.90000000000000213</v>
      </c>
      <c r="AE50" s="138">
        <f t="shared" si="1"/>
        <v>-2.3213638012332227E-2</v>
      </c>
    </row>
    <row r="51" spans="2:31" x14ac:dyDescent="0.25">
      <c r="B51" s="193">
        <v>42605</v>
      </c>
      <c r="C51" s="10">
        <v>200</v>
      </c>
      <c r="D51" s="40">
        <v>22.554099999999998</v>
      </c>
      <c r="E51" s="40">
        <v>24.83</v>
      </c>
      <c r="F51" s="40">
        <f t="shared" ref="F51" si="55">C51*(E51-D51)</f>
        <v>455.18</v>
      </c>
      <c r="G51" s="40">
        <f t="shared" ref="G51" si="56">D51*C51</f>
        <v>4510.82</v>
      </c>
      <c r="H51" s="231">
        <f t="shared" ref="H51" si="57">(E51-D51)/D51</f>
        <v>0.10090848227151605</v>
      </c>
      <c r="I51" s="40"/>
      <c r="O51" s="83">
        <v>1</v>
      </c>
      <c r="P51" s="83">
        <f t="shared" si="42"/>
        <v>23.98</v>
      </c>
      <c r="Q51" s="2"/>
      <c r="T51" s="93" t="s">
        <v>105</v>
      </c>
      <c r="U51" s="130" t="s">
        <v>527</v>
      </c>
      <c r="W51" s="133">
        <v>42541</v>
      </c>
      <c r="X51" s="10">
        <v>28.54</v>
      </c>
      <c r="Y51" s="10">
        <v>29.25</v>
      </c>
      <c r="Z51" s="10">
        <v>27.91</v>
      </c>
      <c r="AA51" s="10">
        <v>27.96</v>
      </c>
      <c r="AB51" s="95">
        <v>3462700</v>
      </c>
      <c r="AC51" s="10">
        <v>27.57</v>
      </c>
      <c r="AD51" s="2">
        <f t="shared" si="0"/>
        <v>1.3399999999999999</v>
      </c>
      <c r="AE51" s="138">
        <f t="shared" si="1"/>
        <v>-1.3948497854077258E-2</v>
      </c>
    </row>
    <row r="52" spans="2:31" x14ac:dyDescent="0.25">
      <c r="B52" s="193">
        <v>42606</v>
      </c>
      <c r="C52" s="10">
        <v>200</v>
      </c>
      <c r="D52" s="40">
        <v>22.554099999999998</v>
      </c>
      <c r="E52" s="40">
        <v>24.04</v>
      </c>
      <c r="F52" s="40">
        <f t="shared" ref="F52" si="58">C52*(E52-D52)</f>
        <v>297.18000000000018</v>
      </c>
      <c r="G52" s="40">
        <f t="shared" ref="G52" si="59">D52*C52</f>
        <v>4510.82</v>
      </c>
      <c r="H52" s="231">
        <f t="shared" ref="H52" si="60">(E52-D52)/D52</f>
        <v>6.588159137363056E-2</v>
      </c>
      <c r="I52" s="40"/>
      <c r="O52" s="83">
        <v>0.99</v>
      </c>
      <c r="P52" s="83">
        <f t="shared" si="42"/>
        <v>23.740200000000002</v>
      </c>
      <c r="Q52" s="2"/>
      <c r="T52" s="93" t="s">
        <v>106</v>
      </c>
      <c r="U52" s="130" t="s">
        <v>378</v>
      </c>
      <c r="W52" s="133">
        <v>42538</v>
      </c>
      <c r="X52" s="10">
        <v>27.65</v>
      </c>
      <c r="Y52" s="10">
        <v>28.73</v>
      </c>
      <c r="Z52" s="10">
        <v>27.63</v>
      </c>
      <c r="AA52" s="10">
        <v>28.35</v>
      </c>
      <c r="AB52" s="95">
        <v>6613200</v>
      </c>
      <c r="AC52" s="10">
        <v>27.96</v>
      </c>
      <c r="AD52" s="2">
        <f t="shared" si="0"/>
        <v>1.1000000000000014</v>
      </c>
      <c r="AE52" s="138">
        <f t="shared" si="1"/>
        <v>2.7563395810363822E-2</v>
      </c>
    </row>
    <row r="53" spans="2:31" x14ac:dyDescent="0.25">
      <c r="B53" s="193">
        <v>42607</v>
      </c>
      <c r="C53" s="10">
        <v>200</v>
      </c>
      <c r="D53" s="40">
        <v>22.554099999999998</v>
      </c>
      <c r="E53" s="40">
        <v>24.23</v>
      </c>
      <c r="F53" s="40">
        <f t="shared" ref="F53" si="61">C53*(E53-D53)</f>
        <v>335.1800000000004</v>
      </c>
      <c r="G53" s="40">
        <f t="shared" ref="G53" si="62">D53*C53</f>
        <v>4510.82</v>
      </c>
      <c r="H53" s="231">
        <f t="shared" ref="H53" si="63">(E53-D53)/D53</f>
        <v>7.4305780323754983E-2</v>
      </c>
      <c r="I53" s="40"/>
      <c r="O53" s="83">
        <v>0.98</v>
      </c>
      <c r="P53" s="83">
        <f t="shared" si="42"/>
        <v>23.500399999999999</v>
      </c>
      <c r="Q53" s="2"/>
      <c r="T53" s="93" t="s">
        <v>107</v>
      </c>
      <c r="U53" s="131">
        <v>5168774</v>
      </c>
      <c r="W53" s="133">
        <v>42537</v>
      </c>
      <c r="X53" s="10">
        <v>27.4</v>
      </c>
      <c r="Y53" s="10">
        <v>27.8</v>
      </c>
      <c r="Z53" s="10">
        <v>26.55</v>
      </c>
      <c r="AA53" s="10">
        <v>27.59</v>
      </c>
      <c r="AB53" s="95">
        <v>4312900</v>
      </c>
      <c r="AC53" s="10">
        <v>27.21</v>
      </c>
      <c r="AD53" s="2">
        <f t="shared" si="0"/>
        <v>1.25</v>
      </c>
      <c r="AE53" s="138">
        <f t="shared" si="1"/>
        <v>-3.296703296703285E-3</v>
      </c>
    </row>
    <row r="54" spans="2:31" x14ac:dyDescent="0.25">
      <c r="B54" s="193">
        <v>42608</v>
      </c>
      <c r="C54" s="10">
        <v>200</v>
      </c>
      <c r="D54" s="40">
        <v>22.554099999999998</v>
      </c>
      <c r="E54" s="40">
        <v>23.98</v>
      </c>
      <c r="F54" s="40">
        <f t="shared" ref="F54" si="64">C54*(E54-D54)</f>
        <v>285.1800000000004</v>
      </c>
      <c r="G54" s="40">
        <f t="shared" ref="G54" si="65">D54*C54</f>
        <v>4510.82</v>
      </c>
      <c r="H54" s="231">
        <f t="shared" ref="H54" si="66">(E54-D54)/D54</f>
        <v>6.3221321178854498E-2</v>
      </c>
      <c r="I54" s="40"/>
      <c r="O54" s="83">
        <v>0.97</v>
      </c>
      <c r="P54" s="83">
        <f t="shared" si="42"/>
        <v>23.2606</v>
      </c>
      <c r="T54" s="93" t="s">
        <v>110</v>
      </c>
      <c r="U54" s="131">
        <v>5543330</v>
      </c>
      <c r="W54" s="133">
        <v>42536</v>
      </c>
      <c r="X54" s="10">
        <v>27.82</v>
      </c>
      <c r="Y54" s="10">
        <v>28.33</v>
      </c>
      <c r="Z54" s="10">
        <v>27.25</v>
      </c>
      <c r="AA54" s="10">
        <v>27.68</v>
      </c>
      <c r="AB54" s="95">
        <v>4606300</v>
      </c>
      <c r="AC54" s="10">
        <v>27.3</v>
      </c>
      <c r="AD54" s="2">
        <f t="shared" si="0"/>
        <v>1.0799999999999983</v>
      </c>
      <c r="AE54" s="138">
        <f t="shared" si="1"/>
        <v>-1.4630577907827069E-3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42"/>
        <v>23.020800000000001</v>
      </c>
      <c r="T55" s="93" t="s">
        <v>108</v>
      </c>
      <c r="U55" s="130" t="s">
        <v>528</v>
      </c>
      <c r="W55" s="133">
        <v>42535</v>
      </c>
      <c r="X55" s="10">
        <v>28.58</v>
      </c>
      <c r="Y55" s="10">
        <v>29.17</v>
      </c>
      <c r="Z55" s="10">
        <v>27.43</v>
      </c>
      <c r="AA55" s="10">
        <v>27.73</v>
      </c>
      <c r="AB55" s="95">
        <v>4068000</v>
      </c>
      <c r="AC55" s="10">
        <v>27.34</v>
      </c>
      <c r="AD55" s="2">
        <f t="shared" si="0"/>
        <v>1.740000000000002</v>
      </c>
      <c r="AE55" s="138">
        <f t="shared" si="1"/>
        <v>-3.1183557760453562E-2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42"/>
        <v>22.780999999999999</v>
      </c>
      <c r="T56" s="93" t="s">
        <v>111</v>
      </c>
      <c r="U56" s="130">
        <v>29.53</v>
      </c>
      <c r="W56" s="133">
        <v>42534</v>
      </c>
      <c r="X56" s="10">
        <v>29.43</v>
      </c>
      <c r="Y56" s="10">
        <v>30.07</v>
      </c>
      <c r="Z56" s="10">
        <v>28.58</v>
      </c>
      <c r="AA56" s="10">
        <v>28.62</v>
      </c>
      <c r="AB56" s="95">
        <v>3452300</v>
      </c>
      <c r="AC56" s="10">
        <v>28.22</v>
      </c>
      <c r="AD56" s="2">
        <f t="shared" si="0"/>
        <v>1.490000000000002</v>
      </c>
      <c r="AE56" s="138">
        <f t="shared" si="1"/>
        <v>-2.0818875780707846E-2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42"/>
        <v>22.5412</v>
      </c>
      <c r="T57" s="93" t="s">
        <v>112</v>
      </c>
      <c r="U57" s="130">
        <v>0.81</v>
      </c>
      <c r="W57" s="133">
        <v>42531</v>
      </c>
      <c r="X57" s="10">
        <v>29.4</v>
      </c>
      <c r="Y57" s="10">
        <v>30.03</v>
      </c>
      <c r="Z57" s="10">
        <v>28.83</v>
      </c>
      <c r="AA57" s="10">
        <v>29.23</v>
      </c>
      <c r="AB57" s="95">
        <v>4878800</v>
      </c>
      <c r="AC57" s="10">
        <v>28.82</v>
      </c>
      <c r="AD57" s="2">
        <f t="shared" si="0"/>
        <v>1.2000000000000028</v>
      </c>
      <c r="AE57" s="138">
        <f t="shared" si="1"/>
        <v>-1.9060585432266852E-2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42"/>
        <v>22.301400000000001</v>
      </c>
      <c r="T58" s="93" t="s">
        <v>109</v>
      </c>
      <c r="U58" s="130" t="s">
        <v>400</v>
      </c>
      <c r="W58" s="133">
        <v>42530</v>
      </c>
      <c r="X58" s="10">
        <v>30.59</v>
      </c>
      <c r="Y58" s="10">
        <v>30.59</v>
      </c>
      <c r="Z58" s="10">
        <v>29.47</v>
      </c>
      <c r="AA58" s="10">
        <v>29.79</v>
      </c>
      <c r="AB58" s="95">
        <v>4885900</v>
      </c>
      <c r="AC58" s="10">
        <v>29.38</v>
      </c>
      <c r="AD58" s="2">
        <f t="shared" si="0"/>
        <v>1.120000000000001</v>
      </c>
      <c r="AE58" s="138">
        <f t="shared" si="1"/>
        <v>-4.1435562805872794E-2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42"/>
        <v>22.061600000000002</v>
      </c>
      <c r="W59" s="133">
        <v>42529</v>
      </c>
      <c r="X59" s="10">
        <v>31.97</v>
      </c>
      <c r="Y59" s="10">
        <v>32.08</v>
      </c>
      <c r="Z59" s="10">
        <v>30.58</v>
      </c>
      <c r="AA59" s="10">
        <v>31.08</v>
      </c>
      <c r="AB59" s="95">
        <v>3669000</v>
      </c>
      <c r="AC59" s="10">
        <v>30.65</v>
      </c>
      <c r="AD59" s="2">
        <f t="shared" si="0"/>
        <v>1.5</v>
      </c>
      <c r="AE59" s="138">
        <f t="shared" si="1"/>
        <v>-2.7601522842639614E-2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42"/>
        <v>21.8218</v>
      </c>
      <c r="W60" s="133">
        <v>42528</v>
      </c>
      <c r="X60" s="10">
        <v>31.39</v>
      </c>
      <c r="Y60" s="10">
        <v>32.42</v>
      </c>
      <c r="Z60" s="10">
        <v>31.3</v>
      </c>
      <c r="AA60" s="10">
        <v>31.96</v>
      </c>
      <c r="AB60" s="95">
        <v>6240700</v>
      </c>
      <c r="AC60" s="10">
        <v>31.52</v>
      </c>
      <c r="AD60" s="2">
        <f t="shared" si="0"/>
        <v>1.120000000000001</v>
      </c>
      <c r="AE60" s="138">
        <f t="shared" si="1"/>
        <v>2.6041666666666741E-2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42"/>
        <v>21.582000000000001</v>
      </c>
      <c r="W61" s="133">
        <v>42527</v>
      </c>
      <c r="X61" s="10">
        <v>29.45</v>
      </c>
      <c r="Y61" s="10">
        <v>31.16</v>
      </c>
      <c r="Z61" s="10">
        <v>29.2</v>
      </c>
      <c r="AA61" s="10">
        <v>31.15</v>
      </c>
      <c r="AB61" s="95">
        <v>7725100</v>
      </c>
      <c r="AC61" s="10">
        <v>30.72</v>
      </c>
      <c r="AD61" s="2">
        <f t="shared" si="0"/>
        <v>1.9600000000000009</v>
      </c>
      <c r="AE61" s="138">
        <f t="shared" si="1"/>
        <v>8.8975540588443813E-2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42524</v>
      </c>
      <c r="X62" s="10">
        <v>27.93</v>
      </c>
      <c r="Y62" s="10">
        <v>28.7</v>
      </c>
      <c r="Z62" s="10">
        <v>27.61</v>
      </c>
      <c r="AA62" s="10">
        <v>28.61</v>
      </c>
      <c r="AB62" s="95">
        <v>4223300</v>
      </c>
      <c r="AC62" s="10">
        <v>28.21</v>
      </c>
      <c r="AD62" s="2">
        <f t="shared" si="0"/>
        <v>1.0899999999999999</v>
      </c>
      <c r="AE62" s="138">
        <f t="shared" si="1"/>
        <v>2.2471910112359605E-2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42523</v>
      </c>
      <c r="X63" s="10">
        <v>27.64</v>
      </c>
      <c r="Y63" s="10">
        <v>28.27</v>
      </c>
      <c r="Z63" s="10">
        <v>27.5</v>
      </c>
      <c r="AA63" s="10">
        <v>27.98</v>
      </c>
      <c r="AB63" s="95">
        <v>6262400</v>
      </c>
      <c r="AC63" s="10">
        <v>27.59</v>
      </c>
      <c r="AD63" s="2">
        <f t="shared" si="0"/>
        <v>0.76999999999999957</v>
      </c>
      <c r="AE63" s="138">
        <f t="shared" si="1"/>
        <v>1.2105649303008059E-2</v>
      </c>
    </row>
    <row r="64" spans="2:31" x14ac:dyDescent="0.25">
      <c r="W64" s="133">
        <v>42522</v>
      </c>
      <c r="X64" s="10">
        <v>27.66</v>
      </c>
      <c r="Y64" s="10">
        <v>27.73</v>
      </c>
      <c r="Z64" s="10">
        <v>27</v>
      </c>
      <c r="AA64" s="10">
        <v>27.64</v>
      </c>
      <c r="AB64" s="95">
        <v>3921000</v>
      </c>
      <c r="AC64" s="10">
        <v>27.26</v>
      </c>
      <c r="AD64" s="2">
        <f t="shared" si="0"/>
        <v>0.73000000000000043</v>
      </c>
      <c r="AE64" s="138">
        <f t="shared" si="1"/>
        <v>-7.3313782991202281E-4</v>
      </c>
    </row>
    <row r="65" spans="23:31" x14ac:dyDescent="0.25">
      <c r="W65" s="133">
        <v>42521</v>
      </c>
      <c r="X65" s="10">
        <v>27.7</v>
      </c>
      <c r="Y65" s="10">
        <v>27.74</v>
      </c>
      <c r="Z65" s="10">
        <v>27</v>
      </c>
      <c r="AA65" s="10">
        <v>27.66</v>
      </c>
      <c r="AB65" s="95">
        <v>6090900</v>
      </c>
      <c r="AC65" s="10">
        <v>27.28</v>
      </c>
      <c r="AD65" s="2">
        <f t="shared" si="0"/>
        <v>0.73999999999999844</v>
      </c>
      <c r="AE65" s="138">
        <f t="shared" si="1"/>
        <v>-1.0984987184180506E-3</v>
      </c>
    </row>
    <row r="66" spans="23:31" x14ac:dyDescent="0.25">
      <c r="W66" s="133">
        <v>42517</v>
      </c>
      <c r="X66" s="10">
        <v>28.9</v>
      </c>
      <c r="Y66" s="10">
        <v>29.36</v>
      </c>
      <c r="Z66" s="10">
        <v>27.52</v>
      </c>
      <c r="AA66" s="10">
        <v>27.7</v>
      </c>
      <c r="AB66" s="95">
        <v>6984100</v>
      </c>
      <c r="AC66" s="10">
        <v>27.31</v>
      </c>
      <c r="AD66" s="2">
        <f t="shared" si="0"/>
        <v>1.8399999999999999</v>
      </c>
      <c r="AE66" s="138">
        <f t="shared" si="1"/>
        <v>-4.3767507002801076E-2</v>
      </c>
    </row>
    <row r="67" spans="23:31" x14ac:dyDescent="0.25">
      <c r="W67" s="133">
        <v>42516</v>
      </c>
      <c r="X67" s="10">
        <v>29.96</v>
      </c>
      <c r="Y67" s="10">
        <v>30.15</v>
      </c>
      <c r="Z67" s="10">
        <v>28.86</v>
      </c>
      <c r="AA67" s="10">
        <v>28.96</v>
      </c>
      <c r="AB67" s="95">
        <v>6052400</v>
      </c>
      <c r="AC67" s="10">
        <v>28.56</v>
      </c>
      <c r="AD67" s="2">
        <f>Y67-Z67</f>
        <v>1.2899999999999991</v>
      </c>
      <c r="AE67" s="138" t="e">
        <f>AC67/#REF!-1</f>
        <v>#REF!</v>
      </c>
    </row>
    <row r="68" spans="23:31" x14ac:dyDescent="0.25">
      <c r="W68" s="133">
        <v>42515</v>
      </c>
      <c r="X68" s="10">
        <v>28</v>
      </c>
      <c r="Y68" s="10">
        <v>29.7</v>
      </c>
      <c r="Z68" s="10">
        <v>27.9</v>
      </c>
      <c r="AA68" s="10">
        <v>29.52</v>
      </c>
      <c r="AB68" s="95">
        <v>7885300</v>
      </c>
      <c r="AC68" s="10">
        <v>29.11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589" priority="13">
      <formula>F33&gt;0</formula>
    </cfRule>
    <cfRule type="expression" dxfId="588" priority="14">
      <formula>F33&lt;0</formula>
    </cfRule>
  </conditionalFormatting>
  <conditionalFormatting sqref="Q7">
    <cfRule type="expression" dxfId="587" priority="7">
      <formula>Q7&gt;0</formula>
    </cfRule>
    <cfRule type="expression" dxfId="586" priority="8">
      <formula>Q7&lt;0</formula>
    </cfRule>
  </conditionalFormatting>
  <conditionalFormatting sqref="Q8">
    <cfRule type="expression" dxfId="585" priority="5">
      <formula>Q8&gt;0</formula>
    </cfRule>
    <cfRule type="expression" dxfId="584" priority="6">
      <formula>Q8&lt;0</formula>
    </cfRule>
  </conditionalFormatting>
  <conditionalFormatting sqref="F25:F32">
    <cfRule type="expression" dxfId="583" priority="3">
      <formula>F25&gt;0</formula>
    </cfRule>
    <cfRule type="expression" dxfId="582" priority="4">
      <formula>F25&lt;0</formula>
    </cfRule>
  </conditionalFormatting>
  <conditionalFormatting sqref="H25:H32">
    <cfRule type="expression" dxfId="581" priority="1">
      <formula>H25&gt;0</formula>
    </cfRule>
    <cfRule type="expression" dxfId="5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>
        <v>42621</v>
      </c>
      <c r="M2" s="4"/>
      <c r="O2" s="11" t="s">
        <v>57</v>
      </c>
      <c r="Q2">
        <f>C18-H18</f>
        <v>200</v>
      </c>
      <c r="T2" s="1"/>
      <c r="W2" s="133">
        <v>42608</v>
      </c>
      <c r="X2" s="10">
        <v>36.729999999999997</v>
      </c>
      <c r="Y2" s="10">
        <v>36.770000000000003</v>
      </c>
      <c r="Z2" s="10">
        <v>36.049999999999997</v>
      </c>
      <c r="AA2" s="10">
        <v>36.270000000000003</v>
      </c>
      <c r="AB2" s="95">
        <v>5241700</v>
      </c>
      <c r="AC2" s="10">
        <v>36.270000000000003</v>
      </c>
      <c r="AD2">
        <f>Y2-Z2</f>
        <v>0.72000000000000597</v>
      </c>
      <c r="AE2" s="138">
        <f>AC2/AC3-1</f>
        <v>-1.1447260834014594E-2</v>
      </c>
    </row>
    <row r="3" spans="1:31" x14ac:dyDescent="0.25">
      <c r="A3" s="23" t="s">
        <v>71</v>
      </c>
      <c r="B3" s="74">
        <v>42572</v>
      </c>
      <c r="C3">
        <v>40</v>
      </c>
      <c r="D3" s="2">
        <v>37.880000000000003</v>
      </c>
      <c r="E3" s="2">
        <v>0</v>
      </c>
      <c r="F3" s="3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38.025499999999994</v>
      </c>
      <c r="T3" s="1"/>
      <c r="W3" s="133">
        <v>42607</v>
      </c>
      <c r="X3" s="10">
        <v>36.549999999999997</v>
      </c>
      <c r="Y3" s="10">
        <v>36.85</v>
      </c>
      <c r="Z3" s="10">
        <v>36.43</v>
      </c>
      <c r="AA3" s="10">
        <v>36.69</v>
      </c>
      <c r="AB3" s="95">
        <v>3334900</v>
      </c>
      <c r="AC3" s="10">
        <v>36.69</v>
      </c>
      <c r="AD3">
        <f t="shared" ref="AD3:AD4" si="1">Y3-Z3</f>
        <v>0.42000000000000171</v>
      </c>
      <c r="AE3" s="138">
        <f t="shared" ref="AE3:AE4" si="2">AC3/AC4-1</f>
        <v>8.1833060556468773E-4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36.270000000000003</v>
      </c>
      <c r="T4" s="163"/>
      <c r="U4" s="1"/>
      <c r="W4" s="133">
        <v>42606</v>
      </c>
      <c r="X4" s="10">
        <v>36.6</v>
      </c>
      <c r="Y4" s="10">
        <v>36.840000000000003</v>
      </c>
      <c r="Z4" s="10">
        <v>36.42</v>
      </c>
      <c r="AA4" s="10">
        <v>36.659999999999997</v>
      </c>
      <c r="AB4" s="95">
        <v>4473300</v>
      </c>
      <c r="AC4" s="10">
        <v>36.659999999999997</v>
      </c>
      <c r="AD4">
        <f t="shared" si="1"/>
        <v>0.42000000000000171</v>
      </c>
      <c r="AE4" s="138">
        <f t="shared" si="2"/>
        <v>-8.1766148814399475E-4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7254.0000000000009</v>
      </c>
      <c r="W5" s="133">
        <v>42605</v>
      </c>
      <c r="X5" s="10">
        <v>36.46</v>
      </c>
      <c r="Y5" s="10">
        <v>36.799999999999997</v>
      </c>
      <c r="Z5" s="10">
        <v>36.450000000000003</v>
      </c>
      <c r="AA5" s="10">
        <v>36.69</v>
      </c>
      <c r="AB5" s="95">
        <v>4566400</v>
      </c>
      <c r="AC5" s="10">
        <v>36.69</v>
      </c>
      <c r="AD5">
        <f t="shared" ref="AD5:AD68" si="3">Y5-Z5</f>
        <v>0.34999999999999432</v>
      </c>
      <c r="AE5" s="138">
        <f t="shared" ref="AE5:AE67" si="4">AC5/AC6-1</f>
        <v>1.1300992282249123E-2</v>
      </c>
    </row>
    <row r="6" spans="1:31" x14ac:dyDescent="0.25">
      <c r="B6" s="532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7605.0999999999985</v>
      </c>
      <c r="W6" s="133">
        <v>42604</v>
      </c>
      <c r="X6" s="10">
        <v>36.340000000000003</v>
      </c>
      <c r="Y6" s="10">
        <v>36.54</v>
      </c>
      <c r="Z6" s="10">
        <v>36.130000000000003</v>
      </c>
      <c r="AA6" s="10">
        <v>36.28</v>
      </c>
      <c r="AB6" s="95">
        <v>4829500</v>
      </c>
      <c r="AC6" s="10">
        <v>36.28</v>
      </c>
      <c r="AD6">
        <f t="shared" si="3"/>
        <v>0.40999999999999659</v>
      </c>
      <c r="AE6" s="138">
        <f t="shared" si="4"/>
        <v>-1.9257221458046647E-3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-351.09999999999854</v>
      </c>
      <c r="R7">
        <v>170</v>
      </c>
      <c r="W7" s="133">
        <v>42601</v>
      </c>
      <c r="X7" s="10">
        <v>36.71</v>
      </c>
      <c r="Y7" s="10">
        <v>36.799999999999997</v>
      </c>
      <c r="Z7" s="10">
        <v>36.299999999999997</v>
      </c>
      <c r="AA7" s="10">
        <v>36.35</v>
      </c>
      <c r="AB7" s="95">
        <v>7517200</v>
      </c>
      <c r="AC7" s="10">
        <v>36.35</v>
      </c>
      <c r="AD7">
        <f t="shared" si="3"/>
        <v>0.5</v>
      </c>
      <c r="AE7" s="138">
        <f t="shared" si="4"/>
        <v>-1.3300760043431059E-2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-351.09999999999854</v>
      </c>
      <c r="W8" s="133">
        <v>42600</v>
      </c>
      <c r="X8" s="10">
        <v>36.85</v>
      </c>
      <c r="Y8" s="10">
        <v>36.9</v>
      </c>
      <c r="Z8" s="10">
        <v>36.520000000000003</v>
      </c>
      <c r="AA8" s="10">
        <v>36.840000000000003</v>
      </c>
      <c r="AB8" s="95">
        <v>4370500</v>
      </c>
      <c r="AC8" s="10">
        <v>36.840000000000003</v>
      </c>
      <c r="AD8">
        <f t="shared" si="3"/>
        <v>0.37999999999999545</v>
      </c>
      <c r="AE8" s="138">
        <f t="shared" si="4"/>
        <v>-2.7137042062408412E-4</v>
      </c>
    </row>
    <row r="9" spans="1:31" x14ac:dyDescent="0.25">
      <c r="H9" s="72"/>
      <c r="O9" s="11" t="s">
        <v>224</v>
      </c>
      <c r="Q9" s="138">
        <f>IF(Q2=0, 0, Q8/Q6)</f>
        <v>-4.6166388344663266E-2</v>
      </c>
      <c r="W9" s="133">
        <v>42599</v>
      </c>
      <c r="X9" s="10">
        <v>36.549999999999997</v>
      </c>
      <c r="Y9" s="10">
        <v>36.950000000000003</v>
      </c>
      <c r="Z9" s="10">
        <v>36.479999999999997</v>
      </c>
      <c r="AA9" s="10">
        <v>36.85</v>
      </c>
      <c r="AB9" s="95">
        <v>5891900</v>
      </c>
      <c r="AC9" s="10">
        <v>36.85</v>
      </c>
      <c r="AD9">
        <f t="shared" si="3"/>
        <v>0.47000000000000597</v>
      </c>
      <c r="AE9" s="138">
        <f t="shared" si="4"/>
        <v>9.0361445783131433E-3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42598</v>
      </c>
      <c r="X10" s="10">
        <v>36.700000000000003</v>
      </c>
      <c r="Y10" s="10">
        <v>36.79</v>
      </c>
      <c r="Z10" s="10">
        <v>36.409999999999997</v>
      </c>
      <c r="AA10" s="10">
        <v>36.520000000000003</v>
      </c>
      <c r="AB10" s="95">
        <v>5773000</v>
      </c>
      <c r="AC10" s="10">
        <v>36.520000000000003</v>
      </c>
      <c r="AD10">
        <f t="shared" si="3"/>
        <v>0.38000000000000256</v>
      </c>
      <c r="AE10" s="138" t="e">
        <f t="shared" si="4"/>
        <v>#DIV/0!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1.09E-2</v>
      </c>
      <c r="W11" s="133">
        <v>42598</v>
      </c>
      <c r="X11" s="10" t="s">
        <v>303</v>
      </c>
      <c r="Y11" s="10"/>
      <c r="Z11" s="10"/>
      <c r="AA11" s="10"/>
      <c r="AB11" s="95"/>
      <c r="AC11" s="10"/>
      <c r="AD11">
        <f t="shared" si="3"/>
        <v>0</v>
      </c>
      <c r="AE11" s="138">
        <f t="shared" si="4"/>
        <v>-1</v>
      </c>
    </row>
    <row r="12" spans="1:31" x14ac:dyDescent="0.25">
      <c r="H12" s="72"/>
      <c r="W12" s="133">
        <v>42597</v>
      </c>
      <c r="X12" s="10">
        <v>36.5</v>
      </c>
      <c r="Y12" s="10">
        <v>36.950000000000003</v>
      </c>
      <c r="Z12" s="10">
        <v>36.33</v>
      </c>
      <c r="AA12" s="10">
        <v>36.880000000000003</v>
      </c>
      <c r="AB12" s="95">
        <v>5617800</v>
      </c>
      <c r="AC12" s="10">
        <v>36.78</v>
      </c>
      <c r="AD12">
        <f t="shared" si="3"/>
        <v>0.62000000000000455</v>
      </c>
      <c r="AE12" s="138">
        <f t="shared" si="4"/>
        <v>9.884678747940745E-3</v>
      </c>
    </row>
    <row r="13" spans="1:31" x14ac:dyDescent="0.25">
      <c r="H13" s="72"/>
      <c r="W13" s="133">
        <v>42594</v>
      </c>
      <c r="X13" s="10">
        <v>37.07</v>
      </c>
      <c r="Y13" s="10">
        <v>37.21</v>
      </c>
      <c r="Z13" s="10">
        <v>36.42</v>
      </c>
      <c r="AA13" s="10">
        <v>36.520000000000003</v>
      </c>
      <c r="AB13" s="95">
        <v>7717800</v>
      </c>
      <c r="AC13" s="10">
        <v>36.42</v>
      </c>
      <c r="AD13">
        <f t="shared" si="3"/>
        <v>0.78999999999999915</v>
      </c>
      <c r="AE13" s="138">
        <f t="shared" si="4"/>
        <v>-1.9386106623586419E-2</v>
      </c>
    </row>
    <row r="14" spans="1:31" x14ac:dyDescent="0.25">
      <c r="H14" s="72"/>
      <c r="W14" s="133">
        <v>42593</v>
      </c>
      <c r="X14" s="10">
        <v>36.96</v>
      </c>
      <c r="Y14" s="10">
        <v>37.53</v>
      </c>
      <c r="Z14" s="10">
        <v>36.799999999999997</v>
      </c>
      <c r="AA14" s="10">
        <v>37.24</v>
      </c>
      <c r="AB14" s="95">
        <v>5974600</v>
      </c>
      <c r="AC14" s="10">
        <v>37.14</v>
      </c>
      <c r="AD14">
        <f t="shared" si="3"/>
        <v>0.73000000000000398</v>
      </c>
      <c r="AE14" s="138">
        <f t="shared" si="4"/>
        <v>6.7769043101111315E-3</v>
      </c>
    </row>
    <row r="15" spans="1:31" x14ac:dyDescent="0.25">
      <c r="H15" s="72"/>
      <c r="W15" s="133">
        <v>42592</v>
      </c>
      <c r="X15" s="10">
        <v>37.18</v>
      </c>
      <c r="Y15" s="10">
        <v>37.35</v>
      </c>
      <c r="Z15" s="10">
        <v>36.6</v>
      </c>
      <c r="AA15" s="10">
        <v>36.99</v>
      </c>
      <c r="AB15" s="95">
        <v>6507100</v>
      </c>
      <c r="AC15" s="10">
        <v>36.89</v>
      </c>
      <c r="AD15">
        <f t="shared" si="3"/>
        <v>0.75</v>
      </c>
      <c r="AE15" s="138">
        <f t="shared" si="4"/>
        <v>-1.2580299785867166E-2</v>
      </c>
    </row>
    <row r="16" spans="1:31" x14ac:dyDescent="0.25">
      <c r="H16" s="72"/>
      <c r="W16" s="133">
        <v>42591</v>
      </c>
      <c r="X16" s="10">
        <v>37.75</v>
      </c>
      <c r="Y16" s="10">
        <v>37.950000000000003</v>
      </c>
      <c r="Z16" s="10">
        <v>37.299999999999997</v>
      </c>
      <c r="AA16" s="10">
        <v>37.46</v>
      </c>
      <c r="AB16" s="95">
        <v>4827300</v>
      </c>
      <c r="AC16" s="10">
        <v>37.36</v>
      </c>
      <c r="AD16">
        <f t="shared" si="3"/>
        <v>0.65000000000000568</v>
      </c>
      <c r="AE16" s="138">
        <f t="shared" si="4"/>
        <v>2.6773761713516642E-4</v>
      </c>
    </row>
    <row r="17" spans="1:31" x14ac:dyDescent="0.25">
      <c r="W17" s="133">
        <v>42590</v>
      </c>
      <c r="X17" s="10">
        <v>37.770000000000003</v>
      </c>
      <c r="Y17" s="10">
        <v>38.03</v>
      </c>
      <c r="Z17" s="10">
        <v>37.270000000000003</v>
      </c>
      <c r="AA17" s="10">
        <v>37.450000000000003</v>
      </c>
      <c r="AB17" s="95">
        <v>5918400</v>
      </c>
      <c r="AC17" s="10">
        <v>37.35</v>
      </c>
      <c r="AD17">
        <f t="shared" si="3"/>
        <v>0.75999999999999801</v>
      </c>
      <c r="AE17" s="138">
        <f t="shared" si="4"/>
        <v>-1.059602649006619E-2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42587</v>
      </c>
      <c r="X18" s="10">
        <v>36.799999999999997</v>
      </c>
      <c r="Y18" s="10">
        <v>37.869999999999997</v>
      </c>
      <c r="Z18" s="10">
        <v>36.770000000000003</v>
      </c>
      <c r="AA18" s="10">
        <v>37.85</v>
      </c>
      <c r="AB18" s="95">
        <v>9160400</v>
      </c>
      <c r="AC18" s="10">
        <v>37.75</v>
      </c>
      <c r="AD18">
        <f t="shared" si="3"/>
        <v>1.0999999999999943</v>
      </c>
      <c r="AE18" s="138">
        <f t="shared" si="4"/>
        <v>3.937224669603534E-2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5">SumByColor($A$19,M2:M17)</f>
        <v>0</v>
      </c>
      <c r="W19" s="133">
        <v>42586</v>
      </c>
      <c r="X19" s="10">
        <v>36.21</v>
      </c>
      <c r="Y19" s="10">
        <v>36.81</v>
      </c>
      <c r="Z19" s="10">
        <v>36.090000000000003</v>
      </c>
      <c r="AA19" s="10">
        <v>36.42</v>
      </c>
      <c r="AB19" s="95">
        <v>7366200</v>
      </c>
      <c r="AC19" s="10">
        <v>36.32</v>
      </c>
      <c r="AD19">
        <f t="shared" si="3"/>
        <v>0.71999999999999886</v>
      </c>
      <c r="AE19" s="138">
        <f t="shared" si="4"/>
        <v>1.5092230296254838E-2</v>
      </c>
    </row>
    <row r="20" spans="1:31" x14ac:dyDescent="0.25">
      <c r="W20" s="133">
        <v>42585</v>
      </c>
      <c r="X20" s="10">
        <v>35.5</v>
      </c>
      <c r="Y20" s="10">
        <v>36</v>
      </c>
      <c r="Z20" s="10">
        <v>35.43</v>
      </c>
      <c r="AA20" s="10">
        <v>35.880000000000003</v>
      </c>
      <c r="AB20" s="95">
        <v>6992300</v>
      </c>
      <c r="AC20" s="10">
        <v>35.78</v>
      </c>
      <c r="AD20">
        <f t="shared" si="3"/>
        <v>0.57000000000000028</v>
      </c>
      <c r="AE20" s="138">
        <f t="shared" si="4"/>
        <v>9.5936794582394125E-3</v>
      </c>
    </row>
    <row r="21" spans="1:31" x14ac:dyDescent="0.25">
      <c r="W21" s="133">
        <v>42584</v>
      </c>
      <c r="X21" s="10">
        <v>36.85</v>
      </c>
      <c r="Y21" s="10">
        <v>36.94</v>
      </c>
      <c r="Z21" s="10">
        <v>35.42</v>
      </c>
      <c r="AA21" s="10">
        <v>35.54</v>
      </c>
      <c r="AB21" s="95">
        <v>9579900</v>
      </c>
      <c r="AC21" s="10">
        <v>35.44</v>
      </c>
      <c r="AD21">
        <f t="shared" si="3"/>
        <v>1.519999999999996</v>
      </c>
      <c r="AE21" s="138">
        <f t="shared" si="4"/>
        <v>-4.060638873849487E-2</v>
      </c>
    </row>
    <row r="22" spans="1:31" x14ac:dyDescent="0.25">
      <c r="W22" s="133">
        <v>42583</v>
      </c>
      <c r="X22" s="10">
        <v>37.159999999999997</v>
      </c>
      <c r="Y22" s="10">
        <v>37.369999999999997</v>
      </c>
      <c r="Z22" s="10">
        <v>36.65</v>
      </c>
      <c r="AA22" s="10">
        <v>37.04</v>
      </c>
      <c r="AB22" s="95">
        <v>6787800</v>
      </c>
      <c r="AC22" s="10">
        <v>36.94</v>
      </c>
      <c r="AD22">
        <f t="shared" si="3"/>
        <v>0.71999999999999886</v>
      </c>
      <c r="AE22" s="138">
        <f t="shared" si="4"/>
        <v>8.1278786236804734E-4</v>
      </c>
    </row>
    <row r="23" spans="1:31" x14ac:dyDescent="0.25">
      <c r="W23" s="133">
        <v>42580</v>
      </c>
      <c r="X23" s="10">
        <v>37.49</v>
      </c>
      <c r="Y23" s="10">
        <v>37.880000000000003</v>
      </c>
      <c r="Z23" s="10">
        <v>37.01</v>
      </c>
      <c r="AA23" s="10">
        <v>37.01</v>
      </c>
      <c r="AB23" s="95">
        <v>6760800</v>
      </c>
      <c r="AC23" s="10">
        <v>36.909999999999997</v>
      </c>
      <c r="AD23">
        <f t="shared" si="3"/>
        <v>0.87000000000000455</v>
      </c>
      <c r="AE23" s="138">
        <f t="shared" si="4"/>
        <v>-1.2309339042012368E-2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42579</v>
      </c>
      <c r="X24" s="10">
        <v>37.47</v>
      </c>
      <c r="Y24" s="10">
        <v>37.64</v>
      </c>
      <c r="Z24" s="10">
        <v>37.14</v>
      </c>
      <c r="AA24" s="10">
        <v>37.47</v>
      </c>
      <c r="AB24" s="95">
        <v>6339300</v>
      </c>
      <c r="AC24" s="10">
        <v>37.369999999999997</v>
      </c>
      <c r="AD24">
        <f t="shared" si="3"/>
        <v>0.5</v>
      </c>
      <c r="AE24" s="138">
        <f t="shared" si="4"/>
        <v>-2.6752273943297933E-4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42578</v>
      </c>
      <c r="X25" s="10">
        <v>37.590000000000003</v>
      </c>
      <c r="Y25" s="10">
        <v>37.79</v>
      </c>
      <c r="Z25" s="10">
        <v>37.200000000000003</v>
      </c>
      <c r="AA25" s="10">
        <v>37.479999999999997</v>
      </c>
      <c r="AB25" s="95">
        <v>8619800</v>
      </c>
      <c r="AC25" s="10">
        <v>37.380000000000003</v>
      </c>
      <c r="AD25">
        <f t="shared" si="3"/>
        <v>0.58999999999999631</v>
      </c>
      <c r="AE25" s="138">
        <f t="shared" si="4"/>
        <v>-2.0953378732320505E-2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42577</v>
      </c>
      <c r="X26" s="10">
        <v>37.81</v>
      </c>
      <c r="Y26" s="10">
        <v>38.299999999999997</v>
      </c>
      <c r="Z26" s="10">
        <v>37.51</v>
      </c>
      <c r="AA26" s="10">
        <v>38.28</v>
      </c>
      <c r="AB26" s="95">
        <v>10525600</v>
      </c>
      <c r="AC26" s="10">
        <v>38.18</v>
      </c>
      <c r="AD26">
        <f t="shared" si="3"/>
        <v>0.78999999999999915</v>
      </c>
      <c r="AE26" s="138">
        <f t="shared" si="4"/>
        <v>2.4691358024691468E-2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42576</v>
      </c>
      <c r="X27" s="10">
        <v>37.840000000000003</v>
      </c>
      <c r="Y27" s="10">
        <v>38</v>
      </c>
      <c r="Z27" s="10">
        <v>37.020000000000003</v>
      </c>
      <c r="AA27" s="10">
        <v>37.36</v>
      </c>
      <c r="AB27" s="95">
        <v>11389000</v>
      </c>
      <c r="AC27" s="10">
        <v>37.26</v>
      </c>
      <c r="AD27">
        <f t="shared" si="3"/>
        <v>0.97999999999999687</v>
      </c>
      <c r="AE27" s="138">
        <f t="shared" si="4"/>
        <v>-1.2456930824277679E-2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42573</v>
      </c>
      <c r="X28" s="10">
        <v>37.909999999999997</v>
      </c>
      <c r="Y28" s="10">
        <v>38.049999999999997</v>
      </c>
      <c r="Z28" s="10">
        <v>37.01</v>
      </c>
      <c r="AA28" s="10">
        <v>37.83</v>
      </c>
      <c r="AB28" s="95">
        <v>18313200</v>
      </c>
      <c r="AC28" s="10">
        <v>37.729999999999997</v>
      </c>
      <c r="AD28">
        <f t="shared" si="3"/>
        <v>1.0399999999999991</v>
      </c>
      <c r="AE28" s="138">
        <f t="shared" si="4"/>
        <v>1.370231058570659E-2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42572</v>
      </c>
      <c r="X29" s="10">
        <v>39.08</v>
      </c>
      <c r="Y29" s="10">
        <v>39.270000000000003</v>
      </c>
      <c r="Z29" s="10">
        <v>37.22</v>
      </c>
      <c r="AA29" s="10">
        <v>37.32</v>
      </c>
      <c r="AB29" s="95">
        <v>33749100</v>
      </c>
      <c r="AC29" s="10">
        <v>37.22</v>
      </c>
      <c r="AD29">
        <f t="shared" si="3"/>
        <v>2.0500000000000043</v>
      </c>
      <c r="AE29" s="138">
        <f t="shared" si="4"/>
        <v>-0.11211832061068705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42571</v>
      </c>
      <c r="X30" s="10">
        <v>43.02</v>
      </c>
      <c r="Y30" s="10">
        <v>43.03</v>
      </c>
      <c r="Z30" s="10">
        <v>41.94</v>
      </c>
      <c r="AA30" s="10">
        <v>42.03</v>
      </c>
      <c r="AB30" s="95">
        <v>8225100</v>
      </c>
      <c r="AC30" s="10">
        <v>41.92</v>
      </c>
      <c r="AD30">
        <f t="shared" si="3"/>
        <v>1.0900000000000034</v>
      </c>
      <c r="AE30" s="138">
        <f t="shared" si="4"/>
        <v>-1.5962441314553932E-2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42570</v>
      </c>
      <c r="X31" s="10">
        <v>42.88</v>
      </c>
      <c r="Y31" s="10">
        <v>43.17</v>
      </c>
      <c r="Z31" s="10">
        <v>42.57</v>
      </c>
      <c r="AA31" s="10">
        <v>42.72</v>
      </c>
      <c r="AB31" s="95">
        <v>5526300</v>
      </c>
      <c r="AC31" s="10">
        <v>42.6</v>
      </c>
      <c r="AD31">
        <f t="shared" si="3"/>
        <v>0.60000000000000142</v>
      </c>
      <c r="AE31" s="138">
        <f t="shared" si="4"/>
        <v>-1.0682768230376283E-2</v>
      </c>
    </row>
    <row r="32" spans="1:31" x14ac:dyDescent="0.25">
      <c r="B32" s="193">
        <v>42598</v>
      </c>
      <c r="C32" s="519">
        <v>200</v>
      </c>
      <c r="D32" s="523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42569</v>
      </c>
      <c r="X32" s="10">
        <v>43.29</v>
      </c>
      <c r="Y32" s="10">
        <v>43.56</v>
      </c>
      <c r="Z32" s="10">
        <v>43.12</v>
      </c>
      <c r="AA32" s="10">
        <v>43.18</v>
      </c>
      <c r="AB32" s="95">
        <v>4805700</v>
      </c>
      <c r="AC32" s="10">
        <v>43.06</v>
      </c>
      <c r="AD32">
        <f t="shared" si="3"/>
        <v>0.44000000000000483</v>
      </c>
      <c r="AE32" s="138">
        <f t="shared" si="4"/>
        <v>4.6468401486987609E-4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42566</v>
      </c>
      <c r="X33" s="10">
        <v>43.12</v>
      </c>
      <c r="Y33" s="10">
        <v>43.57</v>
      </c>
      <c r="Z33" s="10">
        <v>42.7</v>
      </c>
      <c r="AA33" s="10">
        <v>43.16</v>
      </c>
      <c r="AB33" s="95">
        <v>5868500</v>
      </c>
      <c r="AC33" s="10">
        <v>43.04</v>
      </c>
      <c r="AD33">
        <f t="shared" si="3"/>
        <v>0.86999999999999744</v>
      </c>
      <c r="AE33" s="138">
        <f t="shared" si="4"/>
        <v>-2.3228803716601742E-4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42565</v>
      </c>
      <c r="X34" s="10">
        <v>42.87</v>
      </c>
      <c r="Y34" s="10">
        <v>43.34</v>
      </c>
      <c r="Z34" s="10">
        <v>42.43</v>
      </c>
      <c r="AA34" s="10">
        <v>43.17</v>
      </c>
      <c r="AB34" s="95">
        <v>6168700</v>
      </c>
      <c r="AC34" s="10">
        <v>43.05</v>
      </c>
      <c r="AD34">
        <f t="shared" si="3"/>
        <v>0.91000000000000369</v>
      </c>
      <c r="AE34" s="138">
        <f t="shared" si="4"/>
        <v>1.7971151572475641E-2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42564</v>
      </c>
      <c r="X35" s="10">
        <v>43.22</v>
      </c>
      <c r="Y35" s="10">
        <v>43.3</v>
      </c>
      <c r="Z35" s="10">
        <v>42.16</v>
      </c>
      <c r="AA35" s="10">
        <v>42.4</v>
      </c>
      <c r="AB35" s="95">
        <v>6268000</v>
      </c>
      <c r="AC35" s="10">
        <v>42.29</v>
      </c>
      <c r="AD35">
        <f t="shared" si="3"/>
        <v>1.1400000000000006</v>
      </c>
      <c r="AE35" s="138">
        <f t="shared" si="4"/>
        <v>-1.0065543071161032E-2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42563</v>
      </c>
      <c r="X36" s="10">
        <v>41.64</v>
      </c>
      <c r="Y36" s="10">
        <v>45</v>
      </c>
      <c r="Z36" s="10">
        <v>41.63</v>
      </c>
      <c r="AA36" s="10">
        <v>42.84</v>
      </c>
      <c r="AB36" s="95">
        <v>8662000</v>
      </c>
      <c r="AC36" s="10">
        <v>42.72</v>
      </c>
      <c r="AD36">
        <f t="shared" si="3"/>
        <v>3.3699999999999974</v>
      </c>
      <c r="AE36" s="138">
        <f t="shared" si="4"/>
        <v>4.3733203029562739E-2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42562</v>
      </c>
      <c r="X37" s="10">
        <v>40.94</v>
      </c>
      <c r="Y37" s="10">
        <v>41.34</v>
      </c>
      <c r="Z37" s="10">
        <v>40.81</v>
      </c>
      <c r="AA37" s="10">
        <v>41.04</v>
      </c>
      <c r="AB37" s="95">
        <v>5849200</v>
      </c>
      <c r="AC37" s="10">
        <v>40.93</v>
      </c>
      <c r="AD37">
        <f t="shared" si="3"/>
        <v>0.53000000000000114</v>
      </c>
      <c r="AE37" s="138">
        <f t="shared" si="4"/>
        <v>1.2367054167697233E-2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42559</v>
      </c>
      <c r="X38" s="10">
        <v>40.06</v>
      </c>
      <c r="Y38" s="10">
        <v>40.909999999999997</v>
      </c>
      <c r="Z38" s="10">
        <v>40.049999999999997</v>
      </c>
      <c r="AA38" s="10">
        <v>40.54</v>
      </c>
      <c r="AB38" s="95">
        <v>4747700</v>
      </c>
      <c r="AC38" s="10">
        <v>40.43</v>
      </c>
      <c r="AD38">
        <f t="shared" si="3"/>
        <v>0.85999999999999943</v>
      </c>
      <c r="AE38" s="138">
        <f t="shared" si="4"/>
        <v>1.736285858077502E-2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42558</v>
      </c>
      <c r="X39" s="10">
        <v>39</v>
      </c>
      <c r="Y39" s="10">
        <v>39.950000000000003</v>
      </c>
      <c r="Z39" s="10">
        <v>39</v>
      </c>
      <c r="AA39" s="10">
        <v>39.85</v>
      </c>
      <c r="AB39" s="95">
        <v>3774300</v>
      </c>
      <c r="AC39" s="10">
        <v>39.74</v>
      </c>
      <c r="AD39">
        <f t="shared" si="3"/>
        <v>0.95000000000000284</v>
      </c>
      <c r="AE39" s="138">
        <f t="shared" si="4"/>
        <v>1.8452075858534034E-2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6" t="s">
        <v>78</v>
      </c>
      <c r="P40" s="536"/>
      <c r="W40" s="133">
        <v>42557</v>
      </c>
      <c r="X40" s="10">
        <v>38.68</v>
      </c>
      <c r="Y40" s="10">
        <v>39.159999999999997</v>
      </c>
      <c r="Z40" s="10">
        <v>38.15</v>
      </c>
      <c r="AA40" s="10">
        <v>39.130000000000003</v>
      </c>
      <c r="AB40" s="95">
        <v>5409500</v>
      </c>
      <c r="AC40" s="10">
        <v>39.020000000000003</v>
      </c>
      <c r="AD40">
        <f t="shared" si="3"/>
        <v>1.009999999999998</v>
      </c>
      <c r="AE40" s="138">
        <f t="shared" si="4"/>
        <v>-2.0460358056265671E-3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39.897000000000006</v>
      </c>
      <c r="Q41" s="2"/>
      <c r="W41" s="133">
        <v>42556</v>
      </c>
      <c r="X41" s="10">
        <v>39.74</v>
      </c>
      <c r="Y41" s="10">
        <v>39.75</v>
      </c>
      <c r="Z41" s="10">
        <v>38.659999999999997</v>
      </c>
      <c r="AA41" s="10">
        <v>39.21</v>
      </c>
      <c r="AB41" s="95">
        <v>5302400</v>
      </c>
      <c r="AC41" s="10">
        <v>39.1</v>
      </c>
      <c r="AD41">
        <f t="shared" si="3"/>
        <v>1.0900000000000034</v>
      </c>
      <c r="AE41" s="138">
        <f t="shared" si="4"/>
        <v>-9.8759179539124053E-3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2">O42*$Q$4</f>
        <v>39.534300000000009</v>
      </c>
      <c r="Q42" s="2"/>
      <c r="T42" s="91" t="s">
        <v>113</v>
      </c>
      <c r="W42" s="133">
        <v>42552</v>
      </c>
      <c r="X42" s="10">
        <v>39.26</v>
      </c>
      <c r="Y42" s="10">
        <v>39.770000000000003</v>
      </c>
      <c r="Z42" s="10">
        <v>39.21</v>
      </c>
      <c r="AA42" s="10">
        <v>39.6</v>
      </c>
      <c r="AB42" s="95">
        <v>6490500</v>
      </c>
      <c r="AC42" s="10">
        <v>39.49</v>
      </c>
      <c r="AD42">
        <f t="shared" si="3"/>
        <v>0.56000000000000227</v>
      </c>
      <c r="AE42" s="138">
        <f t="shared" si="4"/>
        <v>9.9744245524295838E-3</v>
      </c>
    </row>
    <row r="43" spans="2:31" ht="15.75" thickTop="1" x14ac:dyDescent="0.25">
      <c r="O43" s="83">
        <v>1.08</v>
      </c>
      <c r="P43" s="83">
        <f t="shared" si="32"/>
        <v>39.171600000000005</v>
      </c>
      <c r="Q43" s="2"/>
      <c r="T43" s="128" t="s">
        <v>98</v>
      </c>
      <c r="U43" s="129">
        <v>36.69</v>
      </c>
      <c r="W43" s="133">
        <v>42551</v>
      </c>
      <c r="X43" s="10">
        <v>38.96</v>
      </c>
      <c r="Y43" s="10">
        <v>39.21</v>
      </c>
      <c r="Z43" s="10">
        <v>38.54</v>
      </c>
      <c r="AA43" s="10">
        <v>39.21</v>
      </c>
      <c r="AB43" s="95">
        <v>5333300</v>
      </c>
      <c r="AC43" s="10">
        <v>39.1</v>
      </c>
      <c r="AD43">
        <f t="shared" si="3"/>
        <v>0.67000000000000171</v>
      </c>
      <c r="AE43" s="138">
        <f t="shared" si="4"/>
        <v>8.2516761217121815E-3</v>
      </c>
    </row>
    <row r="44" spans="2:31" x14ac:dyDescent="0.25">
      <c r="O44" s="83">
        <v>1.07</v>
      </c>
      <c r="P44" s="83">
        <f t="shared" si="32"/>
        <v>38.808900000000008</v>
      </c>
      <c r="Q44" s="2"/>
      <c r="T44" s="93" t="s">
        <v>99</v>
      </c>
      <c r="U44" s="130">
        <v>36.729999999999997</v>
      </c>
      <c r="W44" s="133">
        <v>42550</v>
      </c>
      <c r="X44" s="10">
        <v>38.200000000000003</v>
      </c>
      <c r="Y44" s="10">
        <v>39.159999999999997</v>
      </c>
      <c r="Z44" s="10">
        <v>37.76</v>
      </c>
      <c r="AA44" s="10">
        <v>38.89</v>
      </c>
      <c r="AB44" s="95">
        <v>8616200</v>
      </c>
      <c r="AC44" s="10">
        <v>38.78</v>
      </c>
      <c r="AD44">
        <f t="shared" si="3"/>
        <v>1.3999999999999986</v>
      </c>
      <c r="AE44" s="138">
        <f t="shared" si="4"/>
        <v>3.8842753817305287E-2</v>
      </c>
    </row>
    <row r="45" spans="2:31" x14ac:dyDescent="0.25">
      <c r="O45" s="83">
        <v>1.06</v>
      </c>
      <c r="P45" s="83">
        <f t="shared" si="32"/>
        <v>38.446200000000005</v>
      </c>
      <c r="Q45" s="2"/>
      <c r="T45" s="93" t="s">
        <v>100</v>
      </c>
      <c r="U45" s="130" t="s">
        <v>529</v>
      </c>
      <c r="W45" s="133">
        <v>42549</v>
      </c>
      <c r="X45" s="10">
        <v>37.72</v>
      </c>
      <c r="Y45" s="10">
        <v>37.83</v>
      </c>
      <c r="Z45" s="10">
        <v>36.75</v>
      </c>
      <c r="AA45" s="10">
        <v>37.43</v>
      </c>
      <c r="AB45" s="95">
        <v>8281900</v>
      </c>
      <c r="AC45" s="10">
        <v>37.33</v>
      </c>
      <c r="AD45">
        <f t="shared" si="3"/>
        <v>1.0799999999999983</v>
      </c>
      <c r="AE45" s="138">
        <f t="shared" si="4"/>
        <v>1.8276050190943804E-2</v>
      </c>
    </row>
    <row r="46" spans="2:31" x14ac:dyDescent="0.25">
      <c r="O46" s="83">
        <v>1.05</v>
      </c>
      <c r="P46" s="83">
        <f t="shared" si="32"/>
        <v>38.083500000000008</v>
      </c>
      <c r="Q46" s="2"/>
      <c r="T46" s="93" t="s">
        <v>101</v>
      </c>
      <c r="U46" s="130" t="s">
        <v>530</v>
      </c>
      <c r="W46" s="133">
        <v>42548</v>
      </c>
      <c r="X46" s="10">
        <v>37.979999999999997</v>
      </c>
      <c r="Y46" s="10">
        <v>38.01</v>
      </c>
      <c r="Z46" s="10">
        <v>36.479999999999997</v>
      </c>
      <c r="AA46" s="10">
        <v>36.76</v>
      </c>
      <c r="AB46" s="95">
        <v>12934600</v>
      </c>
      <c r="AC46" s="10">
        <v>36.659999999999997</v>
      </c>
      <c r="AD46">
        <f t="shared" si="3"/>
        <v>1.5300000000000011</v>
      </c>
      <c r="AE46" s="138">
        <f t="shared" si="4"/>
        <v>-4.0565297042659099E-2</v>
      </c>
    </row>
    <row r="47" spans="2:31" x14ac:dyDescent="0.25">
      <c r="O47" s="83">
        <v>1.04</v>
      </c>
      <c r="P47" s="83">
        <f t="shared" si="32"/>
        <v>37.720800000000004</v>
      </c>
      <c r="Q47" s="2"/>
      <c r="T47" s="93" t="s">
        <v>102</v>
      </c>
      <c r="U47" s="130">
        <v>48.73</v>
      </c>
      <c r="W47" s="133">
        <v>42545</v>
      </c>
      <c r="X47" s="10">
        <v>37.880000000000003</v>
      </c>
      <c r="Y47" s="10">
        <v>39.24</v>
      </c>
      <c r="Z47" s="10">
        <v>37.74</v>
      </c>
      <c r="AA47" s="10">
        <v>38.31</v>
      </c>
      <c r="AB47" s="95">
        <v>19699900</v>
      </c>
      <c r="AC47" s="10">
        <v>38.21</v>
      </c>
      <c r="AD47">
        <f t="shared" si="3"/>
        <v>1.5</v>
      </c>
      <c r="AE47" s="138">
        <f t="shared" si="4"/>
        <v>-3.2168186423505496E-2</v>
      </c>
    </row>
    <row r="48" spans="2:31" x14ac:dyDescent="0.25">
      <c r="O48" s="83">
        <v>1.03</v>
      </c>
      <c r="P48" s="83">
        <f t="shared" si="32"/>
        <v>37.358100000000007</v>
      </c>
      <c r="Q48" s="2"/>
      <c r="T48" s="93" t="s">
        <v>103</v>
      </c>
      <c r="U48" s="130">
        <v>1.16414</v>
      </c>
      <c r="W48" s="133">
        <v>42544</v>
      </c>
      <c r="X48" s="10">
        <v>40.72</v>
      </c>
      <c r="Y48" s="10">
        <v>40.75</v>
      </c>
      <c r="Z48" s="10">
        <v>38.200000000000003</v>
      </c>
      <c r="AA48" s="10">
        <v>39.590000000000003</v>
      </c>
      <c r="AB48" s="95">
        <v>16781900</v>
      </c>
      <c r="AC48" s="10">
        <v>39.479999999999997</v>
      </c>
      <c r="AD48">
        <f t="shared" si="3"/>
        <v>2.5499999999999972</v>
      </c>
      <c r="AE48" s="138">
        <f t="shared" si="4"/>
        <v>-1.6687422166874244E-2</v>
      </c>
    </row>
    <row r="49" spans="15:31" x14ac:dyDescent="0.25">
      <c r="O49" s="83">
        <v>1.02</v>
      </c>
      <c r="P49" s="83">
        <f t="shared" si="32"/>
        <v>36.995400000000004</v>
      </c>
      <c r="Q49" s="2"/>
      <c r="T49" s="93" t="s">
        <v>104</v>
      </c>
      <c r="U49" s="130" t="s">
        <v>315</v>
      </c>
      <c r="W49" s="133">
        <v>42543</v>
      </c>
      <c r="X49" s="10">
        <v>40.520000000000003</v>
      </c>
      <c r="Y49" s="10">
        <v>40.72</v>
      </c>
      <c r="Z49" s="10">
        <v>40</v>
      </c>
      <c r="AA49" s="10">
        <v>40.26</v>
      </c>
      <c r="AB49" s="95">
        <v>4816700</v>
      </c>
      <c r="AC49" s="10">
        <v>40.15</v>
      </c>
      <c r="AD49">
        <f t="shared" si="3"/>
        <v>0.71999999999999886</v>
      </c>
      <c r="AE49" s="138">
        <f t="shared" si="4"/>
        <v>-6.434050977480732E-3</v>
      </c>
    </row>
    <row r="50" spans="15:31" x14ac:dyDescent="0.25">
      <c r="O50" s="83">
        <v>1.01</v>
      </c>
      <c r="P50" s="83">
        <f t="shared" si="32"/>
        <v>36.632700000000007</v>
      </c>
      <c r="Q50" s="2"/>
      <c r="T50" s="93"/>
      <c r="U50" s="130"/>
      <c r="W50" s="133">
        <v>42542</v>
      </c>
      <c r="X50" s="10">
        <v>40.47</v>
      </c>
      <c r="Y50" s="10">
        <v>40.880000000000003</v>
      </c>
      <c r="Z50" s="10">
        <v>39.979999999999997</v>
      </c>
      <c r="AA50" s="10">
        <v>40.520000000000003</v>
      </c>
      <c r="AB50" s="95">
        <v>6376300</v>
      </c>
      <c r="AC50" s="10">
        <v>40.409999999999997</v>
      </c>
      <c r="AD50">
        <f t="shared" si="3"/>
        <v>0.90000000000000568</v>
      </c>
      <c r="AE50" s="138">
        <f t="shared" si="4"/>
        <v>1.2528188423953868E-2</v>
      </c>
    </row>
    <row r="51" spans="15:31" x14ac:dyDescent="0.25">
      <c r="O51" s="83">
        <v>1</v>
      </c>
      <c r="P51" s="83">
        <f t="shared" si="32"/>
        <v>36.270000000000003</v>
      </c>
      <c r="Q51" s="2"/>
      <c r="T51" s="93" t="s">
        <v>105</v>
      </c>
      <c r="U51" s="130" t="s">
        <v>531</v>
      </c>
      <c r="W51" s="133">
        <v>42541</v>
      </c>
      <c r="X51" s="10">
        <v>40.049999999999997</v>
      </c>
      <c r="Y51" s="10">
        <v>40.479999999999997</v>
      </c>
      <c r="Z51" s="10">
        <v>39.9</v>
      </c>
      <c r="AA51" s="10">
        <v>40.020000000000003</v>
      </c>
      <c r="AB51" s="95">
        <v>4190600</v>
      </c>
      <c r="AC51" s="10">
        <v>39.909999999999997</v>
      </c>
      <c r="AD51">
        <f t="shared" si="3"/>
        <v>0.57999999999999829</v>
      </c>
      <c r="AE51" s="138">
        <f t="shared" si="4"/>
        <v>7.0653545293968278E-3</v>
      </c>
    </row>
    <row r="52" spans="15:31" x14ac:dyDescent="0.25">
      <c r="O52" s="83">
        <v>0.99</v>
      </c>
      <c r="P52" s="83">
        <f t="shared" si="32"/>
        <v>35.907299999999999</v>
      </c>
      <c r="Q52" s="2"/>
      <c r="T52" s="93" t="s">
        <v>106</v>
      </c>
      <c r="U52" s="130" t="s">
        <v>372</v>
      </c>
      <c r="W52" s="133">
        <v>42538</v>
      </c>
      <c r="X52" s="10">
        <v>39.6</v>
      </c>
      <c r="Y52" s="10">
        <v>40.18</v>
      </c>
      <c r="Z52" s="10">
        <v>39.58</v>
      </c>
      <c r="AA52" s="10">
        <v>39.74</v>
      </c>
      <c r="AB52" s="95">
        <v>5633700</v>
      </c>
      <c r="AC52" s="10">
        <v>39.630000000000003</v>
      </c>
      <c r="AD52">
        <f t="shared" si="3"/>
        <v>0.60000000000000142</v>
      </c>
      <c r="AE52" s="138">
        <f t="shared" si="4"/>
        <v>-1.0083186286866663E-3</v>
      </c>
    </row>
    <row r="53" spans="15:31" x14ac:dyDescent="0.25">
      <c r="O53" s="83">
        <v>0.98</v>
      </c>
      <c r="P53" s="83">
        <f t="shared" si="32"/>
        <v>35.544600000000003</v>
      </c>
      <c r="Q53" s="2"/>
      <c r="T53" s="93" t="s">
        <v>107</v>
      </c>
      <c r="U53" s="131">
        <v>5245502</v>
      </c>
      <c r="W53" s="133">
        <v>42537</v>
      </c>
      <c r="X53" s="10">
        <v>39.450000000000003</v>
      </c>
      <c r="Y53" s="10">
        <v>40.090000000000003</v>
      </c>
      <c r="Z53" s="10">
        <v>39.18</v>
      </c>
      <c r="AA53" s="10">
        <v>39.78</v>
      </c>
      <c r="AB53" s="95">
        <v>6621500</v>
      </c>
      <c r="AC53" s="10">
        <v>39.67</v>
      </c>
      <c r="AD53">
        <f t="shared" si="3"/>
        <v>0.91000000000000369</v>
      </c>
      <c r="AE53" s="138">
        <f t="shared" si="4"/>
        <v>-4.0170725583730249E-3</v>
      </c>
    </row>
    <row r="54" spans="15:31" x14ac:dyDescent="0.25">
      <c r="O54" s="83">
        <v>0.97</v>
      </c>
      <c r="P54" s="83">
        <f t="shared" si="32"/>
        <v>35.181899999999999</v>
      </c>
      <c r="T54" s="93" t="s">
        <v>110</v>
      </c>
      <c r="U54" s="131">
        <v>7371170</v>
      </c>
      <c r="W54" s="133">
        <v>42536</v>
      </c>
      <c r="X54" s="10">
        <v>40.25</v>
      </c>
      <c r="Y54" s="10">
        <v>40.67</v>
      </c>
      <c r="Z54" s="10">
        <v>39.76</v>
      </c>
      <c r="AA54" s="10">
        <v>39.94</v>
      </c>
      <c r="AB54" s="95">
        <v>7023400</v>
      </c>
      <c r="AC54" s="10">
        <v>39.83</v>
      </c>
      <c r="AD54">
        <f t="shared" si="3"/>
        <v>0.91000000000000369</v>
      </c>
      <c r="AE54" s="138">
        <f t="shared" si="4"/>
        <v>1.5086748805630545E-3</v>
      </c>
    </row>
    <row r="55" spans="15:31" x14ac:dyDescent="0.25">
      <c r="O55" s="83">
        <v>0.96</v>
      </c>
      <c r="P55" s="83">
        <f t="shared" si="32"/>
        <v>34.819200000000002</v>
      </c>
      <c r="T55" s="93" t="s">
        <v>108</v>
      </c>
      <c r="U55" s="130" t="s">
        <v>532</v>
      </c>
      <c r="W55" s="133">
        <v>42535</v>
      </c>
      <c r="X55" s="10">
        <v>41.95</v>
      </c>
      <c r="Y55" s="10">
        <v>42.22</v>
      </c>
      <c r="Z55" s="10">
        <v>39.6</v>
      </c>
      <c r="AA55" s="10">
        <v>39.880000000000003</v>
      </c>
      <c r="AB55" s="95">
        <v>15154200</v>
      </c>
      <c r="AC55" s="10">
        <v>39.770000000000003</v>
      </c>
      <c r="AD55">
        <f t="shared" si="3"/>
        <v>2.6199999999999974</v>
      </c>
      <c r="AE55" s="138">
        <f t="shared" si="4"/>
        <v>-5.4221165279429107E-2</v>
      </c>
    </row>
    <row r="56" spans="15:31" x14ac:dyDescent="0.25">
      <c r="O56" s="83">
        <v>0.95</v>
      </c>
      <c r="P56" s="83">
        <f t="shared" si="32"/>
        <v>34.456499999999998</v>
      </c>
      <c r="T56" s="93" t="s">
        <v>111</v>
      </c>
      <c r="U56" s="130">
        <v>9.6199999999999992</v>
      </c>
      <c r="W56" s="133">
        <v>42534</v>
      </c>
      <c r="X56" s="10">
        <v>43.22</v>
      </c>
      <c r="Y56" s="10">
        <v>43.49</v>
      </c>
      <c r="Z56" s="10">
        <v>41.91</v>
      </c>
      <c r="AA56" s="10">
        <v>42.16</v>
      </c>
      <c r="AB56" s="95">
        <v>6586700</v>
      </c>
      <c r="AC56" s="10">
        <v>42.05</v>
      </c>
      <c r="AD56">
        <f t="shared" si="3"/>
        <v>1.5800000000000054</v>
      </c>
      <c r="AE56" s="138">
        <f t="shared" si="4"/>
        <v>-3.3555504481728393E-2</v>
      </c>
    </row>
    <row r="57" spans="15:31" x14ac:dyDescent="0.25">
      <c r="O57" s="83">
        <v>0.94</v>
      </c>
      <c r="P57" s="83">
        <f t="shared" si="32"/>
        <v>34.093800000000002</v>
      </c>
      <c r="T57" s="93" t="s">
        <v>112</v>
      </c>
      <c r="U57" s="130">
        <v>3.77</v>
      </c>
      <c r="W57" s="133">
        <v>42531</v>
      </c>
      <c r="X57" s="10">
        <v>43.91</v>
      </c>
      <c r="Y57" s="10">
        <v>44.05</v>
      </c>
      <c r="Z57" s="10">
        <v>43.23</v>
      </c>
      <c r="AA57" s="10">
        <v>43.63</v>
      </c>
      <c r="AB57" s="95">
        <v>4661100</v>
      </c>
      <c r="AC57" s="10">
        <v>43.51</v>
      </c>
      <c r="AD57">
        <f t="shared" si="3"/>
        <v>0.82000000000000028</v>
      </c>
      <c r="AE57" s="138">
        <f t="shared" si="4"/>
        <v>-1.2707056954844642E-2</v>
      </c>
    </row>
    <row r="58" spans="15:31" x14ac:dyDescent="0.25">
      <c r="O58" s="83">
        <v>0.93</v>
      </c>
      <c r="P58" s="83">
        <f t="shared" si="32"/>
        <v>33.731100000000005</v>
      </c>
      <c r="T58" s="93" t="s">
        <v>109</v>
      </c>
      <c r="U58" s="130" t="s">
        <v>401</v>
      </c>
      <c r="W58" s="133">
        <v>42530</v>
      </c>
      <c r="X58" s="10">
        <v>43.46</v>
      </c>
      <c r="Y58" s="10">
        <v>44.33</v>
      </c>
      <c r="Z58" s="10">
        <v>43.35</v>
      </c>
      <c r="AA58" s="10">
        <v>44.19</v>
      </c>
      <c r="AB58" s="95">
        <v>5605200</v>
      </c>
      <c r="AC58" s="10">
        <v>44.07</v>
      </c>
      <c r="AD58">
        <f t="shared" si="3"/>
        <v>0.97999999999999687</v>
      </c>
      <c r="AE58" s="138">
        <f t="shared" si="4"/>
        <v>1.5905947441217094E-2</v>
      </c>
    </row>
    <row r="59" spans="15:31" x14ac:dyDescent="0.25">
      <c r="O59" s="83">
        <v>0.92</v>
      </c>
      <c r="P59" s="83">
        <f t="shared" si="32"/>
        <v>33.368400000000001</v>
      </c>
      <c r="W59" s="133">
        <v>42529</v>
      </c>
      <c r="X59" s="10">
        <v>43.27</v>
      </c>
      <c r="Y59" s="10">
        <v>43.9</v>
      </c>
      <c r="Z59" s="10">
        <v>43.05</v>
      </c>
      <c r="AA59" s="10">
        <v>43.5</v>
      </c>
      <c r="AB59" s="95">
        <v>6527000</v>
      </c>
      <c r="AC59" s="10">
        <v>43.38</v>
      </c>
      <c r="AD59">
        <f t="shared" si="3"/>
        <v>0.85000000000000142</v>
      </c>
      <c r="AE59" s="138">
        <f t="shared" si="4"/>
        <v>1.0011641443538943E-2</v>
      </c>
    </row>
    <row r="60" spans="15:31" x14ac:dyDescent="0.25">
      <c r="O60" s="83">
        <v>0.91</v>
      </c>
      <c r="P60" s="83">
        <f t="shared" si="32"/>
        <v>33.005700000000004</v>
      </c>
      <c r="W60" s="133">
        <v>42528</v>
      </c>
      <c r="X60" s="10">
        <v>41.71</v>
      </c>
      <c r="Y60" s="10">
        <v>43.46</v>
      </c>
      <c r="Z60" s="10">
        <v>41.57</v>
      </c>
      <c r="AA60" s="10">
        <v>43.07</v>
      </c>
      <c r="AB60" s="95">
        <v>6401500</v>
      </c>
      <c r="AC60" s="10">
        <v>42.95</v>
      </c>
      <c r="AD60">
        <f t="shared" si="3"/>
        <v>1.8900000000000006</v>
      </c>
      <c r="AE60" s="138">
        <f t="shared" si="4"/>
        <v>3.0964954392703081E-2</v>
      </c>
    </row>
    <row r="61" spans="15:31" x14ac:dyDescent="0.25">
      <c r="O61" s="83">
        <v>0.9</v>
      </c>
      <c r="P61" s="83">
        <f t="shared" si="32"/>
        <v>32.643000000000001</v>
      </c>
      <c r="W61" s="133">
        <v>42527</v>
      </c>
      <c r="X61" s="10">
        <v>41.5</v>
      </c>
      <c r="Y61" s="10">
        <v>41.86</v>
      </c>
      <c r="Z61" s="10">
        <v>41.21</v>
      </c>
      <c r="AA61" s="10">
        <v>41.77</v>
      </c>
      <c r="AB61" s="95">
        <v>3516500</v>
      </c>
      <c r="AC61" s="10">
        <v>41.66</v>
      </c>
      <c r="AD61">
        <f t="shared" si="3"/>
        <v>0.64999999999999858</v>
      </c>
      <c r="AE61" s="138" t="e">
        <f t="shared" si="4"/>
        <v>#DIV/0!</v>
      </c>
    </row>
    <row r="62" spans="15:31" x14ac:dyDescent="0.25">
      <c r="W62" s="133">
        <v>42527</v>
      </c>
      <c r="X62" s="10" t="s">
        <v>303</v>
      </c>
      <c r="Y62" s="10"/>
      <c r="Z62" s="10"/>
      <c r="AA62" s="10"/>
      <c r="AB62" s="95"/>
      <c r="AC62" s="10"/>
      <c r="AD62">
        <f t="shared" si="3"/>
        <v>0</v>
      </c>
      <c r="AE62" s="138">
        <f t="shared" si="4"/>
        <v>-1</v>
      </c>
    </row>
    <row r="63" spans="15:31" x14ac:dyDescent="0.25">
      <c r="W63" s="133">
        <v>42524</v>
      </c>
      <c r="X63" s="10">
        <v>41.91</v>
      </c>
      <c r="Y63" s="10">
        <v>41.97</v>
      </c>
      <c r="Z63" s="10">
        <v>41.11</v>
      </c>
      <c r="AA63" s="10">
        <v>41.69</v>
      </c>
      <c r="AB63" s="95">
        <v>5081800</v>
      </c>
      <c r="AC63" s="10">
        <v>41.48</v>
      </c>
      <c r="AD63">
        <f t="shared" si="3"/>
        <v>0.85999999999999943</v>
      </c>
      <c r="AE63" s="138">
        <f t="shared" si="4"/>
        <v>-1.1203814064362438E-2</v>
      </c>
    </row>
    <row r="64" spans="15:31" x14ac:dyDescent="0.25">
      <c r="W64" s="133">
        <v>42523</v>
      </c>
      <c r="X64" s="10">
        <v>42.32</v>
      </c>
      <c r="Y64" s="10">
        <v>42.62</v>
      </c>
      <c r="Z64" s="10">
        <v>42.03</v>
      </c>
      <c r="AA64" s="10">
        <v>42.17</v>
      </c>
      <c r="AB64" s="95">
        <v>4390900</v>
      </c>
      <c r="AC64" s="10">
        <v>41.95</v>
      </c>
      <c r="AD64">
        <f t="shared" si="3"/>
        <v>0.58999999999999631</v>
      </c>
      <c r="AE64" s="138">
        <f t="shared" si="4"/>
        <v>-8.7429111531189818E-3</v>
      </c>
    </row>
    <row r="65" spans="23:31" x14ac:dyDescent="0.25">
      <c r="W65" s="133">
        <v>42522</v>
      </c>
      <c r="X65" s="10">
        <v>42.48</v>
      </c>
      <c r="Y65" s="10">
        <v>42.65</v>
      </c>
      <c r="Z65" s="10">
        <v>42.09</v>
      </c>
      <c r="AA65" s="10">
        <v>42.54</v>
      </c>
      <c r="AB65" s="95">
        <v>4083100</v>
      </c>
      <c r="AC65" s="10">
        <v>42.32</v>
      </c>
      <c r="AD65">
        <f t="shared" si="3"/>
        <v>0.55999999999999517</v>
      </c>
      <c r="AE65" s="138">
        <f t="shared" si="4"/>
        <v>1.4197823000474674E-3</v>
      </c>
    </row>
    <row r="66" spans="23:31" x14ac:dyDescent="0.25">
      <c r="W66" s="133">
        <v>42521</v>
      </c>
      <c r="X66" s="10">
        <v>42.35</v>
      </c>
      <c r="Y66" s="10">
        <v>42.54</v>
      </c>
      <c r="Z66" s="10">
        <v>42.04</v>
      </c>
      <c r="AA66" s="10">
        <v>42.48</v>
      </c>
      <c r="AB66" s="95">
        <v>4878500</v>
      </c>
      <c r="AC66" s="10">
        <v>42.26</v>
      </c>
      <c r="AD66">
        <f t="shared" si="3"/>
        <v>0.5</v>
      </c>
      <c r="AE66" s="138">
        <f t="shared" si="4"/>
        <v>3.5620992638327742E-3</v>
      </c>
    </row>
    <row r="67" spans="23:31" x14ac:dyDescent="0.25">
      <c r="W67" s="133">
        <v>42517</v>
      </c>
      <c r="X67" s="10">
        <v>41.82</v>
      </c>
      <c r="Y67" s="10">
        <v>42.39</v>
      </c>
      <c r="Z67" s="10">
        <v>41.82</v>
      </c>
      <c r="AA67" s="10">
        <v>42.33</v>
      </c>
      <c r="AB67" s="95">
        <v>3315900</v>
      </c>
      <c r="AC67" s="10">
        <v>42.11</v>
      </c>
      <c r="AD67">
        <f t="shared" si="3"/>
        <v>0.57000000000000028</v>
      </c>
      <c r="AE67" s="138">
        <f t="shared" si="4"/>
        <v>1.2746512746512728E-2</v>
      </c>
    </row>
    <row r="68" spans="23:31" x14ac:dyDescent="0.25">
      <c r="W68" s="133">
        <v>42516</v>
      </c>
      <c r="X68" s="10">
        <v>42.57</v>
      </c>
      <c r="Y68" s="10">
        <v>42.69</v>
      </c>
      <c r="Z68" s="10">
        <v>41.57</v>
      </c>
      <c r="AA68" s="10">
        <v>41.79</v>
      </c>
      <c r="AB68" s="95">
        <v>5019900</v>
      </c>
      <c r="AC68" s="10">
        <v>41.58</v>
      </c>
      <c r="AD68">
        <f t="shared" si="3"/>
        <v>1.1199999999999974</v>
      </c>
      <c r="AE68" s="138" t="e">
        <f>AC68/AC70-1</f>
        <v>#DIV/0!</v>
      </c>
    </row>
    <row r="69" spans="23:31" x14ac:dyDescent="0.25">
      <c r="W69" s="133">
        <v>42515</v>
      </c>
      <c r="X69" s="10">
        <v>42.82</v>
      </c>
      <c r="Y69" s="10">
        <v>43.29</v>
      </c>
      <c r="Z69" s="10">
        <v>42.42</v>
      </c>
      <c r="AA69" s="10">
        <v>42.53</v>
      </c>
      <c r="AB69" s="95">
        <v>4441000</v>
      </c>
      <c r="AC69" s="10">
        <v>42.31</v>
      </c>
      <c r="AD69">
        <f t="shared" ref="AD69" si="33">Y70-Z70</f>
        <v>0</v>
      </c>
      <c r="AE69" s="138" t="e">
        <f t="shared" ref="AE69" si="34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6:F42 H36:H42">
    <cfRule type="expression" dxfId="579" priority="11">
      <formula>F36&gt;0</formula>
    </cfRule>
    <cfRule type="expression" dxfId="578" priority="12">
      <formula>F36&lt;0</formula>
    </cfRule>
  </conditionalFormatting>
  <conditionalFormatting sqref="Q7">
    <cfRule type="expression" dxfId="577" priority="9">
      <formula>Q7&gt;0</formula>
    </cfRule>
    <cfRule type="expression" dxfId="576" priority="10">
      <formula>Q7&lt;0</formula>
    </cfRule>
  </conditionalFormatting>
  <conditionalFormatting sqref="Q8">
    <cfRule type="expression" dxfId="575" priority="7">
      <formula>Q8&gt;0</formula>
    </cfRule>
    <cfRule type="expression" dxfId="574" priority="8">
      <formula>Q8&lt;0</formula>
    </cfRule>
  </conditionalFormatting>
  <conditionalFormatting sqref="F25:F35">
    <cfRule type="expression" dxfId="573" priority="5">
      <formula>F25&gt;0</formula>
    </cfRule>
    <cfRule type="expression" dxfId="572" priority="6">
      <formula>F25&lt;0</formula>
    </cfRule>
  </conditionalFormatting>
  <conditionalFormatting sqref="H25:H35">
    <cfRule type="expression" dxfId="571" priority="3">
      <formula>H25&gt;0</formula>
    </cfRule>
    <cfRule type="expression" dxfId="570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309</v>
      </c>
      <c r="B2" s="476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476">
        <v>42580</v>
      </c>
      <c r="H2" s="185">
        <v>30</v>
      </c>
      <c r="I2" s="3">
        <v>50.75</v>
      </c>
      <c r="J2" s="3">
        <v>0.03</v>
      </c>
      <c r="K2" s="3">
        <f>H2*I2-J2</f>
        <v>1522.47</v>
      </c>
      <c r="L2" s="74"/>
      <c r="M2" s="4"/>
      <c r="O2" s="11" t="s">
        <v>57</v>
      </c>
      <c r="Q2">
        <f>C18-H18</f>
        <v>20</v>
      </c>
      <c r="T2" s="1"/>
      <c r="W2" s="133">
        <v>42608</v>
      </c>
      <c r="X2" s="10">
        <v>54.56</v>
      </c>
      <c r="Y2" s="10">
        <v>55.94</v>
      </c>
      <c r="Z2" s="10">
        <v>54.18</v>
      </c>
      <c r="AA2" s="10">
        <v>55.31</v>
      </c>
      <c r="AB2" s="95">
        <v>2221500</v>
      </c>
      <c r="AC2" s="10">
        <v>55.31</v>
      </c>
      <c r="AD2" s="2">
        <f>Y2-Z2</f>
        <v>1.759999999999998</v>
      </c>
      <c r="AE2" s="138">
        <f>AC2/AC3-1</f>
        <v>1.3746334310850372E-2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50.396500000000003</v>
      </c>
      <c r="T3" s="1"/>
      <c r="W3" s="133">
        <v>42607</v>
      </c>
      <c r="X3" s="10">
        <v>53.8</v>
      </c>
      <c r="Y3" s="10">
        <v>54.68</v>
      </c>
      <c r="Z3" s="10">
        <v>53.76</v>
      </c>
      <c r="AA3" s="10">
        <v>54.56</v>
      </c>
      <c r="AB3" s="95">
        <v>1969900</v>
      </c>
      <c r="AC3" s="10">
        <v>54.56</v>
      </c>
      <c r="AD3" s="2">
        <f t="shared" ref="AD3:AD66" si="0">Y3-Z3</f>
        <v>0.92000000000000171</v>
      </c>
      <c r="AE3" s="138">
        <f t="shared" ref="AE3:AE66" si="1">AC3/AC4-1</f>
        <v>1.0744720266765651E-2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55.31</v>
      </c>
      <c r="T4" s="163"/>
      <c r="U4" s="1"/>
      <c r="W4" s="133">
        <v>42606</v>
      </c>
      <c r="X4" s="10">
        <v>53.68</v>
      </c>
      <c r="Y4" s="10">
        <v>54.44</v>
      </c>
      <c r="Z4" s="10">
        <v>53.63</v>
      </c>
      <c r="AA4" s="10">
        <v>53.98</v>
      </c>
      <c r="AB4" s="95">
        <v>1984600</v>
      </c>
      <c r="AC4" s="10">
        <v>53.98</v>
      </c>
      <c r="AD4" s="2">
        <f t="shared" si="0"/>
        <v>0.80999999999999517</v>
      </c>
      <c r="AE4" s="138">
        <f t="shared" si="1"/>
        <v>7.0895522388059184E-3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1106.2</v>
      </c>
      <c r="W5" s="133">
        <v>42605</v>
      </c>
      <c r="X5" s="10">
        <v>53.06</v>
      </c>
      <c r="Y5" s="10">
        <v>54.28</v>
      </c>
      <c r="Z5" s="10">
        <v>52.95</v>
      </c>
      <c r="AA5" s="10">
        <v>53.6</v>
      </c>
      <c r="AB5" s="95">
        <v>1379100</v>
      </c>
      <c r="AC5" s="10">
        <v>53.6</v>
      </c>
      <c r="AD5" s="2">
        <f t="shared" si="0"/>
        <v>1.3299999999999983</v>
      </c>
      <c r="AE5" s="138">
        <f t="shared" si="1"/>
        <v>1.1702529256323313E-2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1007.9300000000001</v>
      </c>
      <c r="W6" s="133">
        <v>42604</v>
      </c>
      <c r="X6" s="10">
        <v>52.81</v>
      </c>
      <c r="Y6" s="10">
        <v>53</v>
      </c>
      <c r="Z6" s="10">
        <v>52.25</v>
      </c>
      <c r="AA6" s="10">
        <v>52.98</v>
      </c>
      <c r="AB6" s="95">
        <v>1286100</v>
      </c>
      <c r="AC6" s="10">
        <v>52.98</v>
      </c>
      <c r="AD6" s="2">
        <f t="shared" si="0"/>
        <v>0.75</v>
      </c>
      <c r="AE6" s="138">
        <f t="shared" si="1"/>
        <v>5.6657223796019451E-4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98.269999999999982</v>
      </c>
      <c r="R7">
        <v>20</v>
      </c>
      <c r="W7" s="133">
        <v>42601</v>
      </c>
      <c r="X7" s="10">
        <v>52.3</v>
      </c>
      <c r="Y7" s="10">
        <v>52.96</v>
      </c>
      <c r="Z7" s="10">
        <v>52</v>
      </c>
      <c r="AA7" s="10">
        <v>52.95</v>
      </c>
      <c r="AB7" s="95">
        <v>1390800</v>
      </c>
      <c r="AC7" s="10">
        <v>52.95</v>
      </c>
      <c r="AD7" s="2">
        <f t="shared" si="0"/>
        <v>0.96000000000000085</v>
      </c>
      <c r="AE7" s="138">
        <f t="shared" si="1"/>
        <v>1.1461318051575908E-2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98.269999999999982</v>
      </c>
      <c r="W8" s="133">
        <v>42600</v>
      </c>
      <c r="X8" s="10">
        <v>52.35</v>
      </c>
      <c r="Y8" s="10">
        <v>52.64</v>
      </c>
      <c r="Z8" s="10">
        <v>52</v>
      </c>
      <c r="AA8" s="10">
        <v>52.35</v>
      </c>
      <c r="AB8" s="95">
        <v>1108100</v>
      </c>
      <c r="AC8" s="10">
        <v>52.35</v>
      </c>
      <c r="AD8" s="2">
        <f t="shared" si="0"/>
        <v>0.64000000000000057</v>
      </c>
      <c r="AE8" s="138">
        <f t="shared" si="1"/>
        <v>1.9105846389000369E-4</v>
      </c>
    </row>
    <row r="9" spans="1:31" x14ac:dyDescent="0.25">
      <c r="H9" s="72"/>
      <c r="O9" s="11" t="s">
        <v>224</v>
      </c>
      <c r="Q9" s="138">
        <f>IF(Q2=0, 0, Q8/Q6)</f>
        <v>9.7496849979661265E-2</v>
      </c>
      <c r="W9" s="133">
        <v>42599</v>
      </c>
      <c r="X9" s="10">
        <v>52.24</v>
      </c>
      <c r="Y9" s="10">
        <v>52.4</v>
      </c>
      <c r="Z9" s="10">
        <v>51.98</v>
      </c>
      <c r="AA9" s="10">
        <v>52.34</v>
      </c>
      <c r="AB9" s="95">
        <v>1608500</v>
      </c>
      <c r="AC9" s="10">
        <v>52.34</v>
      </c>
      <c r="AD9" s="2">
        <f t="shared" si="0"/>
        <v>0.42000000000000171</v>
      </c>
      <c r="AE9" s="138">
        <f t="shared" si="1"/>
        <v>6.5384615384616041E-3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42598</v>
      </c>
      <c r="X10" s="10">
        <v>52.07</v>
      </c>
      <c r="Y10" s="10">
        <v>52.63</v>
      </c>
      <c r="Z10" s="10">
        <v>52</v>
      </c>
      <c r="AA10" s="10">
        <v>52</v>
      </c>
      <c r="AB10" s="95">
        <v>1241000</v>
      </c>
      <c r="AC10" s="10">
        <v>52</v>
      </c>
      <c r="AD10" s="2">
        <f t="shared" si="0"/>
        <v>0.63000000000000256</v>
      </c>
      <c r="AE10" s="138">
        <f t="shared" si="1"/>
        <v>-9.6061479346776224E-4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</v>
      </c>
      <c r="W11" s="133">
        <v>42597</v>
      </c>
      <c r="X11" s="10">
        <v>52.05</v>
      </c>
      <c r="Y11" s="10">
        <v>53.01</v>
      </c>
      <c r="Z11" s="10">
        <v>52.02</v>
      </c>
      <c r="AA11" s="10">
        <v>52.05</v>
      </c>
      <c r="AB11" s="95">
        <v>1960700</v>
      </c>
      <c r="AC11" s="10">
        <v>52.05</v>
      </c>
      <c r="AD11" s="2">
        <f t="shared" si="0"/>
        <v>0.98999999999999488</v>
      </c>
      <c r="AE11" s="138">
        <f t="shared" si="1"/>
        <v>1.5393496247835259E-3</v>
      </c>
    </row>
    <row r="12" spans="1:31" x14ac:dyDescent="0.25">
      <c r="H12" s="72"/>
      <c r="W12" s="133">
        <v>42594</v>
      </c>
      <c r="X12" s="10">
        <v>52.19</v>
      </c>
      <c r="Y12" s="10">
        <v>52.57</v>
      </c>
      <c r="Z12" s="10">
        <v>51.96</v>
      </c>
      <c r="AA12" s="10">
        <v>51.97</v>
      </c>
      <c r="AB12" s="95">
        <v>1978800</v>
      </c>
      <c r="AC12" s="10">
        <v>51.97</v>
      </c>
      <c r="AD12" s="2">
        <f t="shared" si="0"/>
        <v>0.60999999999999943</v>
      </c>
      <c r="AE12" s="138">
        <f t="shared" si="1"/>
        <v>1.0892822408091751E-2</v>
      </c>
    </row>
    <row r="13" spans="1:31" x14ac:dyDescent="0.25">
      <c r="H13" s="72"/>
      <c r="W13" s="133">
        <v>42593</v>
      </c>
      <c r="X13" s="10">
        <v>52.15</v>
      </c>
      <c r="Y13" s="10">
        <v>52.3</v>
      </c>
      <c r="Z13" s="10">
        <v>51.3</v>
      </c>
      <c r="AA13" s="10">
        <v>51.41</v>
      </c>
      <c r="AB13" s="95">
        <v>1582300</v>
      </c>
      <c r="AC13" s="10">
        <v>51.41</v>
      </c>
      <c r="AD13" s="2">
        <f t="shared" si="0"/>
        <v>1</v>
      </c>
      <c r="AE13" s="138">
        <f t="shared" si="1"/>
        <v>-1.1726259131103589E-2</v>
      </c>
    </row>
    <row r="14" spans="1:31" x14ac:dyDescent="0.25">
      <c r="H14" s="72"/>
      <c r="W14" s="133">
        <v>42592</v>
      </c>
      <c r="X14" s="10">
        <v>50.35</v>
      </c>
      <c r="Y14" s="10">
        <v>52.06</v>
      </c>
      <c r="Z14" s="10">
        <v>50.35</v>
      </c>
      <c r="AA14" s="10">
        <v>52.02</v>
      </c>
      <c r="AB14" s="95">
        <v>2997400</v>
      </c>
      <c r="AC14" s="10">
        <v>52.02</v>
      </c>
      <c r="AD14" s="2">
        <f t="shared" si="0"/>
        <v>1.7100000000000009</v>
      </c>
      <c r="AE14" s="138">
        <f t="shared" si="1"/>
        <v>3.5842293906810152E-2</v>
      </c>
    </row>
    <row r="15" spans="1:31" x14ac:dyDescent="0.25">
      <c r="H15" s="72"/>
      <c r="W15" s="133">
        <v>42591</v>
      </c>
      <c r="X15" s="10">
        <v>50.17</v>
      </c>
      <c r="Y15" s="10">
        <v>50.95</v>
      </c>
      <c r="Z15" s="10">
        <v>50.16</v>
      </c>
      <c r="AA15" s="10">
        <v>50.22</v>
      </c>
      <c r="AB15" s="95">
        <v>1802600</v>
      </c>
      <c r="AC15" s="10">
        <v>50.22</v>
      </c>
      <c r="AD15" s="2">
        <f t="shared" si="0"/>
        <v>0.79000000000000625</v>
      </c>
      <c r="AE15" s="138">
        <f t="shared" si="1"/>
        <v>1.9916351324433812E-4</v>
      </c>
    </row>
    <row r="16" spans="1:31" x14ac:dyDescent="0.25">
      <c r="H16" s="72"/>
      <c r="W16" s="133">
        <v>42590</v>
      </c>
      <c r="X16" s="10">
        <v>50.78</v>
      </c>
      <c r="Y16" s="10">
        <v>50.94</v>
      </c>
      <c r="Z16" s="10">
        <v>50.05</v>
      </c>
      <c r="AA16" s="10">
        <v>50.21</v>
      </c>
      <c r="AB16" s="95">
        <v>1405300</v>
      </c>
      <c r="AC16" s="10">
        <v>50.21</v>
      </c>
      <c r="AD16" s="2">
        <f t="shared" si="0"/>
        <v>0.89000000000000057</v>
      </c>
      <c r="AE16" s="138">
        <f t="shared" si="1"/>
        <v>-8.8827477299643354E-3</v>
      </c>
    </row>
    <row r="17" spans="1:31" x14ac:dyDescent="0.25">
      <c r="W17" s="133">
        <v>42587</v>
      </c>
      <c r="X17" s="10">
        <v>49.73</v>
      </c>
      <c r="Y17" s="10">
        <v>50.87</v>
      </c>
      <c r="Z17" s="10">
        <v>49.16</v>
      </c>
      <c r="AA17" s="10">
        <v>50.66</v>
      </c>
      <c r="AB17" s="95">
        <v>2085000</v>
      </c>
      <c r="AC17" s="10">
        <v>50.66</v>
      </c>
      <c r="AD17" s="2">
        <f t="shared" si="0"/>
        <v>1.7100000000000009</v>
      </c>
      <c r="AE17" s="138">
        <f t="shared" si="1"/>
        <v>2.4883673882257762E-2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30</v>
      </c>
      <c r="I18" s="18"/>
      <c r="J18" s="18"/>
      <c r="K18" s="18">
        <f>SUM(K2:K5)</f>
        <v>1522.47</v>
      </c>
      <c r="L18" s="14"/>
      <c r="M18" s="18">
        <f>SUM(M2:M10)</f>
        <v>0</v>
      </c>
      <c r="W18" s="133">
        <v>42586</v>
      </c>
      <c r="X18" s="10">
        <v>49.28</v>
      </c>
      <c r="Y18" s="10">
        <v>49.71</v>
      </c>
      <c r="Z18" s="10">
        <v>48.92</v>
      </c>
      <c r="AA18" s="10">
        <v>49.43</v>
      </c>
      <c r="AB18" s="95">
        <v>1938500</v>
      </c>
      <c r="AC18" s="10">
        <v>49.43</v>
      </c>
      <c r="AD18" s="2">
        <f t="shared" si="0"/>
        <v>0.78999999999999915</v>
      </c>
      <c r="AE18" s="138">
        <f t="shared" si="1"/>
        <v>-2.0226537216827545E-4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42585</v>
      </c>
      <c r="X19" s="10">
        <v>49.86</v>
      </c>
      <c r="Y19" s="10">
        <v>49.98</v>
      </c>
      <c r="Z19" s="10">
        <v>49.16</v>
      </c>
      <c r="AA19" s="10">
        <v>49.44</v>
      </c>
      <c r="AB19" s="95">
        <v>1909000</v>
      </c>
      <c r="AC19" s="10">
        <v>49.44</v>
      </c>
      <c r="AD19" s="2">
        <f t="shared" si="0"/>
        <v>0.82000000000000028</v>
      </c>
      <c r="AE19" s="138">
        <f t="shared" si="1"/>
        <v>-1.040832666132907E-2</v>
      </c>
    </row>
    <row r="20" spans="1:31" x14ac:dyDescent="0.25">
      <c r="W20" s="133">
        <v>42584</v>
      </c>
      <c r="X20" s="10">
        <v>50.46</v>
      </c>
      <c r="Y20" s="10">
        <v>50.69</v>
      </c>
      <c r="Z20" s="10">
        <v>49.21</v>
      </c>
      <c r="AA20" s="10">
        <v>49.96</v>
      </c>
      <c r="AB20" s="95">
        <v>3083500</v>
      </c>
      <c r="AC20" s="10">
        <v>49.96</v>
      </c>
      <c r="AD20" s="2">
        <f t="shared" si="0"/>
        <v>1.4799999999999969</v>
      </c>
      <c r="AE20" s="138">
        <f t="shared" si="1"/>
        <v>-1.2648221343873556E-2</v>
      </c>
    </row>
    <row r="21" spans="1:31" x14ac:dyDescent="0.25">
      <c r="W21" s="133">
        <v>42583</v>
      </c>
      <c r="X21" s="10">
        <v>50.56</v>
      </c>
      <c r="Y21" s="10">
        <v>50.71</v>
      </c>
      <c r="Z21" s="10">
        <v>50.19</v>
      </c>
      <c r="AA21" s="10">
        <v>50.6</v>
      </c>
      <c r="AB21" s="95">
        <v>3028300</v>
      </c>
      <c r="AC21" s="10">
        <v>50.6</v>
      </c>
      <c r="AD21" s="2">
        <f t="shared" si="0"/>
        <v>0.52000000000000313</v>
      </c>
      <c r="AE21" s="138">
        <f t="shared" si="1"/>
        <v>1.3853156540668543E-3</v>
      </c>
    </row>
    <row r="22" spans="1:31" x14ac:dyDescent="0.25">
      <c r="W22" s="133">
        <v>42580</v>
      </c>
      <c r="X22" s="10">
        <v>50.64</v>
      </c>
      <c r="Y22" s="10">
        <v>50.83</v>
      </c>
      <c r="Z22" s="10">
        <v>49.76</v>
      </c>
      <c r="AA22" s="10">
        <v>50.53</v>
      </c>
      <c r="AB22" s="95">
        <v>3622500</v>
      </c>
      <c r="AC22" s="10">
        <v>50.53</v>
      </c>
      <c r="AD22" s="2">
        <f t="shared" si="0"/>
        <v>1.0700000000000003</v>
      </c>
      <c r="AE22" s="138">
        <f t="shared" si="1"/>
        <v>-3.1564411126454583E-3</v>
      </c>
    </row>
    <row r="23" spans="1:31" x14ac:dyDescent="0.25">
      <c r="W23" s="133">
        <v>42579</v>
      </c>
      <c r="X23" s="10">
        <v>50.45</v>
      </c>
      <c r="Y23" s="10">
        <v>51.13</v>
      </c>
      <c r="Z23" s="10">
        <v>50.21</v>
      </c>
      <c r="AA23" s="10">
        <v>50.69</v>
      </c>
      <c r="AB23" s="95">
        <v>4725000</v>
      </c>
      <c r="AC23" s="10">
        <v>50.69</v>
      </c>
      <c r="AD23" s="2">
        <f t="shared" si="0"/>
        <v>0.92000000000000171</v>
      </c>
      <c r="AE23" s="138">
        <f t="shared" si="1"/>
        <v>3.5636507622252012E-3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42578</v>
      </c>
      <c r="X24" s="10">
        <v>51.23</v>
      </c>
      <c r="Y24" s="10">
        <v>51.44</v>
      </c>
      <c r="Z24" s="10">
        <v>47.8</v>
      </c>
      <c r="AA24" s="10">
        <v>50.51</v>
      </c>
      <c r="AB24" s="95">
        <v>19372300</v>
      </c>
      <c r="AC24" s="10">
        <v>50.51</v>
      </c>
      <c r="AD24" s="2">
        <f t="shared" si="0"/>
        <v>3.6400000000000006</v>
      </c>
      <c r="AE24" s="138">
        <f t="shared" si="1"/>
        <v>-0.13048717507316243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310</v>
      </c>
      <c r="W25" s="133">
        <v>42577</v>
      </c>
      <c r="X25" s="10">
        <v>58</v>
      </c>
      <c r="Y25" s="10">
        <v>58.47</v>
      </c>
      <c r="Z25" s="10">
        <v>57.69</v>
      </c>
      <c r="AA25" s="10">
        <v>58.09</v>
      </c>
      <c r="AB25" s="95">
        <v>3896200</v>
      </c>
      <c r="AC25" s="10">
        <v>58.09</v>
      </c>
      <c r="AD25" s="2">
        <f t="shared" si="0"/>
        <v>0.78000000000000114</v>
      </c>
      <c r="AE25" s="138">
        <f t="shared" si="1"/>
        <v>3.2815198618307839E-3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42576</v>
      </c>
      <c r="X26" s="10">
        <v>57.83</v>
      </c>
      <c r="Y26" s="10">
        <v>58.33</v>
      </c>
      <c r="Z26" s="10">
        <v>57.57</v>
      </c>
      <c r="AA26" s="10">
        <v>57.9</v>
      </c>
      <c r="AB26" s="95">
        <v>1676800</v>
      </c>
      <c r="AC26" s="10">
        <v>57.9</v>
      </c>
      <c r="AD26" s="2">
        <f t="shared" si="0"/>
        <v>0.75999999999999801</v>
      </c>
      <c r="AE26" s="138">
        <f t="shared" si="1"/>
        <v>1.7274140611500677E-4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316</v>
      </c>
      <c r="W27" s="133">
        <v>42573</v>
      </c>
      <c r="X27" s="10">
        <v>57.45</v>
      </c>
      <c r="Y27" s="10">
        <v>58.14</v>
      </c>
      <c r="Z27" s="10">
        <v>57.24</v>
      </c>
      <c r="AA27" s="10">
        <v>57.89</v>
      </c>
      <c r="AB27" s="95">
        <v>1047900</v>
      </c>
      <c r="AC27" s="10">
        <v>57.89</v>
      </c>
      <c r="AD27" s="2">
        <f t="shared" si="0"/>
        <v>0.89999999999999858</v>
      </c>
      <c r="AE27" s="138">
        <f t="shared" si="1"/>
        <v>1.206293706293704E-2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42572</v>
      </c>
      <c r="X28" s="10">
        <v>57.89</v>
      </c>
      <c r="Y28" s="10">
        <v>58.12</v>
      </c>
      <c r="Z28" s="10">
        <v>57.01</v>
      </c>
      <c r="AA28" s="10">
        <v>57.2</v>
      </c>
      <c r="AB28" s="95">
        <v>1486500</v>
      </c>
      <c r="AC28" s="10">
        <v>57.2</v>
      </c>
      <c r="AD28" s="2">
        <f t="shared" si="0"/>
        <v>1.1099999999999994</v>
      </c>
      <c r="AE28" s="138">
        <f t="shared" si="1"/>
        <v>-1.0893999654158715E-2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42571</v>
      </c>
      <c r="X29" s="10">
        <v>57.71</v>
      </c>
      <c r="Y29" s="10">
        <v>57.89</v>
      </c>
      <c r="Z29" s="10">
        <v>57.42</v>
      </c>
      <c r="AA29" s="10">
        <v>57.83</v>
      </c>
      <c r="AB29" s="95">
        <v>1164600</v>
      </c>
      <c r="AC29" s="10">
        <v>57.83</v>
      </c>
      <c r="AD29" s="2">
        <f t="shared" si="0"/>
        <v>0.46999999999999886</v>
      </c>
      <c r="AE29" s="138">
        <f t="shared" si="1"/>
        <v>6.6144473455178598E-3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42570</v>
      </c>
      <c r="X30" s="10">
        <v>57.24</v>
      </c>
      <c r="Y30" s="10">
        <v>57.96</v>
      </c>
      <c r="Z30" s="10">
        <v>57.24</v>
      </c>
      <c r="AA30" s="10">
        <v>57.45</v>
      </c>
      <c r="AB30" s="95">
        <v>1000100</v>
      </c>
      <c r="AC30" s="10">
        <v>57.45</v>
      </c>
      <c r="AD30" s="2">
        <f t="shared" si="0"/>
        <v>0.71999999999999886</v>
      </c>
      <c r="AE30" s="138">
        <f t="shared" si="1"/>
        <v>-3.4800765616838092E-4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42569</v>
      </c>
      <c r="X31" s="10">
        <v>57.39</v>
      </c>
      <c r="Y31" s="10">
        <v>57.86</v>
      </c>
      <c r="Z31" s="10">
        <v>57.28</v>
      </c>
      <c r="AA31" s="10">
        <v>57.47</v>
      </c>
      <c r="AB31" s="95">
        <v>937900</v>
      </c>
      <c r="AC31" s="10">
        <v>57.47</v>
      </c>
      <c r="AD31" s="2">
        <f t="shared" si="0"/>
        <v>0.57999999999999829</v>
      </c>
      <c r="AE31" s="138">
        <f t="shared" si="1"/>
        <v>3.8427947598254075E-3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42566</v>
      </c>
      <c r="X32" s="10">
        <v>57.7</v>
      </c>
      <c r="Y32" s="10">
        <v>57.91</v>
      </c>
      <c r="Z32" s="10">
        <v>57.03</v>
      </c>
      <c r="AA32" s="10">
        <v>57.25</v>
      </c>
      <c r="AB32" s="95">
        <v>1138000</v>
      </c>
      <c r="AC32" s="10">
        <v>57.25</v>
      </c>
      <c r="AD32" s="2">
        <f t="shared" si="0"/>
        <v>0.87999999999999545</v>
      </c>
      <c r="AE32" s="138">
        <f t="shared" si="1"/>
        <v>-3.1342503917812792E-3</v>
      </c>
    </row>
    <row r="33" spans="2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42565</v>
      </c>
      <c r="X33" s="10">
        <v>57.72</v>
      </c>
      <c r="Y33" s="10">
        <v>58.01</v>
      </c>
      <c r="Z33" s="10">
        <v>57.11</v>
      </c>
      <c r="AA33" s="10">
        <v>57.43</v>
      </c>
      <c r="AB33" s="95">
        <v>1611000</v>
      </c>
      <c r="AC33" s="10">
        <v>57.43</v>
      </c>
      <c r="AD33" s="2">
        <f t="shared" si="0"/>
        <v>0.89999999999999858</v>
      </c>
      <c r="AE33" s="138">
        <f t="shared" si="1"/>
        <v>1.0024621878297557E-2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42564</v>
      </c>
      <c r="X34" s="10">
        <v>56.7</v>
      </c>
      <c r="Y34" s="10">
        <v>57.69</v>
      </c>
      <c r="Z34" s="10">
        <v>56.5</v>
      </c>
      <c r="AA34" s="10">
        <v>56.86</v>
      </c>
      <c r="AB34" s="95">
        <v>1789600</v>
      </c>
      <c r="AC34" s="10">
        <v>56.86</v>
      </c>
      <c r="AD34" s="2">
        <f t="shared" si="0"/>
        <v>1.1899999999999977</v>
      </c>
      <c r="AE34" s="138">
        <f t="shared" si="1"/>
        <v>1.2464387464387494E-2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42563</v>
      </c>
      <c r="X35" s="10">
        <v>56.74</v>
      </c>
      <c r="Y35" s="10">
        <v>56.9</v>
      </c>
      <c r="Z35" s="10">
        <v>56.11</v>
      </c>
      <c r="AA35" s="10">
        <v>56.16</v>
      </c>
      <c r="AB35" s="95">
        <v>2017300</v>
      </c>
      <c r="AC35" s="10">
        <v>56.16</v>
      </c>
      <c r="AD35" s="2">
        <f t="shared" si="0"/>
        <v>0.78999999999999915</v>
      </c>
      <c r="AE35" s="138">
        <f t="shared" si="1"/>
        <v>-1.4224751066856944E-3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42562</v>
      </c>
      <c r="X36" s="10">
        <v>56.66</v>
      </c>
      <c r="Y36" s="10">
        <v>57.4</v>
      </c>
      <c r="Z36" s="10">
        <v>55.89</v>
      </c>
      <c r="AA36" s="10">
        <v>56.24</v>
      </c>
      <c r="AB36" s="95">
        <v>1498000</v>
      </c>
      <c r="AC36" s="10">
        <v>56.24</v>
      </c>
      <c r="AD36" s="2">
        <f t="shared" si="0"/>
        <v>1.509999999999998</v>
      </c>
      <c r="AE36" s="138">
        <f t="shared" si="1"/>
        <v>-2.4831500532103146E-3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42559</v>
      </c>
      <c r="X37" s="10">
        <v>55.5</v>
      </c>
      <c r="Y37" s="10">
        <v>56.64</v>
      </c>
      <c r="Z37" s="10">
        <v>54.86</v>
      </c>
      <c r="AA37" s="10">
        <v>56.38</v>
      </c>
      <c r="AB37" s="95">
        <v>1919200</v>
      </c>
      <c r="AC37" s="10">
        <v>56.38</v>
      </c>
      <c r="AD37" s="2">
        <f t="shared" si="0"/>
        <v>1.7800000000000011</v>
      </c>
      <c r="AE37" s="138">
        <f t="shared" si="1"/>
        <v>2.6210411357844965E-2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42558</v>
      </c>
      <c r="X38" s="10">
        <v>55</v>
      </c>
      <c r="Y38" s="10">
        <v>55.39</v>
      </c>
      <c r="Z38" s="10">
        <v>54.68</v>
      </c>
      <c r="AA38" s="10">
        <v>54.94</v>
      </c>
      <c r="AB38" s="95">
        <v>989600</v>
      </c>
      <c r="AC38" s="10">
        <v>54.94</v>
      </c>
      <c r="AD38" s="2">
        <f t="shared" si="0"/>
        <v>0.71000000000000085</v>
      </c>
      <c r="AE38" s="138">
        <f t="shared" si="1"/>
        <v>-3.639010189229186E-4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42557</v>
      </c>
      <c r="X39" s="10">
        <v>54.18</v>
      </c>
      <c r="Y39" s="10">
        <v>55.03</v>
      </c>
      <c r="Z39" s="10">
        <v>53.72</v>
      </c>
      <c r="AA39" s="10">
        <v>54.96</v>
      </c>
      <c r="AB39" s="95">
        <v>1443500</v>
      </c>
      <c r="AC39" s="10">
        <v>54.96</v>
      </c>
      <c r="AD39" s="2">
        <f t="shared" si="0"/>
        <v>1.3100000000000023</v>
      </c>
      <c r="AE39" s="138">
        <f t="shared" si="1"/>
        <v>1.3087557603686628E-2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6" t="s">
        <v>78</v>
      </c>
      <c r="P40" s="536"/>
      <c r="W40" s="133">
        <v>42556</v>
      </c>
      <c r="X40" s="10">
        <v>55.1</v>
      </c>
      <c r="Y40" s="10">
        <v>55.5</v>
      </c>
      <c r="Z40" s="10">
        <v>53.81</v>
      </c>
      <c r="AA40" s="10">
        <v>54.25</v>
      </c>
      <c r="AB40" s="95">
        <v>1327200</v>
      </c>
      <c r="AC40" s="10">
        <v>54.25</v>
      </c>
      <c r="AD40" s="2">
        <f t="shared" si="0"/>
        <v>1.6899999999999977</v>
      </c>
      <c r="AE40" s="138">
        <f t="shared" si="1"/>
        <v>-2.2522522522522515E-2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60.841000000000008</v>
      </c>
      <c r="Q41" s="2"/>
      <c r="W41" s="133">
        <v>42552</v>
      </c>
      <c r="X41" s="10">
        <v>55.81</v>
      </c>
      <c r="Y41" s="10">
        <v>56.33</v>
      </c>
      <c r="Z41" s="10">
        <v>55.2</v>
      </c>
      <c r="AA41" s="10">
        <v>55.5</v>
      </c>
      <c r="AB41" s="95">
        <v>1242400</v>
      </c>
      <c r="AC41" s="10">
        <v>55.5</v>
      </c>
      <c r="AD41" s="2">
        <f t="shared" si="0"/>
        <v>1.1299999999999955</v>
      </c>
      <c r="AE41" s="138">
        <f t="shared" si="1"/>
        <v>-7.6881816556410021E-3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60.287900000000008</v>
      </c>
      <c r="Q42" s="2"/>
      <c r="T42" s="91" t="s">
        <v>113</v>
      </c>
      <c r="W42" s="133">
        <v>42551</v>
      </c>
      <c r="X42" s="10">
        <v>54.79</v>
      </c>
      <c r="Y42" s="10">
        <v>55.94</v>
      </c>
      <c r="Z42" s="10">
        <v>53.99</v>
      </c>
      <c r="AA42" s="10">
        <v>55.93</v>
      </c>
      <c r="AB42" s="95">
        <v>1957600</v>
      </c>
      <c r="AC42" s="10">
        <v>55.93</v>
      </c>
      <c r="AD42" s="2">
        <f t="shared" si="0"/>
        <v>1.9499999999999957</v>
      </c>
      <c r="AE42" s="138">
        <f t="shared" si="1"/>
        <v>2.5109970674486837E-2</v>
      </c>
    </row>
    <row r="43" spans="2:31" ht="15.75" thickTop="1" x14ac:dyDescent="0.25">
      <c r="O43" s="83">
        <v>1.08</v>
      </c>
      <c r="P43" s="83">
        <f t="shared" si="30"/>
        <v>59.734800000000007</v>
      </c>
      <c r="Q43" s="2"/>
      <c r="T43" s="128" t="s">
        <v>98</v>
      </c>
      <c r="U43" s="129">
        <v>54.56</v>
      </c>
      <c r="W43" s="133">
        <v>42550</v>
      </c>
      <c r="X43" s="10">
        <v>53.09</v>
      </c>
      <c r="Y43" s="10">
        <v>54.84</v>
      </c>
      <c r="Z43" s="10">
        <v>52.8</v>
      </c>
      <c r="AA43" s="10">
        <v>54.56</v>
      </c>
      <c r="AB43" s="95">
        <v>1780200</v>
      </c>
      <c r="AC43" s="10">
        <v>54.56</v>
      </c>
      <c r="AD43" s="2">
        <f t="shared" si="0"/>
        <v>2.0400000000000063</v>
      </c>
      <c r="AE43" s="138">
        <f t="shared" si="1"/>
        <v>2.8463713477851149E-2</v>
      </c>
    </row>
    <row r="44" spans="2:31" x14ac:dyDescent="0.25">
      <c r="O44" s="83">
        <v>1.07</v>
      </c>
      <c r="P44" s="83">
        <f t="shared" si="30"/>
        <v>59.181700000000006</v>
      </c>
      <c r="Q44" s="2"/>
      <c r="T44" s="93" t="s">
        <v>99</v>
      </c>
      <c r="U44" s="130">
        <v>54.56</v>
      </c>
      <c r="W44" s="133">
        <v>42549</v>
      </c>
      <c r="X44" s="10">
        <v>51.96</v>
      </c>
      <c r="Y44" s="10">
        <v>53.43</v>
      </c>
      <c r="Z44" s="10">
        <v>51.88</v>
      </c>
      <c r="AA44" s="10">
        <v>53.05</v>
      </c>
      <c r="AB44" s="95">
        <v>1965700</v>
      </c>
      <c r="AC44" s="10">
        <v>53.05</v>
      </c>
      <c r="AD44" s="2">
        <f t="shared" si="0"/>
        <v>1.5499999999999972</v>
      </c>
      <c r="AE44" s="138">
        <f t="shared" si="1"/>
        <v>3.6942924159499624E-2</v>
      </c>
    </row>
    <row r="45" spans="2:31" x14ac:dyDescent="0.25">
      <c r="O45" s="83">
        <v>1.06</v>
      </c>
      <c r="P45" s="83">
        <f t="shared" si="30"/>
        <v>58.628600000000006</v>
      </c>
      <c r="Q45" s="2"/>
      <c r="T45" s="93" t="s">
        <v>100</v>
      </c>
      <c r="U45" s="130" t="s">
        <v>533</v>
      </c>
      <c r="W45" s="133">
        <v>42548</v>
      </c>
      <c r="X45" s="10">
        <v>52.7</v>
      </c>
      <c r="Y45" s="10">
        <v>52.88</v>
      </c>
      <c r="Z45" s="10">
        <v>50.91</v>
      </c>
      <c r="AA45" s="10">
        <v>51.16</v>
      </c>
      <c r="AB45" s="95">
        <v>2436900</v>
      </c>
      <c r="AC45" s="10">
        <v>51.16</v>
      </c>
      <c r="AD45" s="2">
        <f t="shared" si="0"/>
        <v>1.970000000000006</v>
      </c>
      <c r="AE45" s="138">
        <f t="shared" si="1"/>
        <v>-4.1049671977507085E-2</v>
      </c>
    </row>
    <row r="46" spans="2:31" x14ac:dyDescent="0.25">
      <c r="O46" s="83">
        <v>1.05</v>
      </c>
      <c r="P46" s="83">
        <f t="shared" si="30"/>
        <v>58.075500000000005</v>
      </c>
      <c r="Q46" s="2"/>
      <c r="T46" s="93" t="s">
        <v>101</v>
      </c>
      <c r="U46" s="130" t="s">
        <v>534</v>
      </c>
      <c r="W46" s="133">
        <v>42545</v>
      </c>
      <c r="X46" s="10">
        <v>54.96</v>
      </c>
      <c r="Y46" s="10">
        <v>55.74</v>
      </c>
      <c r="Z46" s="10">
        <v>53.17</v>
      </c>
      <c r="AA46" s="10">
        <v>53.35</v>
      </c>
      <c r="AB46" s="95">
        <v>3494500</v>
      </c>
      <c r="AC46" s="10">
        <v>53.35</v>
      </c>
      <c r="AD46" s="2">
        <f t="shared" si="0"/>
        <v>2.5700000000000003</v>
      </c>
      <c r="AE46" s="138">
        <f t="shared" si="1"/>
        <v>-6.681826132587021E-2</v>
      </c>
    </row>
    <row r="47" spans="2:31" x14ac:dyDescent="0.25">
      <c r="O47" s="83">
        <v>1.04</v>
      </c>
      <c r="P47" s="83">
        <f t="shared" si="30"/>
        <v>57.522400000000005</v>
      </c>
      <c r="Q47" s="2"/>
      <c r="T47" s="93" t="s">
        <v>102</v>
      </c>
      <c r="U47" s="130">
        <v>60.05</v>
      </c>
      <c r="W47" s="133">
        <v>42544</v>
      </c>
      <c r="X47" s="10">
        <v>55.24</v>
      </c>
      <c r="Y47" s="10">
        <v>57.17</v>
      </c>
      <c r="Z47" s="10">
        <v>55.13</v>
      </c>
      <c r="AA47" s="10">
        <v>57.17</v>
      </c>
      <c r="AB47" s="95">
        <v>2517300</v>
      </c>
      <c r="AC47" s="10">
        <v>57.17</v>
      </c>
      <c r="AD47" s="2">
        <f t="shared" si="0"/>
        <v>2.0399999999999991</v>
      </c>
      <c r="AE47" s="138">
        <f t="shared" si="1"/>
        <v>4.5155393053016413E-2</v>
      </c>
    </row>
    <row r="48" spans="2:31" x14ac:dyDescent="0.25">
      <c r="O48" s="83">
        <v>1.03</v>
      </c>
      <c r="P48" s="83">
        <f t="shared" si="30"/>
        <v>56.969300000000004</v>
      </c>
      <c r="Q48" s="2"/>
      <c r="T48" s="93" t="s">
        <v>103</v>
      </c>
      <c r="U48" s="130">
        <v>0.97463100000000003</v>
      </c>
      <c r="W48" s="133">
        <v>42543</v>
      </c>
      <c r="X48" s="10">
        <v>54.66</v>
      </c>
      <c r="Y48" s="10">
        <v>55.24</v>
      </c>
      <c r="Z48" s="10">
        <v>54.57</v>
      </c>
      <c r="AA48" s="10">
        <v>54.7</v>
      </c>
      <c r="AB48" s="95">
        <v>1495900</v>
      </c>
      <c r="AC48" s="10">
        <v>54.7</v>
      </c>
      <c r="AD48" s="2">
        <f t="shared" si="0"/>
        <v>0.67000000000000171</v>
      </c>
      <c r="AE48" s="138">
        <f t="shared" si="1"/>
        <v>0</v>
      </c>
    </row>
    <row r="49" spans="15:31" x14ac:dyDescent="0.25">
      <c r="O49" s="83">
        <v>1.02</v>
      </c>
      <c r="P49" s="83">
        <f t="shared" si="30"/>
        <v>56.416200000000003</v>
      </c>
      <c r="Q49" s="2"/>
      <c r="T49" s="93" t="s">
        <v>123</v>
      </c>
      <c r="U49" s="130" t="s">
        <v>313</v>
      </c>
      <c r="W49" s="133">
        <v>42542</v>
      </c>
      <c r="X49" s="10">
        <v>54.42</v>
      </c>
      <c r="Y49" s="10">
        <v>54.74</v>
      </c>
      <c r="Z49" s="10">
        <v>54.14</v>
      </c>
      <c r="AA49" s="10">
        <v>54.7</v>
      </c>
      <c r="AB49" s="95">
        <v>1132200</v>
      </c>
      <c r="AC49" s="10">
        <v>54.7</v>
      </c>
      <c r="AD49" s="2">
        <f t="shared" si="0"/>
        <v>0.60000000000000142</v>
      </c>
      <c r="AE49" s="138">
        <f t="shared" si="1"/>
        <v>1.0343553749538215E-2</v>
      </c>
    </row>
    <row r="50" spans="15:31" x14ac:dyDescent="0.25">
      <c r="O50" s="83">
        <v>1.01</v>
      </c>
      <c r="P50" s="83">
        <f t="shared" si="30"/>
        <v>55.863100000000003</v>
      </c>
      <c r="Q50" s="2"/>
      <c r="T50" s="93"/>
      <c r="U50" s="130"/>
      <c r="W50" s="133">
        <v>42541</v>
      </c>
      <c r="X50" s="10">
        <v>54.04</v>
      </c>
      <c r="Y50" s="10">
        <v>54.82</v>
      </c>
      <c r="Z50" s="10">
        <v>53.5</v>
      </c>
      <c r="AA50" s="10">
        <v>54.14</v>
      </c>
      <c r="AB50" s="95">
        <v>1806900</v>
      </c>
      <c r="AC50" s="10">
        <v>54.14</v>
      </c>
      <c r="AD50" s="2">
        <f t="shared" si="0"/>
        <v>1.3200000000000003</v>
      </c>
      <c r="AE50" s="138">
        <f t="shared" si="1"/>
        <v>1.786050009400264E-2</v>
      </c>
    </row>
    <row r="51" spans="15:31" x14ac:dyDescent="0.25">
      <c r="O51" s="83">
        <v>1</v>
      </c>
      <c r="P51" s="83">
        <f t="shared" si="30"/>
        <v>55.31</v>
      </c>
      <c r="Q51" s="2"/>
      <c r="T51" s="93" t="s">
        <v>105</v>
      </c>
      <c r="U51" s="130" t="s">
        <v>535</v>
      </c>
      <c r="W51" s="133">
        <v>42538</v>
      </c>
      <c r="X51" s="10">
        <v>53.73</v>
      </c>
      <c r="Y51" s="10">
        <v>53.99</v>
      </c>
      <c r="Z51" s="10">
        <v>53.16</v>
      </c>
      <c r="AA51" s="10">
        <v>53.19</v>
      </c>
      <c r="AB51" s="95">
        <v>2330300</v>
      </c>
      <c r="AC51" s="10">
        <v>53.19</v>
      </c>
      <c r="AD51" s="2">
        <f t="shared" si="0"/>
        <v>0.8300000000000054</v>
      </c>
      <c r="AE51" s="138">
        <f t="shared" si="1"/>
        <v>-9.6816235337926493E-3</v>
      </c>
    </row>
    <row r="52" spans="15:31" x14ac:dyDescent="0.25">
      <c r="O52" s="83">
        <v>0.99</v>
      </c>
      <c r="P52" s="83">
        <f t="shared" si="30"/>
        <v>54.756900000000002</v>
      </c>
      <c r="Q52" s="2"/>
      <c r="T52" s="93" t="s">
        <v>106</v>
      </c>
      <c r="U52" s="130" t="s">
        <v>336</v>
      </c>
      <c r="W52" s="133">
        <v>42537</v>
      </c>
      <c r="X52" s="10">
        <v>52.8</v>
      </c>
      <c r="Y52" s="10">
        <v>53.81</v>
      </c>
      <c r="Z52" s="10">
        <v>52.35</v>
      </c>
      <c r="AA52" s="10">
        <v>53.71</v>
      </c>
      <c r="AB52" s="95">
        <v>1281200</v>
      </c>
      <c r="AC52" s="10">
        <v>53.71</v>
      </c>
      <c r="AD52" s="2">
        <f t="shared" si="0"/>
        <v>1.4600000000000009</v>
      </c>
      <c r="AE52" s="138">
        <f t="shared" si="1"/>
        <v>8.2598085226206486E-3</v>
      </c>
    </row>
    <row r="53" spans="15:31" x14ac:dyDescent="0.25">
      <c r="O53" s="83">
        <v>0.98</v>
      </c>
      <c r="P53" s="83">
        <f t="shared" si="30"/>
        <v>54.203800000000001</v>
      </c>
      <c r="Q53" s="2"/>
      <c r="T53" s="93" t="s">
        <v>107</v>
      </c>
      <c r="U53" s="131">
        <v>2222253</v>
      </c>
      <c r="W53" s="133">
        <v>42536</v>
      </c>
      <c r="X53" s="10">
        <v>52.66</v>
      </c>
      <c r="Y53" s="10">
        <v>54.06</v>
      </c>
      <c r="Z53" s="10">
        <v>52.66</v>
      </c>
      <c r="AA53" s="10">
        <v>53.27</v>
      </c>
      <c r="AB53" s="95">
        <v>1471600</v>
      </c>
      <c r="AC53" s="10">
        <v>53.27</v>
      </c>
      <c r="AD53" s="2">
        <f t="shared" si="0"/>
        <v>1.4000000000000057</v>
      </c>
      <c r="AE53" s="138">
        <f t="shared" si="1"/>
        <v>1.1583744777820204E-2</v>
      </c>
    </row>
    <row r="54" spans="15:31" x14ac:dyDescent="0.25">
      <c r="O54" s="83">
        <v>0.97</v>
      </c>
      <c r="P54" s="83">
        <f t="shared" si="30"/>
        <v>53.650700000000001</v>
      </c>
      <c r="T54" s="93" t="s">
        <v>110</v>
      </c>
      <c r="U54" s="131">
        <v>2029180</v>
      </c>
      <c r="W54" s="133">
        <v>42535</v>
      </c>
      <c r="X54" s="10">
        <v>52.09</v>
      </c>
      <c r="Y54" s="10">
        <v>52.69</v>
      </c>
      <c r="Z54" s="10">
        <v>51.97</v>
      </c>
      <c r="AA54" s="10">
        <v>52.66</v>
      </c>
      <c r="AB54" s="95">
        <v>1185000</v>
      </c>
      <c r="AC54" s="10">
        <v>52.66</v>
      </c>
      <c r="AD54" s="2">
        <f t="shared" si="0"/>
        <v>0.71999999999999886</v>
      </c>
      <c r="AE54" s="138">
        <f t="shared" si="1"/>
        <v>8.6190384983719781E-3</v>
      </c>
    </row>
    <row r="55" spans="15:31" x14ac:dyDescent="0.25">
      <c r="O55" s="83">
        <v>0.96</v>
      </c>
      <c r="P55" s="83">
        <f t="shared" si="30"/>
        <v>53.0976</v>
      </c>
      <c r="T55" s="93" t="s">
        <v>108</v>
      </c>
      <c r="U55" s="130" t="s">
        <v>536</v>
      </c>
      <c r="W55" s="133">
        <v>42534</v>
      </c>
      <c r="X55" s="10">
        <v>52.47</v>
      </c>
      <c r="Y55" s="10">
        <v>53.16</v>
      </c>
      <c r="Z55" s="10">
        <v>52.18</v>
      </c>
      <c r="AA55" s="10">
        <v>52.21</v>
      </c>
      <c r="AB55" s="95">
        <v>1245500</v>
      </c>
      <c r="AC55" s="10">
        <v>52.21</v>
      </c>
      <c r="AD55" s="2">
        <f t="shared" si="0"/>
        <v>0.97999999999999687</v>
      </c>
      <c r="AE55" s="138">
        <f t="shared" si="1"/>
        <v>-9.8615588848851576E-3</v>
      </c>
    </row>
    <row r="56" spans="15:31" x14ac:dyDescent="0.25">
      <c r="O56" s="83">
        <v>0.95</v>
      </c>
      <c r="P56" s="83">
        <f t="shared" si="30"/>
        <v>52.544499999999999</v>
      </c>
      <c r="T56" s="93" t="s">
        <v>111</v>
      </c>
      <c r="U56" s="130">
        <v>30.36</v>
      </c>
      <c r="W56" s="133">
        <v>42531</v>
      </c>
      <c r="X56" s="10">
        <v>54.65</v>
      </c>
      <c r="Y56" s="10">
        <v>55.24</v>
      </c>
      <c r="Z56" s="10">
        <v>52.67</v>
      </c>
      <c r="AA56" s="10">
        <v>52.73</v>
      </c>
      <c r="AB56" s="95">
        <v>1434100</v>
      </c>
      <c r="AC56" s="10">
        <v>52.73</v>
      </c>
      <c r="AD56" s="2">
        <f t="shared" si="0"/>
        <v>2.5700000000000003</v>
      </c>
      <c r="AE56" s="138">
        <f t="shared" si="1"/>
        <v>-4.8881673881673859E-2</v>
      </c>
    </row>
    <row r="57" spans="15:31" x14ac:dyDescent="0.25">
      <c r="O57" s="83">
        <v>0.94</v>
      </c>
      <c r="P57" s="83">
        <f t="shared" si="30"/>
        <v>51.991399999999999</v>
      </c>
      <c r="T57" s="93" t="s">
        <v>112</v>
      </c>
      <c r="U57" s="130">
        <v>1.82</v>
      </c>
      <c r="W57" s="133">
        <v>42530</v>
      </c>
      <c r="X57" s="10">
        <v>54.63</v>
      </c>
      <c r="Y57" s="10">
        <v>55.5</v>
      </c>
      <c r="Z57" s="10">
        <v>54.16</v>
      </c>
      <c r="AA57" s="10">
        <v>55.44</v>
      </c>
      <c r="AB57" s="95">
        <v>1424100</v>
      </c>
      <c r="AC57" s="10">
        <v>55.44</v>
      </c>
      <c r="AD57" s="2">
        <f t="shared" si="0"/>
        <v>1.3400000000000034</v>
      </c>
      <c r="AE57" s="138">
        <f t="shared" si="1"/>
        <v>9.4683175528040842E-3</v>
      </c>
    </row>
    <row r="58" spans="15:31" x14ac:dyDescent="0.25">
      <c r="O58" s="83">
        <v>0.93</v>
      </c>
      <c r="P58" s="83">
        <f t="shared" si="30"/>
        <v>51.438300000000005</v>
      </c>
      <c r="T58" s="93" t="s">
        <v>109</v>
      </c>
      <c r="U58" s="130" t="s">
        <v>124</v>
      </c>
      <c r="W58" s="133">
        <v>42529</v>
      </c>
      <c r="X58" s="10">
        <v>54.99</v>
      </c>
      <c r="Y58" s="10">
        <v>55.4</v>
      </c>
      <c r="Z58" s="10">
        <v>54.81</v>
      </c>
      <c r="AA58" s="10">
        <v>54.92</v>
      </c>
      <c r="AB58" s="95">
        <v>1237400</v>
      </c>
      <c r="AC58" s="10">
        <v>54.92</v>
      </c>
      <c r="AD58" s="2">
        <f t="shared" si="0"/>
        <v>0.58999999999999631</v>
      </c>
      <c r="AE58" s="138">
        <f t="shared" si="1"/>
        <v>1.2762078395625043E-3</v>
      </c>
    </row>
    <row r="59" spans="15:31" x14ac:dyDescent="0.25">
      <c r="O59" s="83">
        <v>0.92</v>
      </c>
      <c r="P59" s="83">
        <f t="shared" si="30"/>
        <v>50.885200000000005</v>
      </c>
      <c r="W59" s="133">
        <v>42528</v>
      </c>
      <c r="X59" s="10">
        <v>54.5</v>
      </c>
      <c r="Y59" s="10">
        <v>54.89</v>
      </c>
      <c r="Z59" s="10">
        <v>53.92</v>
      </c>
      <c r="AA59" s="10">
        <v>54.85</v>
      </c>
      <c r="AB59" s="95">
        <v>1238200</v>
      </c>
      <c r="AC59" s="10">
        <v>54.85</v>
      </c>
      <c r="AD59" s="2">
        <f t="shared" si="0"/>
        <v>0.96999999999999886</v>
      </c>
      <c r="AE59" s="138">
        <f t="shared" si="1"/>
        <v>5.8683293599852693E-3</v>
      </c>
    </row>
    <row r="60" spans="15:31" x14ac:dyDescent="0.25">
      <c r="O60" s="83">
        <v>0.91</v>
      </c>
      <c r="P60" s="83">
        <f t="shared" si="30"/>
        <v>50.332100000000004</v>
      </c>
      <c r="W60" s="133">
        <v>42527</v>
      </c>
      <c r="X60" s="10">
        <v>53.77</v>
      </c>
      <c r="Y60" s="10">
        <v>54.73</v>
      </c>
      <c r="Z60" s="10">
        <v>53.17</v>
      </c>
      <c r="AA60" s="10">
        <v>54.53</v>
      </c>
      <c r="AB60" s="95">
        <v>909300</v>
      </c>
      <c r="AC60" s="10">
        <v>54.53</v>
      </c>
      <c r="AD60" s="2">
        <f t="shared" si="0"/>
        <v>1.5599999999999952</v>
      </c>
      <c r="AE60" s="138">
        <f t="shared" si="1"/>
        <v>1.8300653594771399E-2</v>
      </c>
    </row>
    <row r="61" spans="15:31" x14ac:dyDescent="0.25">
      <c r="O61" s="83">
        <v>0.9</v>
      </c>
      <c r="P61" s="83">
        <f t="shared" si="30"/>
        <v>49.779000000000003</v>
      </c>
      <c r="W61" s="133">
        <v>42524</v>
      </c>
      <c r="X61" s="10">
        <v>54.46</v>
      </c>
      <c r="Y61" s="10">
        <v>54.58</v>
      </c>
      <c r="Z61" s="10">
        <v>52.99</v>
      </c>
      <c r="AA61" s="10">
        <v>53.55</v>
      </c>
      <c r="AB61" s="95">
        <v>1280200</v>
      </c>
      <c r="AC61" s="10">
        <v>53.55</v>
      </c>
      <c r="AD61" s="2">
        <f t="shared" si="0"/>
        <v>1.5899999999999963</v>
      </c>
      <c r="AE61" s="138">
        <f t="shared" si="1"/>
        <v>-2.4590163934426257E-2</v>
      </c>
    </row>
    <row r="62" spans="15:31" x14ac:dyDescent="0.25">
      <c r="W62" s="133">
        <v>42523</v>
      </c>
      <c r="X62" s="10">
        <v>54.1</v>
      </c>
      <c r="Y62" s="10">
        <v>54.97</v>
      </c>
      <c r="Z62" s="10">
        <v>54.1</v>
      </c>
      <c r="AA62" s="10">
        <v>54.9</v>
      </c>
      <c r="AB62" s="95">
        <v>707400</v>
      </c>
      <c r="AC62" s="10">
        <v>54.9</v>
      </c>
      <c r="AD62" s="2">
        <f t="shared" si="0"/>
        <v>0.86999999999999744</v>
      </c>
      <c r="AE62" s="138">
        <f t="shared" si="1"/>
        <v>8.8202866593163343E-3</v>
      </c>
    </row>
    <row r="63" spans="15:31" x14ac:dyDescent="0.25">
      <c r="W63" s="133">
        <v>42522</v>
      </c>
      <c r="X63" s="10">
        <v>54.01</v>
      </c>
      <c r="Y63" s="10">
        <v>54.62</v>
      </c>
      <c r="Z63" s="10">
        <v>53.73</v>
      </c>
      <c r="AA63" s="10">
        <v>54.42</v>
      </c>
      <c r="AB63" s="95">
        <v>1240800</v>
      </c>
      <c r="AC63" s="10">
        <v>54.42</v>
      </c>
      <c r="AD63" s="2">
        <f t="shared" si="0"/>
        <v>0.89000000000000057</v>
      </c>
      <c r="AE63" s="138">
        <f t="shared" si="1"/>
        <v>-2.9314767314033707E-3</v>
      </c>
    </row>
    <row r="64" spans="15:31" x14ac:dyDescent="0.25">
      <c r="W64" s="133">
        <v>42521</v>
      </c>
      <c r="X64" s="10">
        <v>54.42</v>
      </c>
      <c r="Y64" s="10">
        <v>54.78</v>
      </c>
      <c r="Z64" s="10">
        <v>54.18</v>
      </c>
      <c r="AA64" s="10">
        <v>54.58</v>
      </c>
      <c r="AB64" s="95">
        <v>1261000</v>
      </c>
      <c r="AC64" s="10">
        <v>54.58</v>
      </c>
      <c r="AD64" s="2">
        <f t="shared" si="0"/>
        <v>0.60000000000000142</v>
      </c>
      <c r="AE64" s="138">
        <f t="shared" si="1"/>
        <v>7.0110701107011231E-3</v>
      </c>
    </row>
    <row r="65" spans="23:31" x14ac:dyDescent="0.25">
      <c r="W65" s="133">
        <v>42517</v>
      </c>
      <c r="X65" s="10">
        <v>54</v>
      </c>
      <c r="Y65" s="10">
        <v>54.5</v>
      </c>
      <c r="Z65" s="10">
        <v>53.64</v>
      </c>
      <c r="AA65" s="10">
        <v>54.2</v>
      </c>
      <c r="AB65" s="95">
        <v>1166300</v>
      </c>
      <c r="AC65" s="10">
        <v>54.2</v>
      </c>
      <c r="AD65" s="2">
        <f t="shared" si="0"/>
        <v>0.85999999999999943</v>
      </c>
      <c r="AE65" s="138">
        <f t="shared" si="1"/>
        <v>4.0755835494628023E-3</v>
      </c>
    </row>
    <row r="66" spans="23:31" x14ac:dyDescent="0.25">
      <c r="W66" s="133">
        <v>42516</v>
      </c>
      <c r="X66" s="10">
        <v>52.76</v>
      </c>
      <c r="Y66" s="10">
        <v>54.17</v>
      </c>
      <c r="Z66" s="10">
        <v>52.62</v>
      </c>
      <c r="AA66" s="10">
        <v>53.98</v>
      </c>
      <c r="AB66" s="95">
        <v>2335200</v>
      </c>
      <c r="AC66" s="10">
        <v>53.98</v>
      </c>
      <c r="AD66" s="2">
        <f t="shared" si="0"/>
        <v>1.5500000000000043</v>
      </c>
      <c r="AE66" s="138">
        <f t="shared" si="1"/>
        <v>2.1188043889519337E-2</v>
      </c>
    </row>
    <row r="67" spans="23:31" x14ac:dyDescent="0.25">
      <c r="W67" s="133">
        <v>42515</v>
      </c>
      <c r="X67" s="10">
        <v>52.87</v>
      </c>
      <c r="Y67" s="10">
        <v>53.81</v>
      </c>
      <c r="Z67" s="10">
        <v>52.71</v>
      </c>
      <c r="AA67" s="10">
        <v>52.86</v>
      </c>
      <c r="AB67" s="95">
        <v>1142000</v>
      </c>
      <c r="AC67" s="10">
        <v>52.86</v>
      </c>
      <c r="AD67" s="2">
        <f>Y67-Z67</f>
        <v>1.1000000000000014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569" priority="9">
      <formula>F34&gt;0</formula>
    </cfRule>
    <cfRule type="expression" dxfId="568" priority="10">
      <formula>F34&lt;0</formula>
    </cfRule>
  </conditionalFormatting>
  <conditionalFormatting sqref="Q7">
    <cfRule type="expression" dxfId="567" priority="7">
      <formula>Q7&gt;0</formula>
    </cfRule>
    <cfRule type="expression" dxfId="566" priority="8">
      <formula>Q7&lt;0</formula>
    </cfRule>
  </conditionalFormatting>
  <conditionalFormatting sqref="Q8">
    <cfRule type="expression" dxfId="565" priority="5">
      <formula>Q8&gt;0</formula>
    </cfRule>
    <cfRule type="expression" dxfId="564" priority="6">
      <formula>Q8&lt;0</formula>
    </cfRule>
  </conditionalFormatting>
  <conditionalFormatting sqref="F25:F33">
    <cfRule type="expression" dxfId="563" priority="3">
      <formula>F25&gt;0</formula>
    </cfRule>
    <cfRule type="expression" dxfId="562" priority="4">
      <formula>F25&lt;0</formula>
    </cfRule>
  </conditionalFormatting>
  <conditionalFormatting sqref="H25:H33">
    <cfRule type="expression" dxfId="561" priority="1">
      <formula>H25&gt;0</formula>
    </cfRule>
    <cfRule type="expression" dxfId="56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58"/>
  <sheetViews>
    <sheetView zoomScaleNormal="100" workbookViewId="0">
      <pane ySplit="1" topLeftCell="A137" activePane="bottomLeft" state="frozen"/>
      <selection pane="bottomLeft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17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47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6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C185-H185</f>
        <v>6178</v>
      </c>
      <c r="T2" s="42">
        <v>42620</v>
      </c>
      <c r="U2" s="34" t="s">
        <v>577</v>
      </c>
      <c r="W2" s="133">
        <v>42608</v>
      </c>
      <c r="X2" s="10">
        <v>16.07</v>
      </c>
      <c r="Y2" s="10">
        <v>16.32</v>
      </c>
      <c r="Z2" s="10">
        <v>15.75</v>
      </c>
      <c r="AA2" s="10">
        <v>15.95</v>
      </c>
      <c r="AB2" s="95">
        <v>15516700</v>
      </c>
      <c r="AC2" s="10">
        <v>15.95</v>
      </c>
      <c r="AE2" s="138">
        <f t="shared" ref="AE2:AE14" si="0">AC2/AC3-1</f>
        <v>-3.7476577139289313E-3</v>
      </c>
    </row>
    <row r="3" spans="1:41" x14ac:dyDescent="0.25">
      <c r="A3" s="23" t="s">
        <v>71</v>
      </c>
      <c r="B3" s="47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6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0">
        <f>IF(Q2=0, Q4, (F185-K185-M185)/Q2)</f>
        <v>16.825831822596101</v>
      </c>
      <c r="W3" s="133">
        <v>42607</v>
      </c>
      <c r="X3" s="10">
        <v>16.02</v>
      </c>
      <c r="Y3" s="10">
        <v>16.28</v>
      </c>
      <c r="Z3" s="10">
        <v>15.91</v>
      </c>
      <c r="AA3" s="10">
        <v>16.010000000000002</v>
      </c>
      <c r="AB3" s="95">
        <v>11531900</v>
      </c>
      <c r="AC3" s="10">
        <v>16.010000000000002</v>
      </c>
      <c r="AE3" s="138">
        <f t="shared" si="0"/>
        <v>-3.1133250311330407E-3</v>
      </c>
      <c r="AL3" s="234"/>
      <c r="AO3" s="234"/>
    </row>
    <row r="4" spans="1:41" x14ac:dyDescent="0.25">
      <c r="B4" s="47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6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15.95</v>
      </c>
      <c r="W4" s="133">
        <v>42606</v>
      </c>
      <c r="X4" s="10">
        <v>16.34</v>
      </c>
      <c r="Y4" s="10">
        <v>16.53</v>
      </c>
      <c r="Z4" s="10">
        <v>15.97</v>
      </c>
      <c r="AA4" s="10">
        <v>16.059999999999999</v>
      </c>
      <c r="AB4" s="95">
        <v>16495700</v>
      </c>
      <c r="AC4" s="10">
        <v>16.059999999999999</v>
      </c>
      <c r="AE4" s="138">
        <f t="shared" si="0"/>
        <v>-2.251978088861839E-2</v>
      </c>
      <c r="AJ4" s="235"/>
      <c r="AL4" s="234"/>
      <c r="AO4" s="234"/>
    </row>
    <row r="5" spans="1:41" x14ac:dyDescent="0.25">
      <c r="B5" s="540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6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344</v>
      </c>
      <c r="O5" s="11" t="s">
        <v>67</v>
      </c>
      <c r="Q5" s="3">
        <f>Q4*Q2</f>
        <v>98539.099999999991</v>
      </c>
      <c r="T5" s="67"/>
      <c r="W5" s="133">
        <v>42605</v>
      </c>
      <c r="X5" s="10">
        <v>15.73</v>
      </c>
      <c r="Y5" s="10">
        <v>16.55</v>
      </c>
      <c r="Z5" s="10">
        <v>15.67</v>
      </c>
      <c r="AA5" s="10">
        <v>16.43</v>
      </c>
      <c r="AB5" s="95">
        <v>29790900</v>
      </c>
      <c r="AC5" s="10">
        <v>16.43</v>
      </c>
      <c r="AE5" s="138">
        <f t="shared" si="0"/>
        <v>5.0511508951406547E-2</v>
      </c>
    </row>
    <row r="6" spans="1:41" x14ac:dyDescent="0.25">
      <c r="B6" s="540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6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345</v>
      </c>
      <c r="O6" s="11" t="s">
        <v>64</v>
      </c>
      <c r="Q6" s="2">
        <f>Q3*Q2</f>
        <v>103949.98899999871</v>
      </c>
      <c r="W6" s="133">
        <v>42604</v>
      </c>
      <c r="X6" s="10">
        <v>16.2</v>
      </c>
      <c r="Y6" s="10">
        <v>16.25</v>
      </c>
      <c r="Z6" s="10">
        <v>15.45</v>
      </c>
      <c r="AA6" s="10">
        <v>15.64</v>
      </c>
      <c r="AB6" s="95">
        <v>26338000</v>
      </c>
      <c r="AC6" s="10">
        <v>15.64</v>
      </c>
      <c r="AE6" s="138">
        <f t="shared" si="0"/>
        <v>-6.9047619047619024E-2</v>
      </c>
    </row>
    <row r="7" spans="1:41" x14ac:dyDescent="0.25">
      <c r="B7" s="540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40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-5410.8889999986714</v>
      </c>
      <c r="R7">
        <v>1700</v>
      </c>
      <c r="U7" s="184"/>
      <c r="W7" s="133">
        <v>42601</v>
      </c>
      <c r="X7" s="10">
        <v>16.52</v>
      </c>
      <c r="Y7" s="10">
        <v>16.850000000000001</v>
      </c>
      <c r="Z7" s="10">
        <v>16.48</v>
      </c>
      <c r="AA7" s="10">
        <v>16.8</v>
      </c>
      <c r="AB7" s="95">
        <v>16932800</v>
      </c>
      <c r="AC7" s="10">
        <v>16.8</v>
      </c>
      <c r="AE7" s="138">
        <f t="shared" si="0"/>
        <v>7.194244604316502E-3</v>
      </c>
    </row>
    <row r="8" spans="1:41" x14ac:dyDescent="0.25">
      <c r="B8" s="540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40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K185+M185-F185+Q2*Q4</f>
        <v>-5410.8889999986714</v>
      </c>
      <c r="W8" s="133">
        <v>42600</v>
      </c>
      <c r="X8" s="10">
        <v>15.87</v>
      </c>
      <c r="Y8" s="10">
        <v>16.73</v>
      </c>
      <c r="Z8" s="10">
        <v>15.8</v>
      </c>
      <c r="AA8" s="10">
        <v>16.68</v>
      </c>
      <c r="AB8" s="95">
        <v>26906000</v>
      </c>
      <c r="AC8" s="10">
        <v>16.68</v>
      </c>
      <c r="AE8" s="138">
        <f t="shared" si="0"/>
        <v>6.2420382165605082E-2</v>
      </c>
    </row>
    <row r="9" spans="1:41" x14ac:dyDescent="0.25">
      <c r="B9" s="540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6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224</v>
      </c>
      <c r="Q9" s="138">
        <f>IF(Q2=0, 0, Q8/Q6)</f>
        <v>-5.2052809741025934E-2</v>
      </c>
      <c r="W9" s="133">
        <v>42599</v>
      </c>
      <c r="X9" s="10">
        <v>15.07</v>
      </c>
      <c r="Y9" s="10">
        <v>15.75</v>
      </c>
      <c r="Z9" s="10">
        <v>14.93</v>
      </c>
      <c r="AA9" s="10">
        <v>15.7</v>
      </c>
      <c r="AB9" s="95">
        <v>20862600</v>
      </c>
      <c r="AC9" s="10">
        <v>15.7</v>
      </c>
      <c r="AE9" s="138">
        <f t="shared" si="0"/>
        <v>3.4937376400790976E-2</v>
      </c>
    </row>
    <row r="10" spans="1:41" ht="15" customHeight="1" x14ac:dyDescent="0.25">
      <c r="B10" s="47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41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223</v>
      </c>
      <c r="P10" s="34"/>
      <c r="Q10" s="2">
        <f>M30</f>
        <v>0</v>
      </c>
      <c r="W10" s="133">
        <v>42598</v>
      </c>
      <c r="X10" s="10">
        <v>15.12</v>
      </c>
      <c r="Y10" s="10">
        <v>15.25</v>
      </c>
      <c r="Z10" s="10">
        <v>14.71</v>
      </c>
      <c r="AA10" s="10">
        <v>15.17</v>
      </c>
      <c r="AB10" s="95">
        <v>18354900</v>
      </c>
      <c r="AC10" s="10">
        <v>15.17</v>
      </c>
      <c r="AE10" s="138">
        <f t="shared" si="0"/>
        <v>1.8120805369127524E-2</v>
      </c>
    </row>
    <row r="11" spans="1:41" x14ac:dyDescent="0.25">
      <c r="B11" s="47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41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1.2500000000000001E-2</v>
      </c>
      <c r="W11" s="133">
        <v>42597</v>
      </c>
      <c r="X11" s="10">
        <v>14.94</v>
      </c>
      <c r="Y11" s="10">
        <v>15.06</v>
      </c>
      <c r="Z11" s="10">
        <v>14.78</v>
      </c>
      <c r="AA11" s="10">
        <v>14.9</v>
      </c>
      <c r="AB11" s="95">
        <v>12045700</v>
      </c>
      <c r="AC11" s="10">
        <v>14.9</v>
      </c>
      <c r="AE11" s="138" t="e">
        <f t="shared" si="0"/>
        <v>#DIV/0!</v>
      </c>
    </row>
    <row r="12" spans="1:41" x14ac:dyDescent="0.25">
      <c r="B12" s="47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41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42597</v>
      </c>
      <c r="X12" s="10" t="s">
        <v>160</v>
      </c>
      <c r="Y12" s="10"/>
      <c r="Z12" s="10"/>
      <c r="AA12" s="10"/>
      <c r="AB12" s="95"/>
      <c r="AC12" s="10"/>
      <c r="AE12" s="138">
        <f t="shared" si="0"/>
        <v>-1</v>
      </c>
    </row>
    <row r="13" spans="1:41" x14ac:dyDescent="0.25">
      <c r="B13" s="47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41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42594</v>
      </c>
      <c r="X13" s="10">
        <v>14.6</v>
      </c>
      <c r="Y13" s="10">
        <v>14.92</v>
      </c>
      <c r="Z13" s="10">
        <v>14.55</v>
      </c>
      <c r="AA13" s="10">
        <v>14.72</v>
      </c>
      <c r="AB13" s="95">
        <v>13455700</v>
      </c>
      <c r="AC13" s="10">
        <v>14.67</v>
      </c>
      <c r="AE13" s="138">
        <f t="shared" si="0"/>
        <v>1.8750000000000044E-2</v>
      </c>
    </row>
    <row r="14" spans="1:41" x14ac:dyDescent="0.25">
      <c r="B14" s="47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41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42593</v>
      </c>
      <c r="X14" s="10">
        <v>14.15</v>
      </c>
      <c r="Y14" s="10">
        <v>14.63</v>
      </c>
      <c r="Z14" s="10">
        <v>14.01</v>
      </c>
      <c r="AA14" s="10">
        <v>14.45</v>
      </c>
      <c r="AB14" s="95">
        <v>13615900</v>
      </c>
      <c r="AC14" s="10">
        <v>14.4</v>
      </c>
      <c r="AE14" s="138">
        <f t="shared" si="0"/>
        <v>3.3740129217516124E-2</v>
      </c>
    </row>
    <row r="15" spans="1:41" x14ac:dyDescent="0.25">
      <c r="B15" s="47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41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42592</v>
      </c>
      <c r="X15" s="10">
        <v>14.48</v>
      </c>
      <c r="Y15" s="10">
        <v>14.59</v>
      </c>
      <c r="Z15" s="10">
        <v>13.95</v>
      </c>
      <c r="AA15" s="10">
        <v>13.98</v>
      </c>
      <c r="AB15" s="95">
        <v>13540000</v>
      </c>
      <c r="AC15" s="10">
        <v>13.93</v>
      </c>
      <c r="AE15" s="138">
        <f>AC15/AC16-1</f>
        <v>-3.0619345859429381E-2</v>
      </c>
    </row>
    <row r="16" spans="1:41" x14ac:dyDescent="0.25">
      <c r="B16" s="47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41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42591</v>
      </c>
      <c r="X16" s="10">
        <v>14.35</v>
      </c>
      <c r="Y16" s="10">
        <v>14.52</v>
      </c>
      <c r="Z16" s="10">
        <v>14.22</v>
      </c>
      <c r="AA16" s="10">
        <v>14.42</v>
      </c>
      <c r="AB16" s="95">
        <v>15450800</v>
      </c>
      <c r="AC16" s="10">
        <v>14.37</v>
      </c>
      <c r="AE16" s="138">
        <f t="shared" ref="AE16:AE67" si="4">AC16/AC17-1</f>
        <v>1.1971830985915588E-2</v>
      </c>
    </row>
    <row r="17" spans="1:31" x14ac:dyDescent="0.25">
      <c r="A17" s="2"/>
      <c r="B17" s="47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41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42590</v>
      </c>
      <c r="X17" s="10">
        <v>14.1</v>
      </c>
      <c r="Y17" s="10">
        <v>14.68</v>
      </c>
      <c r="Z17" s="10">
        <v>14.1</v>
      </c>
      <c r="AA17" s="10">
        <v>14.25</v>
      </c>
      <c r="AB17" s="95">
        <v>18392000</v>
      </c>
      <c r="AC17" s="10">
        <v>14.2</v>
      </c>
      <c r="AE17" s="138">
        <f t="shared" si="4"/>
        <v>2.7496382054992718E-2</v>
      </c>
    </row>
    <row r="18" spans="1:31" x14ac:dyDescent="0.25">
      <c r="B18" s="47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6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42587</v>
      </c>
      <c r="X18" s="10">
        <v>13.47</v>
      </c>
      <c r="Y18" s="10">
        <v>13.94</v>
      </c>
      <c r="Z18" s="10">
        <v>13.3</v>
      </c>
      <c r="AA18" s="10">
        <v>13.87</v>
      </c>
      <c r="AB18" s="95">
        <v>16909700</v>
      </c>
      <c r="AC18" s="10">
        <v>13.82</v>
      </c>
      <c r="AE18" s="138">
        <f t="shared" si="4"/>
        <v>3.4431137724550975E-2</v>
      </c>
    </row>
    <row r="19" spans="1:31" x14ac:dyDescent="0.25">
      <c r="A19" s="2"/>
      <c r="B19" s="47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6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42586</v>
      </c>
      <c r="X19" s="10">
        <v>13.6</v>
      </c>
      <c r="Y19" s="10">
        <v>13.9</v>
      </c>
      <c r="Z19" s="10">
        <v>13.05</v>
      </c>
      <c r="AA19" s="10">
        <v>13.41</v>
      </c>
      <c r="AB19" s="95">
        <v>24445600</v>
      </c>
      <c r="AC19" s="10">
        <v>13.36</v>
      </c>
      <c r="AE19" s="138">
        <f t="shared" si="4"/>
        <v>-7.4794315632009667E-4</v>
      </c>
    </row>
    <row r="20" spans="1:31" x14ac:dyDescent="0.25">
      <c r="B20" s="47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6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42585</v>
      </c>
      <c r="X20" s="10">
        <v>12.97</v>
      </c>
      <c r="Y20" s="10">
        <v>13.42</v>
      </c>
      <c r="Z20" s="10">
        <v>12.67</v>
      </c>
      <c r="AA20" s="10">
        <v>13.42</v>
      </c>
      <c r="AB20" s="95">
        <v>17171100</v>
      </c>
      <c r="AC20" s="10">
        <v>13.37</v>
      </c>
      <c r="AE20" s="138">
        <f t="shared" si="4"/>
        <v>3.9657853810264321E-2</v>
      </c>
    </row>
    <row r="21" spans="1:31" x14ac:dyDescent="0.25">
      <c r="B21" s="47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6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42584</v>
      </c>
      <c r="X21" s="10">
        <v>13.12</v>
      </c>
      <c r="Y21" s="10">
        <v>13.23</v>
      </c>
      <c r="Z21" s="10">
        <v>12.47</v>
      </c>
      <c r="AA21" s="10">
        <v>12.9</v>
      </c>
      <c r="AB21" s="95">
        <v>17163600</v>
      </c>
      <c r="AC21" s="10">
        <v>12.86</v>
      </c>
      <c r="AE21" s="138">
        <f t="shared" si="4"/>
        <v>-1.5527950310559868E-3</v>
      </c>
    </row>
    <row r="22" spans="1:31" x14ac:dyDescent="0.25">
      <c r="B22" s="47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6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42583</v>
      </c>
      <c r="X22" s="10">
        <v>13.42</v>
      </c>
      <c r="Y22" s="10">
        <v>13.43</v>
      </c>
      <c r="Z22" s="10">
        <v>12.84</v>
      </c>
      <c r="AA22" s="10">
        <v>12.92</v>
      </c>
      <c r="AB22" s="95">
        <v>20926700</v>
      </c>
      <c r="AC22" s="10">
        <v>12.88</v>
      </c>
      <c r="AE22" s="138">
        <f t="shared" si="4"/>
        <v>-5.2244297277409757E-2</v>
      </c>
    </row>
    <row r="23" spans="1:31" x14ac:dyDescent="0.25">
      <c r="B23" s="47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6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42580</v>
      </c>
      <c r="X23" s="10">
        <v>13.21</v>
      </c>
      <c r="Y23" s="10">
        <v>13.74</v>
      </c>
      <c r="Z23" s="10">
        <v>13.11</v>
      </c>
      <c r="AA23" s="10">
        <v>13.64</v>
      </c>
      <c r="AB23" s="95">
        <v>13855600</v>
      </c>
      <c r="AC23" s="10">
        <v>13.59</v>
      </c>
      <c r="AE23" s="138">
        <f t="shared" si="4"/>
        <v>2.1804511278195493E-2</v>
      </c>
    </row>
    <row r="24" spans="1:31" x14ac:dyDescent="0.25">
      <c r="B24" s="47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6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42579</v>
      </c>
      <c r="X24" s="10">
        <v>13.19</v>
      </c>
      <c r="Y24" s="10">
        <v>13.45</v>
      </c>
      <c r="Z24" s="10">
        <v>13.08</v>
      </c>
      <c r="AA24" s="10">
        <v>13.35</v>
      </c>
      <c r="AB24" s="95">
        <v>16668900</v>
      </c>
      <c r="AC24" s="10">
        <v>13.3</v>
      </c>
      <c r="AE24" s="138">
        <f t="shared" si="4"/>
        <v>1.6042780748663166E-2</v>
      </c>
    </row>
    <row r="25" spans="1:31" x14ac:dyDescent="0.25">
      <c r="B25" s="47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6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42578</v>
      </c>
      <c r="X25" s="10">
        <v>13.89</v>
      </c>
      <c r="Y25" s="10">
        <v>14.09</v>
      </c>
      <c r="Z25" s="10">
        <v>13.06</v>
      </c>
      <c r="AA25" s="10">
        <v>13.13</v>
      </c>
      <c r="AB25" s="95">
        <v>22775700</v>
      </c>
      <c r="AC25" s="10">
        <v>13.09</v>
      </c>
      <c r="AE25" s="138">
        <f t="shared" si="4"/>
        <v>-4.661325564457397E-2</v>
      </c>
    </row>
    <row r="26" spans="1:31" x14ac:dyDescent="0.25">
      <c r="B26" s="47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6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42577</v>
      </c>
      <c r="X26" s="10">
        <v>13.49</v>
      </c>
      <c r="Y26" s="10">
        <v>13.83</v>
      </c>
      <c r="Z26" s="10">
        <v>13.41</v>
      </c>
      <c r="AA26" s="10">
        <v>13.78</v>
      </c>
      <c r="AB26" s="95">
        <v>14112600</v>
      </c>
      <c r="AC26" s="10">
        <v>13.73</v>
      </c>
      <c r="AE26" s="138">
        <f t="shared" si="4"/>
        <v>1.4781966001478297E-2</v>
      </c>
    </row>
    <row r="27" spans="1:31" x14ac:dyDescent="0.25">
      <c r="B27" s="47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6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42576</v>
      </c>
      <c r="X27" s="10">
        <v>13.94</v>
      </c>
      <c r="Y27" s="10">
        <v>14.06</v>
      </c>
      <c r="Z27" s="10">
        <v>13.5</v>
      </c>
      <c r="AA27" s="10">
        <v>13.58</v>
      </c>
      <c r="AB27" s="95">
        <v>17377400</v>
      </c>
      <c r="AC27" s="10">
        <v>13.53</v>
      </c>
      <c r="AE27" s="138">
        <f t="shared" si="4"/>
        <v>-3.7695590327169404E-2</v>
      </c>
    </row>
    <row r="28" spans="1:31" x14ac:dyDescent="0.25">
      <c r="B28" s="47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6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42573</v>
      </c>
      <c r="X28" s="10">
        <v>14.49</v>
      </c>
      <c r="Y28" s="10">
        <v>14.52</v>
      </c>
      <c r="Z28" s="10">
        <v>14.03</v>
      </c>
      <c r="AA28" s="10">
        <v>14.11</v>
      </c>
      <c r="AB28" s="95">
        <v>19805400</v>
      </c>
      <c r="AC28" s="10">
        <v>14.06</v>
      </c>
      <c r="AE28" s="138">
        <f t="shared" si="4"/>
        <v>-2.1572720946416046E-2</v>
      </c>
    </row>
    <row r="29" spans="1:31" x14ac:dyDescent="0.25">
      <c r="B29" s="47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6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42572</v>
      </c>
      <c r="X29" s="10">
        <v>14.8</v>
      </c>
      <c r="Y29" s="10">
        <v>15.08</v>
      </c>
      <c r="Z29" s="10">
        <v>14.37</v>
      </c>
      <c r="AA29" s="10">
        <v>14.42</v>
      </c>
      <c r="AB29" s="95">
        <v>18026500</v>
      </c>
      <c r="AC29" s="10">
        <v>14.37</v>
      </c>
      <c r="AE29" s="138">
        <f t="shared" si="4"/>
        <v>-2.8397565922920864E-2</v>
      </c>
    </row>
    <row r="30" spans="1:31" x14ac:dyDescent="0.25">
      <c r="B30" s="47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6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42571</v>
      </c>
      <c r="X30" s="10">
        <v>14.62</v>
      </c>
      <c r="Y30" s="10">
        <v>14.94</v>
      </c>
      <c r="Z30" s="10">
        <v>14.14</v>
      </c>
      <c r="AA30" s="10">
        <v>14.84</v>
      </c>
      <c r="AB30" s="95">
        <v>17544800</v>
      </c>
      <c r="AC30" s="10">
        <v>14.79</v>
      </c>
      <c r="AE30" s="138">
        <f t="shared" si="4"/>
        <v>6.1224489795919101E-3</v>
      </c>
    </row>
    <row r="31" spans="1:31" x14ac:dyDescent="0.25">
      <c r="B31" s="47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6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42570</v>
      </c>
      <c r="X31" s="10">
        <v>15.06</v>
      </c>
      <c r="Y31" s="10">
        <v>15.13</v>
      </c>
      <c r="Z31" s="10">
        <v>14.65</v>
      </c>
      <c r="AA31" s="10">
        <v>14.75</v>
      </c>
      <c r="AB31" s="95">
        <v>12830500</v>
      </c>
      <c r="AC31" s="10">
        <v>14.7</v>
      </c>
      <c r="AE31" s="138">
        <f t="shared" si="4"/>
        <v>-2.8420356906807775E-2</v>
      </c>
    </row>
    <row r="32" spans="1:31" x14ac:dyDescent="0.25">
      <c r="B32" s="47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6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42569</v>
      </c>
      <c r="X32" s="10">
        <v>15.04</v>
      </c>
      <c r="Y32" s="10">
        <v>15.21</v>
      </c>
      <c r="Z32" s="10">
        <v>14.73</v>
      </c>
      <c r="AA32" s="10">
        <v>15.18</v>
      </c>
      <c r="AB32" s="95">
        <v>14617600</v>
      </c>
      <c r="AC32" s="10">
        <v>15.13</v>
      </c>
      <c r="AE32" s="138">
        <f t="shared" si="4"/>
        <v>-1.9788918205804196E-3</v>
      </c>
    </row>
    <row r="33" spans="2:31" x14ac:dyDescent="0.25">
      <c r="B33" s="47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33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42566</v>
      </c>
      <c r="X33" s="10">
        <v>15.41</v>
      </c>
      <c r="Y33" s="10">
        <v>15.51</v>
      </c>
      <c r="Z33" s="10">
        <v>15.1</v>
      </c>
      <c r="AA33" s="10">
        <v>15.21</v>
      </c>
      <c r="AB33" s="95">
        <v>15297900</v>
      </c>
      <c r="AC33" s="10">
        <v>15.16</v>
      </c>
      <c r="AE33" s="138">
        <f t="shared" si="4"/>
        <v>-3.9421813403416328E-3</v>
      </c>
    </row>
    <row r="34" spans="2:31" x14ac:dyDescent="0.25">
      <c r="B34" s="47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6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42565</v>
      </c>
      <c r="X34" s="10">
        <v>15.55</v>
      </c>
      <c r="Y34" s="10">
        <v>15.76</v>
      </c>
      <c r="Z34" s="10">
        <v>15.21</v>
      </c>
      <c r="AA34" s="10">
        <v>15.27</v>
      </c>
      <c r="AB34" s="95">
        <v>12174900</v>
      </c>
      <c r="AC34" s="10">
        <v>15.22</v>
      </c>
      <c r="AE34" s="138">
        <f t="shared" si="4"/>
        <v>-1.312335958005173E-3</v>
      </c>
    </row>
    <row r="35" spans="2:31" x14ac:dyDescent="0.25">
      <c r="B35" s="47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6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42564</v>
      </c>
      <c r="X35" s="10">
        <v>15.44</v>
      </c>
      <c r="Y35" s="10">
        <v>15.74</v>
      </c>
      <c r="Z35" s="10">
        <v>15.13</v>
      </c>
      <c r="AA35" s="10">
        <v>15.29</v>
      </c>
      <c r="AB35" s="95">
        <v>22648400</v>
      </c>
      <c r="AC35" s="10">
        <v>15.24</v>
      </c>
      <c r="AE35" s="138">
        <f t="shared" si="4"/>
        <v>-1.9935691318327953E-2</v>
      </c>
    </row>
    <row r="36" spans="2:31" x14ac:dyDescent="0.25">
      <c r="B36" s="47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6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42563</v>
      </c>
      <c r="X36" s="10">
        <v>15.03</v>
      </c>
      <c r="Y36" s="10">
        <v>15.73</v>
      </c>
      <c r="Z36" s="10">
        <v>15.01</v>
      </c>
      <c r="AA36" s="10">
        <v>15.6</v>
      </c>
      <c r="AB36" s="95">
        <v>21959700</v>
      </c>
      <c r="AC36" s="10">
        <v>15.55</v>
      </c>
      <c r="AE36" s="138">
        <f t="shared" si="4"/>
        <v>6.2158469945355233E-2</v>
      </c>
    </row>
    <row r="37" spans="2:31" x14ac:dyDescent="0.25">
      <c r="B37" s="47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6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42562</v>
      </c>
      <c r="X37" s="10">
        <v>15</v>
      </c>
      <c r="Y37" s="10">
        <v>15.14</v>
      </c>
      <c r="Z37" s="10">
        <v>14.66</v>
      </c>
      <c r="AA37" s="10">
        <v>14.69</v>
      </c>
      <c r="AB37" s="95">
        <v>12502900</v>
      </c>
      <c r="AC37" s="10">
        <v>14.64</v>
      </c>
      <c r="AE37" s="138">
        <f t="shared" si="4"/>
        <v>-1.5467383994619999E-2</v>
      </c>
    </row>
    <row r="38" spans="2:31" x14ac:dyDescent="0.25">
      <c r="B38" s="47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6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42559</v>
      </c>
      <c r="X38" s="10">
        <v>15.06</v>
      </c>
      <c r="Y38" s="10">
        <v>15.17</v>
      </c>
      <c r="Z38" s="10">
        <v>14.68</v>
      </c>
      <c r="AA38" s="10">
        <v>14.92</v>
      </c>
      <c r="AB38" s="95">
        <v>17321300</v>
      </c>
      <c r="AC38" s="10">
        <v>14.87</v>
      </c>
      <c r="AE38" s="138">
        <f t="shared" si="4"/>
        <v>1.2253233492171445E-2</v>
      </c>
    </row>
    <row r="39" spans="2:31" x14ac:dyDescent="0.25">
      <c r="B39" s="47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6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42558</v>
      </c>
      <c r="X39" s="10">
        <v>15.2</v>
      </c>
      <c r="Y39" s="10">
        <v>15.4</v>
      </c>
      <c r="Z39" s="10">
        <v>14.56</v>
      </c>
      <c r="AA39" s="10">
        <v>14.74</v>
      </c>
      <c r="AB39" s="95">
        <v>18822000</v>
      </c>
      <c r="AC39" s="10">
        <v>14.69</v>
      </c>
      <c r="AE39" s="138">
        <f t="shared" si="4"/>
        <v>-6.7613252197430418E-3</v>
      </c>
    </row>
    <row r="40" spans="2:31" x14ac:dyDescent="0.25">
      <c r="B40" s="47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6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42557</v>
      </c>
      <c r="X40" s="10">
        <v>14.56</v>
      </c>
      <c r="Y40" s="10">
        <v>15</v>
      </c>
      <c r="Z40" s="10">
        <v>14.43</v>
      </c>
      <c r="AA40" s="10">
        <v>14.84</v>
      </c>
      <c r="AB40" s="95">
        <v>15754800</v>
      </c>
      <c r="AC40" s="10">
        <v>14.79</v>
      </c>
      <c r="AE40" s="138">
        <f t="shared" si="4"/>
        <v>8.1799591002045258E-3</v>
      </c>
    </row>
    <row r="41" spans="2:31" ht="20.25" thickBot="1" x14ac:dyDescent="0.35">
      <c r="B41" s="540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6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36" t="s">
        <v>78</v>
      </c>
      <c r="P41" s="536"/>
      <c r="W41" s="133">
        <v>42556</v>
      </c>
      <c r="X41" s="10">
        <v>15.21</v>
      </c>
      <c r="Y41" s="10">
        <v>15.45</v>
      </c>
      <c r="Z41" s="10">
        <v>14.45</v>
      </c>
      <c r="AA41" s="10">
        <v>14.72</v>
      </c>
      <c r="AB41" s="95">
        <v>21129200</v>
      </c>
      <c r="AC41" s="10">
        <v>14.67</v>
      </c>
      <c r="AE41" s="138">
        <f t="shared" si="4"/>
        <v>-6.1420345489443418E-2</v>
      </c>
    </row>
    <row r="42" spans="2:31" ht="21" thickTop="1" thickBot="1" x14ac:dyDescent="0.35">
      <c r="B42" s="540"/>
      <c r="C42" s="4">
        <v>340</v>
      </c>
      <c r="D42" s="240">
        <v>17.8</v>
      </c>
      <c r="E42" s="3">
        <v>0</v>
      </c>
      <c r="F42" s="3">
        <f t="shared" si="1"/>
        <v>6052</v>
      </c>
      <c r="G42" s="538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19.459</v>
      </c>
      <c r="T42" s="134" t="s">
        <v>92</v>
      </c>
      <c r="W42" s="133">
        <v>42552</v>
      </c>
      <c r="X42" s="10">
        <v>14.88</v>
      </c>
      <c r="Y42" s="10">
        <v>15.84</v>
      </c>
      <c r="Z42" s="10">
        <v>14.85</v>
      </c>
      <c r="AA42" s="10">
        <v>15.68</v>
      </c>
      <c r="AB42" s="95">
        <v>19890800</v>
      </c>
      <c r="AC42" s="10">
        <v>15.63</v>
      </c>
      <c r="AE42" s="138">
        <f t="shared" si="4"/>
        <v>4.4786096256684393E-2</v>
      </c>
    </row>
    <row r="43" spans="2:31" ht="15.75" thickTop="1" x14ac:dyDescent="0.25">
      <c r="B43" s="476">
        <v>42312</v>
      </c>
      <c r="C43" s="17">
        <v>500</v>
      </c>
      <c r="D43" s="484">
        <v>17.559999999999999</v>
      </c>
      <c r="E43" s="75">
        <v>6.95</v>
      </c>
      <c r="F43" s="75">
        <f t="shared" si="1"/>
        <v>8786.9500000000007</v>
      </c>
      <c r="G43" s="53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19.299499999999998</v>
      </c>
      <c r="T43" s="135" t="s">
        <v>98</v>
      </c>
      <c r="U43" s="129">
        <v>16.010000000000002</v>
      </c>
      <c r="W43" s="133">
        <v>42551</v>
      </c>
      <c r="X43" s="10">
        <v>15.02</v>
      </c>
      <c r="Y43" s="10">
        <v>15.15</v>
      </c>
      <c r="Z43" s="10">
        <v>14.76</v>
      </c>
      <c r="AA43" s="10">
        <v>15.01</v>
      </c>
      <c r="AB43" s="95">
        <v>15331700</v>
      </c>
      <c r="AC43" s="10">
        <v>14.96</v>
      </c>
      <c r="AE43" s="138">
        <f t="shared" si="4"/>
        <v>-8.6149768058315646E-3</v>
      </c>
    </row>
    <row r="44" spans="2:31" x14ac:dyDescent="0.25">
      <c r="B44" s="47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3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19.139999999999997</v>
      </c>
      <c r="T44" s="136" t="s">
        <v>99</v>
      </c>
      <c r="U44" s="130">
        <v>16.07</v>
      </c>
      <c r="W44" s="133">
        <v>42550</v>
      </c>
      <c r="X44" s="10">
        <v>15.02</v>
      </c>
      <c r="Y44" s="10">
        <v>15.45</v>
      </c>
      <c r="Z44" s="10">
        <v>14.84</v>
      </c>
      <c r="AA44" s="10">
        <v>15.14</v>
      </c>
      <c r="AB44" s="95">
        <v>24163800</v>
      </c>
      <c r="AC44" s="10">
        <v>15.09</v>
      </c>
      <c r="AE44" s="138">
        <f t="shared" si="4"/>
        <v>2.4439918533604832E-2</v>
      </c>
    </row>
    <row r="45" spans="2:31" x14ac:dyDescent="0.25">
      <c r="B45" s="47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3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18.980499999999999</v>
      </c>
      <c r="T45" s="136" t="s">
        <v>100</v>
      </c>
      <c r="U45" s="130" t="s">
        <v>579</v>
      </c>
      <c r="W45" s="133">
        <v>42549</v>
      </c>
      <c r="X45" s="10">
        <v>14.28</v>
      </c>
      <c r="Y45" s="10">
        <v>14.83</v>
      </c>
      <c r="Z45" s="10">
        <v>14.17</v>
      </c>
      <c r="AA45" s="10">
        <v>14.78</v>
      </c>
      <c r="AB45" s="95">
        <v>19105300</v>
      </c>
      <c r="AC45" s="10">
        <v>14.73</v>
      </c>
      <c r="AE45" s="138">
        <f t="shared" si="4"/>
        <v>8.2292432035268259E-2</v>
      </c>
    </row>
    <row r="46" spans="2:31" x14ac:dyDescent="0.25">
      <c r="B46" s="47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6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18.820999999999998</v>
      </c>
      <c r="T46" s="136" t="s">
        <v>101</v>
      </c>
      <c r="U46" s="130" t="s">
        <v>580</v>
      </c>
      <c r="W46" s="133">
        <v>42548</v>
      </c>
      <c r="X46" s="10">
        <v>14.3</v>
      </c>
      <c r="Y46" s="10">
        <v>14.42</v>
      </c>
      <c r="Z46" s="10">
        <v>13.12</v>
      </c>
      <c r="AA46" s="10">
        <v>13.66</v>
      </c>
      <c r="AB46" s="95">
        <v>23889600</v>
      </c>
      <c r="AC46" s="10">
        <v>13.61</v>
      </c>
      <c r="AE46" s="138">
        <f t="shared" si="4"/>
        <v>-6.3961485557083919E-2</v>
      </c>
    </row>
    <row r="47" spans="2:31" x14ac:dyDescent="0.25">
      <c r="B47" s="47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6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18.661499999999997</v>
      </c>
      <c r="T47" s="136" t="s">
        <v>102</v>
      </c>
      <c r="U47" s="130">
        <v>18.079999999999998</v>
      </c>
      <c r="W47" s="133">
        <v>42545</v>
      </c>
      <c r="X47" s="10">
        <v>14.31</v>
      </c>
      <c r="Y47" s="10">
        <v>14.94</v>
      </c>
      <c r="Z47" s="10">
        <v>14.28</v>
      </c>
      <c r="AA47" s="10">
        <v>14.59</v>
      </c>
      <c r="AB47" s="95">
        <v>33429500</v>
      </c>
      <c r="AC47" s="10">
        <v>14.54</v>
      </c>
      <c r="AE47" s="138">
        <f t="shared" si="4"/>
        <v>-4.4678055190538912E-2</v>
      </c>
    </row>
    <row r="48" spans="2:31" x14ac:dyDescent="0.25">
      <c r="B48" s="476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6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18.501999999999999</v>
      </c>
      <c r="T48" s="136" t="s">
        <v>103</v>
      </c>
      <c r="U48" s="130">
        <v>2.2976000000000001</v>
      </c>
      <c r="W48" s="133">
        <v>42544</v>
      </c>
      <c r="X48" s="10">
        <v>15.02</v>
      </c>
      <c r="Y48" s="10">
        <v>15.28</v>
      </c>
      <c r="Z48" s="10">
        <v>14.78</v>
      </c>
      <c r="AA48" s="10">
        <v>15.27</v>
      </c>
      <c r="AB48" s="95">
        <v>19494000</v>
      </c>
      <c r="AC48" s="10">
        <v>15.22</v>
      </c>
      <c r="AE48" s="138">
        <f t="shared" si="4"/>
        <v>3.5374149659864074E-2</v>
      </c>
    </row>
    <row r="49" spans="2:31" x14ac:dyDescent="0.25">
      <c r="B49" s="47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6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18.342499999999998</v>
      </c>
      <c r="T49" s="136" t="s">
        <v>123</v>
      </c>
      <c r="U49" s="130" t="s">
        <v>335</v>
      </c>
      <c r="W49" s="133">
        <v>42543</v>
      </c>
      <c r="X49" s="10">
        <v>15.13</v>
      </c>
      <c r="Y49" s="10">
        <v>15.32</v>
      </c>
      <c r="Z49" s="10">
        <v>14.56</v>
      </c>
      <c r="AA49" s="10">
        <v>14.75</v>
      </c>
      <c r="AB49" s="95">
        <v>21281100</v>
      </c>
      <c r="AC49" s="10">
        <v>14.7</v>
      </c>
      <c r="AE49" s="138">
        <f t="shared" si="4"/>
        <v>-2.2606382978723416E-2</v>
      </c>
    </row>
    <row r="50" spans="2:31" x14ac:dyDescent="0.25">
      <c r="B50" s="476">
        <v>42340</v>
      </c>
      <c r="C50" s="4">
        <v>500</v>
      </c>
      <c r="D50" s="240">
        <v>17.5</v>
      </c>
      <c r="E50" s="3">
        <v>0</v>
      </c>
      <c r="F50" s="3">
        <f t="shared" si="1"/>
        <v>8750</v>
      </c>
      <c r="G50" s="476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18.182999999999996</v>
      </c>
      <c r="T50" s="136"/>
      <c r="U50" s="130"/>
      <c r="W50" s="133">
        <v>42542</v>
      </c>
      <c r="X50" s="10">
        <v>14.74</v>
      </c>
      <c r="Y50" s="10">
        <v>15.18</v>
      </c>
      <c r="Z50" s="10">
        <v>14.2</v>
      </c>
      <c r="AA50" s="10">
        <v>15.09</v>
      </c>
      <c r="AB50" s="95">
        <v>34467400</v>
      </c>
      <c r="AC50" s="10">
        <v>15.04</v>
      </c>
      <c r="AE50" s="138">
        <f t="shared" si="4"/>
        <v>4.2273042273042183E-2</v>
      </c>
    </row>
    <row r="51" spans="2:31" x14ac:dyDescent="0.25">
      <c r="B51" s="476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6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18.023499999999999</v>
      </c>
      <c r="T51" s="136" t="s">
        <v>105</v>
      </c>
      <c r="U51" s="130" t="s">
        <v>581</v>
      </c>
      <c r="W51" s="133">
        <v>42541</v>
      </c>
      <c r="X51" s="10">
        <v>13.85</v>
      </c>
      <c r="Y51" s="10">
        <v>14.73</v>
      </c>
      <c r="Z51" s="10">
        <v>13.83</v>
      </c>
      <c r="AA51" s="10">
        <v>14.48</v>
      </c>
      <c r="AB51" s="95">
        <v>39534000</v>
      </c>
      <c r="AC51" s="10">
        <v>14.43</v>
      </c>
      <c r="AE51" s="138">
        <f t="shared" si="4"/>
        <v>9.9847560975609762E-2</v>
      </c>
    </row>
    <row r="52" spans="2:31" x14ac:dyDescent="0.25">
      <c r="B52" s="476">
        <v>42345</v>
      </c>
      <c r="C52" s="4">
        <v>500</v>
      </c>
      <c r="D52" s="240">
        <v>16.850000000000001</v>
      </c>
      <c r="E52" s="3">
        <v>0</v>
      </c>
      <c r="F52" s="3">
        <f t="shared" si="1"/>
        <v>8425</v>
      </c>
      <c r="G52" s="476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17.864000000000001</v>
      </c>
      <c r="T52" s="136" t="s">
        <v>106</v>
      </c>
      <c r="U52" s="130" t="s">
        <v>582</v>
      </c>
      <c r="W52" s="133">
        <v>42538</v>
      </c>
      <c r="X52" s="10">
        <v>12.98</v>
      </c>
      <c r="Y52" s="10">
        <v>13.38</v>
      </c>
      <c r="Z52" s="10">
        <v>12.93</v>
      </c>
      <c r="AA52" s="10">
        <v>13.16</v>
      </c>
      <c r="AB52" s="95">
        <v>17879400</v>
      </c>
      <c r="AC52" s="10">
        <v>13.12</v>
      </c>
      <c r="AE52" s="138">
        <f t="shared" si="4"/>
        <v>3.8796516231195399E-2</v>
      </c>
    </row>
    <row r="53" spans="2:31" ht="15" customHeight="1" x14ac:dyDescent="0.25">
      <c r="B53" s="476">
        <v>42347</v>
      </c>
      <c r="C53" s="4">
        <v>500</v>
      </c>
      <c r="D53" s="240">
        <v>15.84</v>
      </c>
      <c r="E53" s="3">
        <v>0</v>
      </c>
      <c r="F53" s="3">
        <f t="shared" si="1"/>
        <v>7920</v>
      </c>
      <c r="G53" s="541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17.704499999999999</v>
      </c>
      <c r="T53" s="136" t="s">
        <v>107</v>
      </c>
      <c r="U53" s="131">
        <v>15538849</v>
      </c>
      <c r="W53" s="133">
        <v>42537</v>
      </c>
      <c r="X53" s="10">
        <v>12.9</v>
      </c>
      <c r="Y53" s="10">
        <v>12.91</v>
      </c>
      <c r="Z53" s="10">
        <v>12.22</v>
      </c>
      <c r="AA53" s="10">
        <v>12.67</v>
      </c>
      <c r="AB53" s="95">
        <v>16743700</v>
      </c>
      <c r="AC53" s="10">
        <v>12.63</v>
      </c>
      <c r="AE53" s="138">
        <f t="shared" si="4"/>
        <v>-2.995391705069117E-2</v>
      </c>
    </row>
    <row r="54" spans="2:31" x14ac:dyDescent="0.25">
      <c r="B54" s="47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41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17.545000000000002</v>
      </c>
      <c r="T54" s="136" t="s">
        <v>110</v>
      </c>
      <c r="U54" s="131">
        <v>18622600</v>
      </c>
      <c r="W54" s="133">
        <v>42536</v>
      </c>
      <c r="X54" s="10">
        <v>13.06</v>
      </c>
      <c r="Y54" s="10">
        <v>13.49</v>
      </c>
      <c r="Z54" s="10">
        <v>12.89</v>
      </c>
      <c r="AA54" s="10">
        <v>13.06</v>
      </c>
      <c r="AB54" s="95">
        <v>13088100</v>
      </c>
      <c r="AC54" s="10">
        <v>13.02</v>
      </c>
      <c r="AE54" s="138">
        <f t="shared" si="4"/>
        <v>-1.2888551933282755E-2</v>
      </c>
    </row>
    <row r="55" spans="2:31" x14ac:dyDescent="0.25">
      <c r="B55" s="47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41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17.3855</v>
      </c>
      <c r="T55" s="136" t="s">
        <v>108</v>
      </c>
      <c r="U55" s="130" t="s">
        <v>583</v>
      </c>
      <c r="W55" s="133">
        <v>42535</v>
      </c>
      <c r="X55" s="10">
        <v>13.26</v>
      </c>
      <c r="Y55" s="10">
        <v>13.5</v>
      </c>
      <c r="Z55" s="10">
        <v>12.84</v>
      </c>
      <c r="AA55" s="10">
        <v>13.23</v>
      </c>
      <c r="AB55" s="95">
        <v>12107600</v>
      </c>
      <c r="AC55" s="10">
        <v>13.19</v>
      </c>
      <c r="AE55" s="138">
        <f t="shared" si="4"/>
        <v>-3.023431594860182E-3</v>
      </c>
    </row>
    <row r="56" spans="2:31" x14ac:dyDescent="0.25">
      <c r="B56" s="47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6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17.225999999999999</v>
      </c>
      <c r="T56" s="136" t="s">
        <v>111</v>
      </c>
      <c r="U56" s="130" t="s">
        <v>130</v>
      </c>
      <c r="W56" s="133">
        <v>42534</v>
      </c>
      <c r="X56" s="10">
        <v>13.24</v>
      </c>
      <c r="Y56" s="10">
        <v>13.71</v>
      </c>
      <c r="Z56" s="10">
        <v>13.15</v>
      </c>
      <c r="AA56" s="10">
        <v>13.28</v>
      </c>
      <c r="AB56" s="95">
        <v>17032300</v>
      </c>
      <c r="AC56" s="10">
        <v>13.23</v>
      </c>
      <c r="AE56" s="138">
        <f t="shared" si="4"/>
        <v>-1.0471204188481575E-2</v>
      </c>
    </row>
    <row r="57" spans="2:31" x14ac:dyDescent="0.25">
      <c r="B57" s="47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6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17.066500000000001</v>
      </c>
      <c r="T57" s="136" t="s">
        <v>112</v>
      </c>
      <c r="U57" s="130">
        <v>-2.89</v>
      </c>
      <c r="W57" s="133">
        <v>42531</v>
      </c>
      <c r="X57" s="10">
        <v>13.97</v>
      </c>
      <c r="Y57" s="10">
        <v>13.99</v>
      </c>
      <c r="Z57" s="10">
        <v>13.4</v>
      </c>
      <c r="AA57" s="10">
        <v>13.42</v>
      </c>
      <c r="AB57" s="95">
        <v>16791200</v>
      </c>
      <c r="AC57" s="10">
        <v>13.37</v>
      </c>
      <c r="AE57" s="138">
        <f t="shared" si="4"/>
        <v>-5.9113300492610987E-2</v>
      </c>
    </row>
    <row r="58" spans="2:31" x14ac:dyDescent="0.25">
      <c r="B58" s="47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6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16.907</v>
      </c>
      <c r="T58" s="136" t="s">
        <v>109</v>
      </c>
      <c r="U58" s="130" t="s">
        <v>584</v>
      </c>
      <c r="W58" s="133">
        <v>42530</v>
      </c>
      <c r="X58" s="10">
        <v>14.18</v>
      </c>
      <c r="Y58" s="10">
        <v>14.47</v>
      </c>
      <c r="Z58" s="10">
        <v>14.1</v>
      </c>
      <c r="AA58" s="10">
        <v>14.26</v>
      </c>
      <c r="AB58" s="95">
        <v>14134300</v>
      </c>
      <c r="AC58" s="10">
        <v>14.21</v>
      </c>
      <c r="AE58" s="138">
        <f t="shared" si="4"/>
        <v>-1.8646408839778972E-2</v>
      </c>
    </row>
    <row r="59" spans="2:31" x14ac:dyDescent="0.25">
      <c r="B59" s="47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6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16.747499999999999</v>
      </c>
      <c r="W59" s="133">
        <v>42529</v>
      </c>
      <c r="X59" s="10">
        <v>15</v>
      </c>
      <c r="Y59" s="10">
        <v>15.15</v>
      </c>
      <c r="Z59" s="10">
        <v>14.42</v>
      </c>
      <c r="AA59" s="10">
        <v>14.53</v>
      </c>
      <c r="AB59" s="95">
        <v>20238300</v>
      </c>
      <c r="AC59" s="10">
        <v>14.48</v>
      </c>
      <c r="AE59" s="138">
        <f t="shared" si="4"/>
        <v>-6.1770761839395893E-3</v>
      </c>
    </row>
    <row r="60" spans="2:31" x14ac:dyDescent="0.25">
      <c r="B60" s="47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6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16.588000000000001</v>
      </c>
      <c r="W60" s="133">
        <v>42528</v>
      </c>
      <c r="X60" s="10">
        <v>14.15</v>
      </c>
      <c r="Y60" s="10">
        <v>14.75</v>
      </c>
      <c r="Z60" s="10">
        <v>13.97</v>
      </c>
      <c r="AA60" s="10">
        <v>14.62</v>
      </c>
      <c r="AB60" s="95">
        <v>24184000</v>
      </c>
      <c r="AC60" s="10">
        <v>14.57</v>
      </c>
      <c r="AE60" s="138">
        <f t="shared" si="4"/>
        <v>4.7447879223580181E-2</v>
      </c>
    </row>
    <row r="61" spans="2:31" x14ac:dyDescent="0.25">
      <c r="B61" s="47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6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16.4285</v>
      </c>
      <c r="W61" s="133">
        <v>42527</v>
      </c>
      <c r="X61" s="10">
        <v>13.65</v>
      </c>
      <c r="Y61" s="10">
        <v>14</v>
      </c>
      <c r="Z61" s="10">
        <v>13.52</v>
      </c>
      <c r="AA61" s="10">
        <v>13.96</v>
      </c>
      <c r="AB61" s="95">
        <v>16295400</v>
      </c>
      <c r="AC61" s="10">
        <v>13.91</v>
      </c>
      <c r="AE61" s="138">
        <f t="shared" si="4"/>
        <v>4.8229088168801892E-2</v>
      </c>
    </row>
    <row r="62" spans="2:31" x14ac:dyDescent="0.25">
      <c r="B62" s="47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40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16.268999999999998</v>
      </c>
      <c r="W62" s="133">
        <v>42524</v>
      </c>
      <c r="X62" s="10">
        <v>13.36</v>
      </c>
      <c r="Y62" s="10">
        <v>13.57</v>
      </c>
      <c r="Z62" s="10">
        <v>13.07</v>
      </c>
      <c r="AA62" s="10">
        <v>13.32</v>
      </c>
      <c r="AB62" s="95">
        <v>14767900</v>
      </c>
      <c r="AC62" s="10">
        <v>13.27</v>
      </c>
      <c r="AE62" s="138">
        <f t="shared" si="4"/>
        <v>-4.5011252813204061E-3</v>
      </c>
    </row>
    <row r="63" spans="2:31" x14ac:dyDescent="0.25">
      <c r="B63" s="47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40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16.109500000000001</v>
      </c>
      <c r="W63" s="133">
        <v>42523</v>
      </c>
      <c r="X63" s="10">
        <v>13.01</v>
      </c>
      <c r="Y63" s="10">
        <v>13.47</v>
      </c>
      <c r="Z63" s="10">
        <v>12.96</v>
      </c>
      <c r="AA63" s="10">
        <v>13.38</v>
      </c>
      <c r="AB63" s="95">
        <v>13965100</v>
      </c>
      <c r="AC63" s="10">
        <v>13.33</v>
      </c>
      <c r="AE63" s="138">
        <f t="shared" si="4"/>
        <v>1.0614101592115288E-2</v>
      </c>
    </row>
    <row r="64" spans="2:31" x14ac:dyDescent="0.25">
      <c r="B64" s="47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6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15.95</v>
      </c>
      <c r="W64" s="133">
        <v>42522</v>
      </c>
      <c r="X64" s="10">
        <v>12.88</v>
      </c>
      <c r="Y64" s="10">
        <v>13.32</v>
      </c>
      <c r="Z64" s="10">
        <v>12.68</v>
      </c>
      <c r="AA64" s="10">
        <v>13.23</v>
      </c>
      <c r="AB64" s="95">
        <v>17141800</v>
      </c>
      <c r="AC64" s="10">
        <v>13.19</v>
      </c>
      <c r="AE64" s="138">
        <f t="shared" si="4"/>
        <v>1.2279355333844943E-2</v>
      </c>
    </row>
    <row r="65" spans="1:31" x14ac:dyDescent="0.25">
      <c r="B65" s="47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6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15.7905</v>
      </c>
      <c r="W65" s="133">
        <v>42521</v>
      </c>
      <c r="X65" s="10">
        <v>13.11</v>
      </c>
      <c r="Y65" s="10">
        <v>13.59</v>
      </c>
      <c r="Z65" s="10">
        <v>12.94</v>
      </c>
      <c r="AA65" s="10">
        <v>13.07</v>
      </c>
      <c r="AB65" s="95">
        <v>19678400</v>
      </c>
      <c r="AC65" s="10">
        <v>13.03</v>
      </c>
      <c r="AE65" s="138">
        <f t="shared" si="4"/>
        <v>1.3219284603421366E-2</v>
      </c>
    </row>
    <row r="66" spans="1:31" x14ac:dyDescent="0.25">
      <c r="B66" s="47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6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15.630999999999998</v>
      </c>
      <c r="W66" s="133">
        <v>42517</v>
      </c>
      <c r="X66" s="10">
        <v>13.06</v>
      </c>
      <c r="Y66" s="10">
        <v>13.1</v>
      </c>
      <c r="Z66" s="10">
        <v>12.77</v>
      </c>
      <c r="AA66" s="10">
        <v>12.9</v>
      </c>
      <c r="AB66" s="95">
        <v>16136400</v>
      </c>
      <c r="AC66" s="10">
        <v>12.86</v>
      </c>
      <c r="AE66" s="138">
        <f t="shared" si="4"/>
        <v>-2.0563594821020659E-2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6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15.471499999999999</v>
      </c>
      <c r="W67" s="133">
        <v>42516</v>
      </c>
      <c r="X67" s="10">
        <v>13.8</v>
      </c>
      <c r="Y67" s="10">
        <v>13.89</v>
      </c>
      <c r="Z67" s="10">
        <v>13.17</v>
      </c>
      <c r="AA67" s="10">
        <v>13.17</v>
      </c>
      <c r="AB67" s="95">
        <v>17242000</v>
      </c>
      <c r="AC67" s="10">
        <v>13.13</v>
      </c>
      <c r="AE67" s="138">
        <f t="shared" si="4"/>
        <v>-2.6686434395848724E-2</v>
      </c>
    </row>
    <row r="68" spans="1:31" x14ac:dyDescent="0.25">
      <c r="B68" s="47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6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15.311999999999999</v>
      </c>
      <c r="W68" s="133">
        <v>42515</v>
      </c>
      <c r="X68" s="10">
        <v>13.23</v>
      </c>
      <c r="Y68" s="10">
        <v>13.6</v>
      </c>
      <c r="Z68" s="10">
        <v>13.14</v>
      </c>
      <c r="AA68" s="10">
        <v>13.54</v>
      </c>
      <c r="AB68" s="95">
        <v>16999500</v>
      </c>
      <c r="AC68" s="10">
        <v>13.49</v>
      </c>
      <c r="AE68" s="138" t="e">
        <f>AC68/AC69-1</f>
        <v>#DIV/0!</v>
      </c>
    </row>
    <row r="69" spans="1:31" x14ac:dyDescent="0.25">
      <c r="B69" s="47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6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15.152499999999998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47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6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14.992999999999999</v>
      </c>
    </row>
    <row r="71" spans="1:31" x14ac:dyDescent="0.25">
      <c r="B71" s="47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6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14.833500000000001</v>
      </c>
    </row>
    <row r="72" spans="1:31" x14ac:dyDescent="0.25">
      <c r="B72" s="47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6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14.673999999999999</v>
      </c>
    </row>
    <row r="73" spans="1:31" x14ac:dyDescent="0.25">
      <c r="B73" s="47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40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14.5145</v>
      </c>
    </row>
    <row r="74" spans="1:31" ht="15" customHeight="1" x14ac:dyDescent="0.25">
      <c r="B74" s="538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40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14.355</v>
      </c>
    </row>
    <row r="75" spans="1:31" x14ac:dyDescent="0.25">
      <c r="B75" s="538"/>
      <c r="C75" s="7">
        <v>500</v>
      </c>
      <c r="D75" s="79">
        <v>6.75</v>
      </c>
      <c r="E75" s="44">
        <v>0</v>
      </c>
      <c r="F75" s="44">
        <f t="shared" si="10"/>
        <v>3375</v>
      </c>
      <c r="G75" s="476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14.195499999999999</v>
      </c>
    </row>
    <row r="76" spans="1:31" x14ac:dyDescent="0.25">
      <c r="B76" s="538"/>
      <c r="C76" s="7">
        <v>300</v>
      </c>
      <c r="D76" s="79">
        <v>6.75</v>
      </c>
      <c r="E76" s="44">
        <v>0</v>
      </c>
      <c r="F76" s="44">
        <f t="shared" si="10"/>
        <v>2025</v>
      </c>
      <c r="G76" s="476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14.036</v>
      </c>
    </row>
    <row r="77" spans="1:31" x14ac:dyDescent="0.25">
      <c r="B77" s="47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6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13.8765</v>
      </c>
    </row>
    <row r="78" spans="1:31" x14ac:dyDescent="0.25">
      <c r="B78" s="47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6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13.716999999999999</v>
      </c>
    </row>
    <row r="79" spans="1:31" x14ac:dyDescent="0.25">
      <c r="B79" s="47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6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13.557499999999999</v>
      </c>
    </row>
    <row r="80" spans="1:31" x14ac:dyDescent="0.25">
      <c r="A80" s="2"/>
      <c r="B80" s="47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6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47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6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47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6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47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6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47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6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47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6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47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6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47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6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47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6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40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6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42"/>
      <c r="C90" s="7">
        <v>500</v>
      </c>
      <c r="D90" s="79">
        <v>11.42</v>
      </c>
      <c r="E90" s="44">
        <v>0</v>
      </c>
      <c r="F90" s="44">
        <f t="shared" si="10"/>
        <v>5710</v>
      </c>
      <c r="G90" s="476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47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6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47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6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47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6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40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6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40"/>
      <c r="C95" s="7">
        <v>350</v>
      </c>
      <c r="D95" s="79">
        <v>11.22</v>
      </c>
      <c r="E95" s="44">
        <v>0</v>
      </c>
      <c r="F95" s="44">
        <f t="shared" si="10"/>
        <v>3927</v>
      </c>
      <c r="G95" s="476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38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6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39"/>
      <c r="C97" s="7">
        <v>500</v>
      </c>
      <c r="D97" s="79">
        <v>11.01</v>
      </c>
      <c r="E97" s="44">
        <v>0</v>
      </c>
      <c r="F97" s="44">
        <f t="shared" si="10"/>
        <v>5505</v>
      </c>
      <c r="G97" s="476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39"/>
      <c r="C98" s="7">
        <v>500</v>
      </c>
      <c r="D98" s="79">
        <v>10.75</v>
      </c>
      <c r="E98" s="44">
        <v>0</v>
      </c>
      <c r="F98" s="44">
        <f t="shared" si="10"/>
        <v>5375</v>
      </c>
      <c r="G98" s="476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39"/>
      <c r="C99" s="7">
        <v>1000</v>
      </c>
      <c r="D99" s="79">
        <v>10.4</v>
      </c>
      <c r="E99" s="44">
        <v>0</v>
      </c>
      <c r="F99" s="44">
        <f t="shared" si="10"/>
        <v>10400</v>
      </c>
      <c r="G99" s="476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3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6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47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6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47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6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47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37" t="s">
        <v>250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47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37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47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37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47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6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47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6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47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5"/>
      <c r="H108" s="82"/>
      <c r="I108" s="79"/>
      <c r="J108" s="44"/>
      <c r="K108" s="44"/>
    </row>
    <row r="109" spans="2:14" x14ac:dyDescent="0.25">
      <c r="B109" s="47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5"/>
      <c r="H109" s="82"/>
      <c r="I109" s="79"/>
      <c r="J109" s="44"/>
      <c r="K109" s="44"/>
    </row>
    <row r="110" spans="2:14" x14ac:dyDescent="0.25">
      <c r="B110" s="47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5"/>
      <c r="H110" s="82"/>
      <c r="I110" s="79"/>
      <c r="J110" s="44"/>
      <c r="K110" s="44"/>
      <c r="N110" s="72"/>
    </row>
    <row r="111" spans="2:14" x14ac:dyDescent="0.25">
      <c r="B111" s="47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5"/>
      <c r="H111" s="82"/>
      <c r="I111" s="79"/>
      <c r="J111" s="44"/>
      <c r="K111" s="44"/>
    </row>
    <row r="112" spans="2:14" x14ac:dyDescent="0.25">
      <c r="B112" s="47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5"/>
      <c r="H112" s="82"/>
      <c r="I112" s="79"/>
      <c r="J112" s="44"/>
      <c r="K112" s="44"/>
    </row>
    <row r="113" spans="1:11" x14ac:dyDescent="0.25">
      <c r="A113" s="544" t="s">
        <v>209</v>
      </c>
      <c r="B113" s="47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5"/>
      <c r="H113" s="82"/>
      <c r="I113" s="79"/>
      <c r="J113" s="44"/>
      <c r="K113" s="44"/>
    </row>
    <row r="114" spans="1:11" x14ac:dyDescent="0.25">
      <c r="A114" s="544"/>
      <c r="B114" s="47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5"/>
      <c r="H114" s="82"/>
      <c r="I114" s="79"/>
      <c r="J114" s="44"/>
      <c r="K114" s="44"/>
    </row>
    <row r="115" spans="1:11" x14ac:dyDescent="0.25">
      <c r="A115" s="544"/>
      <c r="B115" s="47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5"/>
      <c r="H115" s="82"/>
      <c r="I115" s="79"/>
      <c r="J115" s="44"/>
      <c r="K115" s="44"/>
    </row>
    <row r="116" spans="1:11" x14ac:dyDescent="0.25">
      <c r="A116" s="544"/>
      <c r="B116" s="47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5"/>
      <c r="H116" s="82"/>
      <c r="I116" s="79"/>
      <c r="J116" s="44"/>
      <c r="K116" s="44"/>
    </row>
    <row r="117" spans="1:11" x14ac:dyDescent="0.25">
      <c r="B117" s="47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5"/>
      <c r="H117" s="82"/>
      <c r="I117" s="79"/>
      <c r="J117" s="44"/>
      <c r="K117" s="44"/>
    </row>
    <row r="118" spans="1:11" x14ac:dyDescent="0.25">
      <c r="B118" s="47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5"/>
      <c r="H118" s="82"/>
      <c r="I118" s="79"/>
      <c r="J118" s="44"/>
      <c r="K118" s="44"/>
    </row>
    <row r="119" spans="1:11" x14ac:dyDescent="0.25">
      <c r="B119" s="47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5"/>
      <c r="H119" s="82"/>
      <c r="I119" s="79"/>
      <c r="J119" s="44"/>
      <c r="K119" s="44"/>
    </row>
    <row r="120" spans="1:11" x14ac:dyDescent="0.25">
      <c r="A120" s="545" t="s">
        <v>214</v>
      </c>
      <c r="B120" s="47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5"/>
      <c r="H120" s="82"/>
      <c r="I120" s="79"/>
      <c r="J120" s="44"/>
      <c r="K120" s="44"/>
    </row>
    <row r="121" spans="1:11" x14ac:dyDescent="0.25">
      <c r="A121" s="545"/>
      <c r="B121" s="47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5"/>
      <c r="H121" s="82"/>
      <c r="I121" s="79"/>
      <c r="J121" s="44"/>
      <c r="K121" s="44"/>
    </row>
    <row r="122" spans="1:11" x14ac:dyDescent="0.25">
      <c r="A122" s="545"/>
      <c r="B122" s="47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5"/>
      <c r="H122" s="82"/>
      <c r="I122" s="79"/>
      <c r="J122" s="44"/>
      <c r="K122" s="44"/>
    </row>
    <row r="123" spans="1:11" x14ac:dyDescent="0.25">
      <c r="B123" s="47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5"/>
      <c r="H123" s="82"/>
      <c r="I123" s="79"/>
      <c r="J123" s="44"/>
      <c r="K123" s="44"/>
    </row>
    <row r="124" spans="1:11" x14ac:dyDescent="0.25">
      <c r="B124" s="47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5"/>
      <c r="H124" s="82"/>
      <c r="I124" s="79"/>
      <c r="J124" s="44"/>
      <c r="K124" s="44"/>
    </row>
    <row r="125" spans="1:11" x14ac:dyDescent="0.25">
      <c r="B125" s="47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5"/>
      <c r="H125" s="82"/>
      <c r="I125" s="79"/>
      <c r="J125" s="44"/>
      <c r="K125" s="44"/>
    </row>
    <row r="126" spans="1:11" x14ac:dyDescent="0.25">
      <c r="A126" s="544" t="s">
        <v>219</v>
      </c>
      <c r="B126" s="47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5"/>
      <c r="H126" s="82"/>
      <c r="I126" s="79"/>
      <c r="J126" s="44"/>
      <c r="K126" s="44"/>
    </row>
    <row r="127" spans="1:11" x14ac:dyDescent="0.25">
      <c r="A127" s="544"/>
      <c r="B127" s="47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5"/>
      <c r="H127" s="82"/>
      <c r="I127" s="79"/>
      <c r="J127" s="44"/>
      <c r="K127" s="44"/>
    </row>
    <row r="128" spans="1:11" x14ac:dyDescent="0.25">
      <c r="A128" s="544"/>
      <c r="B128" s="47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5"/>
      <c r="H128" s="82"/>
      <c r="I128" s="79"/>
      <c r="J128" s="44"/>
      <c r="K128" s="44"/>
    </row>
    <row r="129" spans="2:11" x14ac:dyDescent="0.25">
      <c r="B129" s="47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5"/>
      <c r="H129" s="82"/>
      <c r="I129" s="79"/>
      <c r="J129" s="44"/>
      <c r="K129" s="44"/>
    </row>
    <row r="130" spans="2:11" x14ac:dyDescent="0.25">
      <c r="B130" s="47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5"/>
      <c r="H130" s="82"/>
      <c r="I130" s="79"/>
      <c r="J130" s="44"/>
      <c r="K130" s="44"/>
    </row>
    <row r="131" spans="2:11" x14ac:dyDescent="0.25">
      <c r="B131" s="47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5"/>
      <c r="H131" s="82"/>
      <c r="I131" s="79"/>
      <c r="J131" s="44"/>
      <c r="K131" s="44"/>
    </row>
    <row r="132" spans="2:11" x14ac:dyDescent="0.25">
      <c r="B132" s="47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5"/>
      <c r="H132" s="82"/>
      <c r="I132" s="79"/>
      <c r="J132" s="44"/>
      <c r="K132" s="44"/>
    </row>
    <row r="133" spans="2:11" x14ac:dyDescent="0.25">
      <c r="B133" s="47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5"/>
      <c r="H133" s="82"/>
      <c r="I133" s="79"/>
      <c r="J133" s="44"/>
      <c r="K133" s="44"/>
    </row>
    <row r="134" spans="2:11" x14ac:dyDescent="0.25">
      <c r="B134" s="47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5"/>
      <c r="H134" s="82"/>
      <c r="I134" s="79"/>
      <c r="J134" s="44"/>
      <c r="K134" s="44"/>
    </row>
    <row r="135" spans="2:11" x14ac:dyDescent="0.25">
      <c r="B135" s="47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5"/>
      <c r="H135" s="82"/>
      <c r="I135" s="79"/>
      <c r="J135" s="44"/>
      <c r="K135" s="44"/>
    </row>
    <row r="136" spans="2:11" x14ac:dyDescent="0.25">
      <c r="B136" s="47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5"/>
      <c r="H136" s="82"/>
      <c r="I136" s="79"/>
      <c r="J136" s="44"/>
      <c r="K136" s="44"/>
    </row>
    <row r="137" spans="2:11" ht="15" customHeight="1" x14ac:dyDescent="0.25">
      <c r="B137" s="47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5"/>
      <c r="H137" s="82"/>
      <c r="I137" s="79"/>
      <c r="J137" s="44"/>
      <c r="K137" s="44"/>
    </row>
    <row r="138" spans="2:11" x14ac:dyDescent="0.25">
      <c r="B138" s="47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5"/>
      <c r="H138" s="82"/>
      <c r="I138" s="79"/>
      <c r="J138" s="44"/>
      <c r="K138" s="44"/>
    </row>
    <row r="139" spans="2:11" x14ac:dyDescent="0.25">
      <c r="B139" s="47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5"/>
      <c r="H139" s="82"/>
      <c r="I139" s="79"/>
      <c r="J139" s="44"/>
      <c r="K139" s="44"/>
    </row>
    <row r="140" spans="2:11" x14ac:dyDescent="0.25">
      <c r="B140" s="47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5"/>
      <c r="H140" s="82"/>
      <c r="I140" s="79"/>
      <c r="J140" s="44"/>
      <c r="K140" s="44"/>
    </row>
    <row r="141" spans="2:11" x14ac:dyDescent="0.25">
      <c r="B141" s="47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5"/>
      <c r="H141" s="82"/>
      <c r="I141" s="79"/>
      <c r="J141" s="44"/>
      <c r="K141" s="44"/>
    </row>
    <row r="142" spans="2:11" x14ac:dyDescent="0.25">
      <c r="B142" s="47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6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47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5"/>
      <c r="H143" s="82"/>
      <c r="I143" s="79"/>
      <c r="J143" s="44"/>
      <c r="K143" s="44"/>
    </row>
    <row r="144" spans="2:11" x14ac:dyDescent="0.25">
      <c r="B144" s="47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5"/>
      <c r="H144" s="82"/>
      <c r="I144" s="79"/>
      <c r="J144" s="44"/>
      <c r="K144" s="44"/>
    </row>
    <row r="145" spans="1:14" x14ac:dyDescent="0.25">
      <c r="B145" s="47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5"/>
      <c r="H145" s="82"/>
      <c r="I145" s="79"/>
      <c r="J145" s="44"/>
      <c r="K145" s="44"/>
    </row>
    <row r="146" spans="1:14" x14ac:dyDescent="0.25">
      <c r="B146" s="47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6">
        <v>42549</v>
      </c>
      <c r="H146" s="82">
        <v>1100</v>
      </c>
      <c r="I146" s="79">
        <v>14.68</v>
      </c>
      <c r="J146" s="44">
        <v>0.35</v>
      </c>
      <c r="K146" s="44">
        <f t="shared" ref="K146:K174" si="13">H146*I146-J146</f>
        <v>16147.65</v>
      </c>
    </row>
    <row r="147" spans="1:14" x14ac:dyDescent="0.25">
      <c r="B147" s="47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38" t="s">
        <v>271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47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38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47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38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29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38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34"/>
      <c r="B151" s="164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6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34"/>
      <c r="B152" s="74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6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34"/>
      <c r="B153" s="74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6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74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6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74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6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74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6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74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6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74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6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74">
        <v>42578</v>
      </c>
      <c r="C159" s="7">
        <v>200</v>
      </c>
      <c r="D159" s="79">
        <v>13.18</v>
      </c>
      <c r="E159" s="44">
        <v>0</v>
      </c>
      <c r="F159" s="44">
        <f t="shared" ref="F159:F164" si="16">C159*D159+E159</f>
        <v>2636</v>
      </c>
      <c r="G159" s="476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74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6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1" x14ac:dyDescent="0.25">
      <c r="B161" s="532">
        <v>42583</v>
      </c>
      <c r="C161" s="7">
        <v>200</v>
      </c>
      <c r="D161" s="79">
        <v>13.02</v>
      </c>
      <c r="E161" s="44">
        <v>0</v>
      </c>
      <c r="F161" s="44">
        <f t="shared" si="16"/>
        <v>2604</v>
      </c>
      <c r="G161" s="476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1" x14ac:dyDescent="0.25">
      <c r="B162" s="532">
        <v>42584</v>
      </c>
      <c r="C162" s="7">
        <v>200</v>
      </c>
      <c r="D162" s="79">
        <v>12.68</v>
      </c>
      <c r="E162" s="44">
        <v>0</v>
      </c>
      <c r="F162" s="44">
        <f t="shared" si="16"/>
        <v>2536</v>
      </c>
      <c r="G162" s="476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1" x14ac:dyDescent="0.25">
      <c r="B163" s="532">
        <v>42585</v>
      </c>
      <c r="C163" s="7">
        <v>400</v>
      </c>
      <c r="D163" s="79">
        <v>13.38</v>
      </c>
      <c r="E163" s="44">
        <v>0</v>
      </c>
      <c r="F163" s="44">
        <f t="shared" si="16"/>
        <v>5352</v>
      </c>
      <c r="G163" s="476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1" x14ac:dyDescent="0.25">
      <c r="B164" s="532">
        <v>42594</v>
      </c>
      <c r="C164" s="7">
        <v>500</v>
      </c>
      <c r="D164" s="79">
        <v>14.65</v>
      </c>
      <c r="E164" s="44">
        <v>0</v>
      </c>
      <c r="F164" s="44">
        <f t="shared" si="16"/>
        <v>7325</v>
      </c>
      <c r="G164" s="476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1" x14ac:dyDescent="0.25">
      <c r="B165" s="532">
        <v>42599</v>
      </c>
      <c r="C165" s="7">
        <v>500</v>
      </c>
      <c r="D165" s="79">
        <v>14.95</v>
      </c>
      <c r="E165" s="44">
        <v>0</v>
      </c>
      <c r="F165" s="44">
        <f t="shared" ref="F165:F170" si="17">C165*D165+E165</f>
        <v>7475</v>
      </c>
      <c r="G165" s="476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1" x14ac:dyDescent="0.25">
      <c r="B166" s="532">
        <v>42604</v>
      </c>
      <c r="C166" s="7">
        <v>1000</v>
      </c>
      <c r="D166" s="79">
        <v>15.68</v>
      </c>
      <c r="E166" s="44">
        <v>0</v>
      </c>
      <c r="F166" s="44">
        <f t="shared" si="17"/>
        <v>15680</v>
      </c>
      <c r="G166" s="476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1" x14ac:dyDescent="0.25">
      <c r="B167" s="532">
        <v>42604</v>
      </c>
      <c r="C167" s="7">
        <v>500</v>
      </c>
      <c r="D167" s="79">
        <v>15.48</v>
      </c>
      <c r="E167" s="44">
        <v>0</v>
      </c>
      <c r="F167" s="44">
        <f t="shared" si="17"/>
        <v>7740</v>
      </c>
      <c r="G167" s="543" t="s">
        <v>360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1" x14ac:dyDescent="0.25">
      <c r="B168" s="532">
        <v>42606</v>
      </c>
      <c r="C168" s="7">
        <v>178</v>
      </c>
      <c r="D168" s="79">
        <v>16.059999999999999</v>
      </c>
      <c r="E168" s="44">
        <v>0</v>
      </c>
      <c r="F168" s="44">
        <f t="shared" si="17"/>
        <v>2858.68</v>
      </c>
      <c r="G168" s="543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1" x14ac:dyDescent="0.25">
      <c r="B169" s="532">
        <v>42608</v>
      </c>
      <c r="C169" s="7">
        <v>500</v>
      </c>
      <c r="D169" s="79">
        <v>15.98</v>
      </c>
      <c r="E169" s="44">
        <v>0</v>
      </c>
      <c r="F169" s="44">
        <f t="shared" si="17"/>
        <v>7990</v>
      </c>
      <c r="G169" s="543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1" x14ac:dyDescent="0.25">
      <c r="B170" s="532">
        <v>42608</v>
      </c>
      <c r="C170" s="7">
        <v>500</v>
      </c>
      <c r="D170" s="79">
        <v>15.85</v>
      </c>
      <c r="E170" s="44">
        <v>0</v>
      </c>
      <c r="F170" s="44">
        <f t="shared" si="17"/>
        <v>7925</v>
      </c>
      <c r="G170" s="543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1" x14ac:dyDescent="0.25">
      <c r="C171" s="4"/>
      <c r="D171" s="240"/>
      <c r="E171" s="3"/>
      <c r="F171" s="3"/>
      <c r="G171" s="476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1" x14ac:dyDescent="0.25">
      <c r="G172" s="476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1" x14ac:dyDescent="0.25">
      <c r="G173" s="476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1" x14ac:dyDescent="0.25">
      <c r="G174" s="476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85" spans="1:13" x14ac:dyDescent="0.25">
      <c r="A185" s="32" t="s">
        <v>81</v>
      </c>
      <c r="B185" s="14"/>
      <c r="C185" s="73">
        <f>SUM(C2:C184)</f>
        <v>108612</v>
      </c>
      <c r="D185" s="18"/>
      <c r="E185" s="18"/>
      <c r="F185" s="18">
        <f>SUM(F2:F184)</f>
        <v>1509087.7390000001</v>
      </c>
      <c r="G185" s="14"/>
      <c r="H185" s="73">
        <f>SUM(H2:H184)</f>
        <v>102434</v>
      </c>
      <c r="I185" s="81"/>
      <c r="J185" s="18"/>
      <c r="K185" s="18">
        <f>SUM(K2:K184)</f>
        <v>1403319.4500000014</v>
      </c>
      <c r="L185" s="14"/>
      <c r="M185" s="18">
        <f>SUM(M2:M12)</f>
        <v>1818.3000000000002</v>
      </c>
    </row>
    <row r="186" spans="1:13" ht="15.75" thickBot="1" x14ac:dyDescent="0.3">
      <c r="A186" s="359" t="s">
        <v>204</v>
      </c>
      <c r="B186" s="360"/>
      <c r="C186" s="361">
        <f>SumByColor($A$186, C2:C184)</f>
        <v>102434</v>
      </c>
      <c r="D186" s="361"/>
      <c r="E186" s="361"/>
      <c r="F186" s="362">
        <f>SumByColor($A$186, F2:F184)</f>
        <v>1401965</v>
      </c>
      <c r="G186" s="361"/>
      <c r="H186" s="361">
        <f>SumByColor($A$186, H2:H184)</f>
        <v>102434</v>
      </c>
      <c r="I186" s="361"/>
      <c r="J186" s="362"/>
      <c r="K186" s="362">
        <f>SumByColor($A$186, K2:K184)</f>
        <v>1403337</v>
      </c>
      <c r="L186" s="361"/>
      <c r="M186" s="362">
        <f>SumByColor($A$186, M2:M184)</f>
        <v>1818</v>
      </c>
    </row>
    <row r="188" spans="1:13" x14ac:dyDescent="0.25">
      <c r="B188" s="191" t="s">
        <v>114</v>
      </c>
      <c r="C188" s="191" t="s">
        <v>150</v>
      </c>
      <c r="D188" s="199" t="s">
        <v>149</v>
      </c>
      <c r="E188" s="194" t="s">
        <v>151</v>
      </c>
      <c r="F188" s="195" t="s">
        <v>65</v>
      </c>
      <c r="G188" s="229" t="s">
        <v>155</v>
      </c>
      <c r="H188" s="195" t="s">
        <v>88</v>
      </c>
      <c r="I188" s="229" t="s">
        <v>161</v>
      </c>
    </row>
    <row r="189" spans="1:13" x14ac:dyDescent="0.25">
      <c r="B189" s="193">
        <v>42305</v>
      </c>
      <c r="C189" s="10">
        <v>2000</v>
      </c>
      <c r="D189" s="242">
        <v>34.06</v>
      </c>
      <c r="E189" s="40">
        <v>17.68</v>
      </c>
      <c r="F189" s="40">
        <v>-32767.45</v>
      </c>
      <c r="G189" s="40">
        <f t="shared" ref="G189:G195" si="18">IF(C189=0, 0,D189*C189)</f>
        <v>68120</v>
      </c>
      <c r="H189" s="232">
        <f t="shared" ref="H189:H195" si="19">IF(C189=0, D189, (E189-D189)/D189)</f>
        <v>-0.48091603053435117</v>
      </c>
      <c r="I189" s="40"/>
    </row>
    <row r="190" spans="1:13" x14ac:dyDescent="0.25">
      <c r="B190" s="193">
        <v>42307</v>
      </c>
      <c r="C190" s="10">
        <v>0</v>
      </c>
      <c r="D190" s="242" t="s">
        <v>130</v>
      </c>
      <c r="E190" s="40">
        <v>17.55</v>
      </c>
      <c r="F190" s="40">
        <v>-30722.2</v>
      </c>
      <c r="G190" s="40">
        <f t="shared" si="18"/>
        <v>0</v>
      </c>
      <c r="H190" s="232" t="str">
        <f t="shared" si="19"/>
        <v>N/A</v>
      </c>
      <c r="I190" s="40"/>
    </row>
    <row r="191" spans="1:13" x14ac:dyDescent="0.25">
      <c r="B191" s="193">
        <v>42310</v>
      </c>
      <c r="C191" s="10">
        <v>0</v>
      </c>
      <c r="D191" s="242" t="s">
        <v>130</v>
      </c>
      <c r="E191" s="40">
        <v>19.010000000000002</v>
      </c>
      <c r="F191" s="40">
        <v>-30693.25</v>
      </c>
      <c r="G191" s="40">
        <f t="shared" si="18"/>
        <v>0</v>
      </c>
      <c r="H191" s="232" t="str">
        <f t="shared" si="19"/>
        <v>N/A</v>
      </c>
      <c r="I191" s="40"/>
    </row>
    <row r="192" spans="1:13" x14ac:dyDescent="0.25">
      <c r="B192" s="193">
        <v>42314</v>
      </c>
      <c r="C192" s="10">
        <v>2500</v>
      </c>
      <c r="D192" s="242">
        <v>30.24</v>
      </c>
      <c r="E192" s="40">
        <v>18.29</v>
      </c>
      <c r="F192" s="40">
        <v>-29878.25</v>
      </c>
      <c r="G192" s="40">
        <f t="shared" si="18"/>
        <v>75600</v>
      </c>
      <c r="H192" s="232">
        <f t="shared" si="19"/>
        <v>-0.39517195767195767</v>
      </c>
      <c r="I192" s="40"/>
    </row>
    <row r="193" spans="2:9" x14ac:dyDescent="0.25">
      <c r="B193" s="193">
        <v>42318</v>
      </c>
      <c r="C193" s="10">
        <v>0</v>
      </c>
      <c r="D193" s="242" t="s">
        <v>130</v>
      </c>
      <c r="E193" s="40">
        <v>18.78</v>
      </c>
      <c r="F193" s="40">
        <v>-28604.09</v>
      </c>
      <c r="G193" s="40">
        <f t="shared" si="18"/>
        <v>0</v>
      </c>
      <c r="H193" s="232" t="str">
        <f t="shared" si="19"/>
        <v>N/A</v>
      </c>
      <c r="I193" s="40"/>
    </row>
    <row r="194" spans="2:9" x14ac:dyDescent="0.25">
      <c r="B194" s="193">
        <v>42328</v>
      </c>
      <c r="C194" s="10">
        <v>3078</v>
      </c>
      <c r="D194" s="242">
        <v>26.76</v>
      </c>
      <c r="E194" s="40">
        <v>17.440000000000001</v>
      </c>
      <c r="F194" s="40">
        <v>-28696.448999999906</v>
      </c>
      <c r="G194" s="40">
        <f t="shared" si="18"/>
        <v>82367.28</v>
      </c>
      <c r="H194" s="232">
        <f t="shared" si="19"/>
        <v>-0.34828101644245141</v>
      </c>
      <c r="I194" s="40"/>
    </row>
    <row r="195" spans="2:9" x14ac:dyDescent="0.25">
      <c r="B195" s="193">
        <v>42331</v>
      </c>
      <c r="C195" s="10">
        <v>0</v>
      </c>
      <c r="D195" s="242" t="s">
        <v>130</v>
      </c>
      <c r="E195" s="40">
        <v>17.53</v>
      </c>
      <c r="F195" s="40">
        <v>-28051.068999999901</v>
      </c>
      <c r="G195" s="40">
        <f t="shared" si="18"/>
        <v>0</v>
      </c>
      <c r="H195" s="232" t="str">
        <f t="shared" si="19"/>
        <v>N/A</v>
      </c>
      <c r="I195" s="40"/>
    </row>
    <row r="196" spans="2:9" x14ac:dyDescent="0.25">
      <c r="B196" s="193">
        <v>42335</v>
      </c>
      <c r="C196" s="10">
        <v>3078</v>
      </c>
      <c r="D196" s="242">
        <v>26.85</v>
      </c>
      <c r="E196" s="40">
        <v>17.73</v>
      </c>
      <c r="F196" s="40">
        <f>C196*(E196-D196)</f>
        <v>-28071.360000000004</v>
      </c>
      <c r="G196" s="40">
        <f>D196*C196</f>
        <v>82644.3</v>
      </c>
      <c r="H196" s="231">
        <f>(E196-D196)/D196</f>
        <v>-0.33966480446927377</v>
      </c>
      <c r="I196" s="40"/>
    </row>
    <row r="197" spans="2:9" x14ac:dyDescent="0.25">
      <c r="B197" s="193">
        <v>42335</v>
      </c>
      <c r="C197" s="10">
        <v>3578</v>
      </c>
      <c r="D197" s="242">
        <v>25.55</v>
      </c>
      <c r="E197" s="40">
        <v>17.440000000000001</v>
      </c>
      <c r="F197" s="40">
        <f t="shared" ref="F197:F228" si="20">C197*(E197-D197)</f>
        <v>-29017.579999999998</v>
      </c>
      <c r="G197" s="40">
        <f t="shared" ref="G197:G226" si="21">D197*C197</f>
        <v>91417.900000000009</v>
      </c>
      <c r="H197" s="231">
        <f t="shared" ref="H197:H226" si="22">(E197-D197)/D197</f>
        <v>-0.31741682974559682</v>
      </c>
      <c r="I197" s="40"/>
    </row>
    <row r="198" spans="2:9" x14ac:dyDescent="0.25">
      <c r="B198" s="193">
        <v>42340</v>
      </c>
      <c r="C198" s="10">
        <v>4178</v>
      </c>
      <c r="D198" s="242">
        <v>24.29</v>
      </c>
      <c r="E198" s="40">
        <v>16.670000000000002</v>
      </c>
      <c r="F198" s="40">
        <f t="shared" si="20"/>
        <v>-31836.35999999999</v>
      </c>
      <c r="G198" s="40">
        <f t="shared" si="21"/>
        <v>101483.62</v>
      </c>
      <c r="H198" s="231">
        <f t="shared" si="22"/>
        <v>-0.31370934540963352</v>
      </c>
      <c r="I198" s="40"/>
    </row>
    <row r="199" spans="2:9" x14ac:dyDescent="0.25">
      <c r="B199" s="193">
        <v>42342</v>
      </c>
      <c r="C199" s="10">
        <v>4678</v>
      </c>
      <c r="D199" s="242">
        <v>23.39</v>
      </c>
      <c r="E199" s="40">
        <v>16.12</v>
      </c>
      <c r="F199" s="40">
        <f t="shared" si="20"/>
        <v>-34009.06</v>
      </c>
      <c r="G199" s="40">
        <f t="shared" si="21"/>
        <v>109418.42</v>
      </c>
      <c r="H199" s="231">
        <f t="shared" si="22"/>
        <v>-0.31081658828559211</v>
      </c>
      <c r="I199" s="40"/>
    </row>
    <row r="200" spans="2:9" x14ac:dyDescent="0.25">
      <c r="B200" s="193">
        <v>42342</v>
      </c>
      <c r="C200" s="10">
        <v>4178</v>
      </c>
      <c r="D200" s="242">
        <v>24.26</v>
      </c>
      <c r="E200" s="40">
        <v>16.12</v>
      </c>
      <c r="F200" s="40">
        <f t="shared" si="20"/>
        <v>-34008.920000000006</v>
      </c>
      <c r="G200" s="40">
        <f t="shared" si="21"/>
        <v>101358.28000000001</v>
      </c>
      <c r="H200" s="231">
        <f t="shared" si="22"/>
        <v>-0.33553173948887055</v>
      </c>
      <c r="I200" s="40"/>
    </row>
    <row r="201" spans="2:9" x14ac:dyDescent="0.25">
      <c r="B201" s="193">
        <v>42345</v>
      </c>
      <c r="C201" s="10">
        <v>4678</v>
      </c>
      <c r="D201" s="242">
        <v>23.24</v>
      </c>
      <c r="E201" s="40">
        <v>14.78</v>
      </c>
      <c r="F201" s="40">
        <f t="shared" si="20"/>
        <v>-39575.879999999997</v>
      </c>
      <c r="G201" s="40">
        <f t="shared" si="21"/>
        <v>108716.71999999999</v>
      </c>
      <c r="H201" s="231">
        <f t="shared" si="22"/>
        <v>-0.36402753872633387</v>
      </c>
      <c r="I201" s="40"/>
    </row>
    <row r="202" spans="2:9" x14ac:dyDescent="0.25">
      <c r="B202" s="193">
        <v>42347</v>
      </c>
      <c r="C202" s="10">
        <v>4778</v>
      </c>
      <c r="D202" s="242">
        <v>23.06</v>
      </c>
      <c r="E202" s="40">
        <v>14.92</v>
      </c>
      <c r="F202" s="40">
        <f t="shared" si="20"/>
        <v>-38892.919999999991</v>
      </c>
      <c r="G202" s="40">
        <f t="shared" si="21"/>
        <v>110180.68</v>
      </c>
      <c r="H202" s="231">
        <f t="shared" si="22"/>
        <v>-0.3529921942758022</v>
      </c>
      <c r="I202" s="40"/>
    </row>
    <row r="203" spans="2:9" x14ac:dyDescent="0.25">
      <c r="B203" s="193">
        <v>42348</v>
      </c>
      <c r="C203" s="10">
        <v>4178</v>
      </c>
      <c r="D203" s="242">
        <v>24.23</v>
      </c>
      <c r="E203" s="40">
        <v>14.74</v>
      </c>
      <c r="F203" s="40">
        <f t="shared" si="20"/>
        <v>-39649.22</v>
      </c>
      <c r="G203" s="40">
        <f t="shared" si="21"/>
        <v>101232.94</v>
      </c>
      <c r="H203" s="231">
        <f t="shared" si="22"/>
        <v>-0.39166322740404458</v>
      </c>
      <c r="I203" s="40"/>
    </row>
    <row r="204" spans="2:9" x14ac:dyDescent="0.25">
      <c r="B204" s="193">
        <v>42349</v>
      </c>
      <c r="C204" s="10">
        <v>3678</v>
      </c>
      <c r="D204" s="242">
        <v>25.57</v>
      </c>
      <c r="E204" s="40">
        <v>14.34</v>
      </c>
      <c r="F204" s="40">
        <f t="shared" si="20"/>
        <v>-41303.94</v>
      </c>
      <c r="G204" s="40">
        <f t="shared" si="21"/>
        <v>94046.46</v>
      </c>
      <c r="H204" s="231">
        <f t="shared" si="22"/>
        <v>-0.43918654673445445</v>
      </c>
      <c r="I204" s="40"/>
    </row>
    <row r="205" spans="2:9" x14ac:dyDescent="0.25">
      <c r="B205" s="193">
        <v>42352</v>
      </c>
      <c r="C205" s="10">
        <v>4178</v>
      </c>
      <c r="D205" s="242">
        <v>24.18</v>
      </c>
      <c r="E205" s="40">
        <v>13.96</v>
      </c>
      <c r="F205" s="40">
        <f t="shared" si="20"/>
        <v>-42699.159999999996</v>
      </c>
      <c r="G205" s="40">
        <f t="shared" si="21"/>
        <v>101024.04</v>
      </c>
      <c r="H205" s="231">
        <f t="shared" si="22"/>
        <v>-0.42266335814722905</v>
      </c>
      <c r="I205" s="40"/>
    </row>
    <row r="206" spans="2:9" x14ac:dyDescent="0.25">
      <c r="B206" s="193">
        <v>42355</v>
      </c>
      <c r="C206" s="10">
        <v>4678</v>
      </c>
      <c r="D206" s="242">
        <v>22.98</v>
      </c>
      <c r="E206" s="40">
        <v>12.78</v>
      </c>
      <c r="F206" s="40">
        <f t="shared" si="20"/>
        <v>-47715.600000000006</v>
      </c>
      <c r="G206" s="40">
        <f t="shared" si="21"/>
        <v>107500.44</v>
      </c>
      <c r="H206" s="231">
        <f t="shared" si="22"/>
        <v>-0.44386422976501311</v>
      </c>
      <c r="I206" s="40"/>
    </row>
    <row r="207" spans="2:9" x14ac:dyDescent="0.25">
      <c r="B207" s="193">
        <v>42356</v>
      </c>
      <c r="C207" s="10">
        <v>5178</v>
      </c>
      <c r="D207" s="242">
        <v>21.99</v>
      </c>
      <c r="E207" s="40">
        <v>12.95</v>
      </c>
      <c r="F207" s="40">
        <f t="shared" si="20"/>
        <v>-46809.119999999995</v>
      </c>
      <c r="G207" s="40">
        <f t="shared" si="21"/>
        <v>113864.21999999999</v>
      </c>
      <c r="H207" s="231">
        <f t="shared" si="22"/>
        <v>-0.41109595270577537</v>
      </c>
      <c r="I207" s="40"/>
    </row>
    <row r="208" spans="2:9" x14ac:dyDescent="0.25">
      <c r="B208" s="193">
        <v>42356</v>
      </c>
      <c r="C208" s="10">
        <v>6178</v>
      </c>
      <c r="D208" s="242">
        <v>20.48</v>
      </c>
      <c r="E208" s="40">
        <v>12.76</v>
      </c>
      <c r="F208" s="40">
        <f t="shared" si="20"/>
        <v>-47694.16</v>
      </c>
      <c r="G208" s="40">
        <f t="shared" si="21"/>
        <v>126525.44</v>
      </c>
      <c r="H208" s="231">
        <f t="shared" si="22"/>
        <v>-0.376953125</v>
      </c>
      <c r="I208" s="40"/>
    </row>
    <row r="209" spans="2:9" x14ac:dyDescent="0.25">
      <c r="B209" s="193">
        <v>42356</v>
      </c>
      <c r="C209" s="10">
        <v>6400</v>
      </c>
      <c r="D209" s="242">
        <v>20.2</v>
      </c>
      <c r="E209" s="40">
        <v>12.68</v>
      </c>
      <c r="F209" s="40">
        <f t="shared" si="20"/>
        <v>-48128</v>
      </c>
      <c r="G209" s="40">
        <f t="shared" si="21"/>
        <v>129280</v>
      </c>
      <c r="H209" s="231">
        <f t="shared" si="22"/>
        <v>-0.37227722772277227</v>
      </c>
      <c r="I209" s="40"/>
    </row>
    <row r="210" spans="2:9" x14ac:dyDescent="0.25">
      <c r="B210" s="193">
        <v>42359</v>
      </c>
      <c r="C210" s="10">
        <v>5178</v>
      </c>
      <c r="D210" s="242">
        <v>21.96</v>
      </c>
      <c r="E210" s="40">
        <v>12.66</v>
      </c>
      <c r="F210" s="40">
        <f t="shared" si="20"/>
        <v>-48155.4</v>
      </c>
      <c r="G210" s="40">
        <f t="shared" si="21"/>
        <v>113708.88</v>
      </c>
      <c r="H210" s="231">
        <f t="shared" si="22"/>
        <v>-0.42349726775956287</v>
      </c>
      <c r="I210" s="40"/>
    </row>
    <row r="211" spans="2:9" x14ac:dyDescent="0.25">
      <c r="B211" s="193">
        <v>42361</v>
      </c>
      <c r="C211" s="10">
        <v>4178</v>
      </c>
      <c r="D211" s="242">
        <v>24.07</v>
      </c>
      <c r="E211" s="40">
        <v>13.96</v>
      </c>
      <c r="F211" s="40">
        <f t="shared" si="20"/>
        <v>-42239.579999999994</v>
      </c>
      <c r="G211" s="40">
        <f t="shared" si="21"/>
        <v>100564.46</v>
      </c>
      <c r="H211" s="231">
        <f t="shared" si="22"/>
        <v>-0.42002492729538843</v>
      </c>
      <c r="I211" s="40"/>
    </row>
    <row r="212" spans="2:9" x14ac:dyDescent="0.25">
      <c r="B212" s="193">
        <v>42361</v>
      </c>
      <c r="C212" s="10">
        <v>4178</v>
      </c>
      <c r="D212" s="242">
        <v>24.03</v>
      </c>
      <c r="E212" s="40">
        <v>13.96</v>
      </c>
      <c r="F212" s="40">
        <f t="shared" si="20"/>
        <v>-42072.46</v>
      </c>
      <c r="G212" s="40">
        <f t="shared" si="21"/>
        <v>100397.34000000001</v>
      </c>
      <c r="H212" s="231">
        <f t="shared" si="22"/>
        <v>-0.41905950894714938</v>
      </c>
      <c r="I212" s="40"/>
    </row>
    <row r="213" spans="2:9" x14ac:dyDescent="0.25">
      <c r="B213" s="193">
        <v>42366</v>
      </c>
      <c r="C213" s="282">
        <v>6678</v>
      </c>
      <c r="D213" s="338">
        <v>19.91</v>
      </c>
      <c r="E213" s="40">
        <v>13.09</v>
      </c>
      <c r="F213" s="40">
        <f t="shared" si="20"/>
        <v>-45543.96</v>
      </c>
      <c r="G213" s="40">
        <f t="shared" si="21"/>
        <v>132958.98000000001</v>
      </c>
      <c r="H213" s="231">
        <f t="shared" si="22"/>
        <v>-0.34254143646408841</v>
      </c>
      <c r="I213" s="40"/>
    </row>
    <row r="214" spans="2:9" x14ac:dyDescent="0.25">
      <c r="B214" s="193">
        <v>42367</v>
      </c>
      <c r="C214" s="282">
        <v>8678</v>
      </c>
      <c r="D214" s="338">
        <v>18.32</v>
      </c>
      <c r="E214" s="40">
        <v>13.03</v>
      </c>
      <c r="F214" s="40">
        <f t="shared" si="20"/>
        <v>-45906.62000000001</v>
      </c>
      <c r="G214" s="40">
        <f t="shared" si="21"/>
        <v>158980.96</v>
      </c>
      <c r="H214" s="231">
        <f t="shared" si="22"/>
        <v>-0.28875545851528389</v>
      </c>
      <c r="I214" s="40"/>
    </row>
    <row r="215" spans="2:9" x14ac:dyDescent="0.25">
      <c r="B215" s="193">
        <v>42368</v>
      </c>
      <c r="C215" s="282">
        <v>9678</v>
      </c>
      <c r="D215" s="338">
        <v>17.73</v>
      </c>
      <c r="E215" s="40">
        <v>12.38</v>
      </c>
      <c r="F215" s="40">
        <f t="shared" si="20"/>
        <v>-51777.299999999996</v>
      </c>
      <c r="G215" s="40">
        <f t="shared" si="21"/>
        <v>171590.94</v>
      </c>
      <c r="H215" s="231">
        <f t="shared" si="22"/>
        <v>-0.30174844895657077</v>
      </c>
      <c r="I215" s="40"/>
    </row>
    <row r="216" spans="2:9" x14ac:dyDescent="0.25">
      <c r="B216" s="193">
        <v>42369</v>
      </c>
      <c r="C216" s="282">
        <v>8678</v>
      </c>
      <c r="D216" s="338">
        <v>18.312999999999999</v>
      </c>
      <c r="E216" s="40">
        <v>12.59</v>
      </c>
      <c r="F216" s="40">
        <f t="shared" si="20"/>
        <v>-49664.193999999989</v>
      </c>
      <c r="G216" s="40">
        <f t="shared" si="21"/>
        <v>158920.21399999998</v>
      </c>
      <c r="H216" s="231">
        <f t="shared" si="22"/>
        <v>-0.3125102386282968</v>
      </c>
      <c r="I216" s="40"/>
    </row>
    <row r="217" spans="2:9" x14ac:dyDescent="0.25">
      <c r="B217" s="193">
        <v>42374</v>
      </c>
      <c r="C217" s="444">
        <v>7678</v>
      </c>
      <c r="D217" s="445">
        <v>19.010000000000002</v>
      </c>
      <c r="E217" s="40">
        <v>12.76</v>
      </c>
      <c r="F217" s="40">
        <f t="shared" si="20"/>
        <v>-47987.500000000015</v>
      </c>
      <c r="G217" s="40">
        <f t="shared" si="21"/>
        <v>145958.78</v>
      </c>
      <c r="H217" s="231">
        <f t="shared" si="22"/>
        <v>-0.32877432930036832</v>
      </c>
      <c r="I217" s="40"/>
    </row>
    <row r="218" spans="2:9" x14ac:dyDescent="0.25">
      <c r="B218" s="193">
        <v>42375</v>
      </c>
      <c r="C218" s="282">
        <v>8678</v>
      </c>
      <c r="D218" s="338">
        <v>18.257000000000001</v>
      </c>
      <c r="E218" s="40">
        <v>12.76</v>
      </c>
      <c r="F218" s="40">
        <f t="shared" si="20"/>
        <v>-47702.966000000015</v>
      </c>
      <c r="G218" s="40">
        <f t="shared" si="21"/>
        <v>158434.24600000001</v>
      </c>
      <c r="H218" s="231">
        <f t="shared" si="22"/>
        <v>-0.30108999287944355</v>
      </c>
      <c r="I218" s="342"/>
    </row>
    <row r="219" spans="2:9" x14ac:dyDescent="0.25">
      <c r="B219" s="193">
        <v>42375</v>
      </c>
      <c r="C219" s="282">
        <v>9678</v>
      </c>
      <c r="D219" s="338">
        <v>17.579999999999998</v>
      </c>
      <c r="E219" s="40">
        <v>11.28</v>
      </c>
      <c r="F219" s="40">
        <f t="shared" si="20"/>
        <v>-60971.399999999987</v>
      </c>
      <c r="G219" s="40">
        <f t="shared" si="21"/>
        <v>170139.24</v>
      </c>
      <c r="H219" s="231">
        <f t="shared" si="22"/>
        <v>-0.35836177474402725</v>
      </c>
      <c r="I219" s="342"/>
    </row>
    <row r="220" spans="2:9" x14ac:dyDescent="0.25">
      <c r="B220" s="193">
        <v>42398</v>
      </c>
      <c r="C220" s="447">
        <v>9278</v>
      </c>
      <c r="D220" s="448">
        <v>17.93</v>
      </c>
      <c r="E220" s="40">
        <v>9.56</v>
      </c>
      <c r="F220" s="40">
        <f t="shared" si="20"/>
        <v>-77656.859999999986</v>
      </c>
      <c r="G220" s="40">
        <f t="shared" si="21"/>
        <v>166354.54</v>
      </c>
      <c r="H220" s="231">
        <f t="shared" si="22"/>
        <v>-0.46681539319576126</v>
      </c>
      <c r="I220" s="342"/>
    </row>
    <row r="221" spans="2:9" x14ac:dyDescent="0.25">
      <c r="B221" s="193">
        <v>42402</v>
      </c>
      <c r="C221" s="282">
        <v>9678</v>
      </c>
      <c r="D221" s="338">
        <v>17.559999999999999</v>
      </c>
      <c r="E221" s="40">
        <v>8.74</v>
      </c>
      <c r="F221" s="40">
        <f t="shared" si="20"/>
        <v>-85359.959999999992</v>
      </c>
      <c r="G221" s="40">
        <f t="shared" si="21"/>
        <v>169945.68</v>
      </c>
      <c r="H221" s="231">
        <f t="shared" si="22"/>
        <v>-0.50227790432801822</v>
      </c>
      <c r="I221" s="342"/>
    </row>
    <row r="222" spans="2:9" x14ac:dyDescent="0.25">
      <c r="B222" s="193">
        <v>42411</v>
      </c>
      <c r="C222" s="282">
        <v>9678</v>
      </c>
      <c r="D222" s="338">
        <v>17.553999999999998</v>
      </c>
      <c r="E222" s="40">
        <v>7.13</v>
      </c>
      <c r="F222" s="40">
        <f t="shared" si="20"/>
        <v>-100883.47199999999</v>
      </c>
      <c r="G222" s="40">
        <f t="shared" si="21"/>
        <v>169887.61199999999</v>
      </c>
      <c r="H222" s="231">
        <f t="shared" si="22"/>
        <v>-0.59382476928335426</v>
      </c>
      <c r="I222" s="342"/>
    </row>
    <row r="223" spans="2:9" x14ac:dyDescent="0.25">
      <c r="B223" s="193">
        <v>42412</v>
      </c>
      <c r="C223" s="282">
        <v>9678</v>
      </c>
      <c r="D223" s="338">
        <v>17.55</v>
      </c>
      <c r="E223" s="40">
        <v>7.46</v>
      </c>
      <c r="F223" s="40">
        <f t="shared" si="20"/>
        <v>-97651.02</v>
      </c>
      <c r="G223" s="40">
        <f t="shared" si="21"/>
        <v>169848.9</v>
      </c>
      <c r="H223" s="231">
        <f t="shared" si="22"/>
        <v>-0.57492877492877492</v>
      </c>
      <c r="I223" s="342"/>
    </row>
    <row r="224" spans="2:9" x14ac:dyDescent="0.25">
      <c r="B224" s="193">
        <v>42416</v>
      </c>
      <c r="C224" s="282">
        <v>9178</v>
      </c>
      <c r="D224" s="338">
        <v>18.084</v>
      </c>
      <c r="E224" s="40">
        <v>7.49</v>
      </c>
      <c r="F224" s="40">
        <f t="shared" si="20"/>
        <v>-97231.731999999989</v>
      </c>
      <c r="G224" s="40">
        <f t="shared" si="21"/>
        <v>165974.95199999999</v>
      </c>
      <c r="H224" s="231">
        <f t="shared" si="22"/>
        <v>-0.58582172085821715</v>
      </c>
      <c r="I224" s="342"/>
    </row>
    <row r="225" spans="2:9" x14ac:dyDescent="0.25">
      <c r="B225" s="193">
        <v>42416</v>
      </c>
      <c r="C225" s="282">
        <v>9678</v>
      </c>
      <c r="D225" s="338">
        <v>17.536999999999999</v>
      </c>
      <c r="E225" s="40">
        <v>7.49</v>
      </c>
      <c r="F225" s="40">
        <f t="shared" si="20"/>
        <v>-97234.865999999995</v>
      </c>
      <c r="G225" s="40">
        <f t="shared" si="21"/>
        <v>169723.08599999998</v>
      </c>
      <c r="H225" s="231">
        <f t="shared" si="22"/>
        <v>-0.57290300507498426</v>
      </c>
      <c r="I225" s="342"/>
    </row>
    <row r="226" spans="2:9" x14ac:dyDescent="0.25">
      <c r="B226" s="193">
        <v>42418</v>
      </c>
      <c r="C226" s="282">
        <v>13478</v>
      </c>
      <c r="D226" s="338">
        <v>14.673999999999999</v>
      </c>
      <c r="E226" s="40">
        <v>6.93</v>
      </c>
      <c r="F226" s="40">
        <f t="shared" si="20"/>
        <v>-104373.632</v>
      </c>
      <c r="G226" s="40">
        <f t="shared" si="21"/>
        <v>197776.17199999999</v>
      </c>
      <c r="H226" s="231">
        <f t="shared" si="22"/>
        <v>-0.52773613193403301</v>
      </c>
      <c r="I226" s="342"/>
    </row>
    <row r="227" spans="2:9" x14ac:dyDescent="0.25">
      <c r="B227" s="193">
        <v>42422</v>
      </c>
      <c r="C227" s="282">
        <v>10978</v>
      </c>
      <c r="D227" s="338">
        <v>16.314</v>
      </c>
      <c r="E227" s="40">
        <v>7.49</v>
      </c>
      <c r="F227" s="40">
        <f t="shared" si="20"/>
        <v>-96869.872000000003</v>
      </c>
      <c r="G227" s="40">
        <f>IF(C227=0, 0,D227*C227)</f>
        <v>179095.092</v>
      </c>
      <c r="H227" s="232">
        <f>IF(C227=0, D227, (E227-D227)/D227)</f>
        <v>-0.54088512933676591</v>
      </c>
      <c r="I227" s="342"/>
    </row>
    <row r="228" spans="2:9" x14ac:dyDescent="0.25">
      <c r="B228" s="193">
        <v>42422</v>
      </c>
      <c r="C228" s="282">
        <v>9978</v>
      </c>
      <c r="D228" s="338">
        <v>17.199000000000002</v>
      </c>
      <c r="E228" s="40">
        <v>7.49</v>
      </c>
      <c r="F228" s="236">
        <f t="shared" si="20"/>
        <v>-96876.402000000016</v>
      </c>
      <c r="G228" s="40">
        <f>IF(C228=0, 0,D228*C228)</f>
        <v>171611.622</v>
      </c>
      <c r="H228" s="232">
        <f>IF(C228=0, D228, (E228-D228)/D228)</f>
        <v>-0.56450956450956458</v>
      </c>
      <c r="I228" s="342"/>
    </row>
    <row r="229" spans="2:9" x14ac:dyDescent="0.25">
      <c r="B229" s="193">
        <v>42426</v>
      </c>
      <c r="C229" s="282">
        <v>9678</v>
      </c>
      <c r="D229" s="338">
        <v>17.489000000000001</v>
      </c>
      <c r="E229" s="40">
        <v>7.49</v>
      </c>
      <c r="F229" s="236">
        <f t="shared" ref="F229:F237" si="23">C229*(E229-D229)</f>
        <v>-96770.322</v>
      </c>
      <c r="G229" s="40">
        <f>IF(C229=0, 0,D229*C229)</f>
        <v>169258.54200000002</v>
      </c>
      <c r="H229" s="232">
        <f>IF(C229=0, D229, (E229-D229)/D229)</f>
        <v>-0.57173080221853734</v>
      </c>
      <c r="I229" s="342"/>
    </row>
    <row r="230" spans="2:9" x14ac:dyDescent="0.25">
      <c r="B230" s="193">
        <v>42426</v>
      </c>
      <c r="C230" s="282">
        <v>9178</v>
      </c>
      <c r="D230" s="338">
        <v>18.02</v>
      </c>
      <c r="E230" s="40">
        <v>7.76</v>
      </c>
      <c r="F230" s="236">
        <f t="shared" si="23"/>
        <v>-94166.28</v>
      </c>
      <c r="G230" s="40">
        <f t="shared" ref="G230:G237" si="24">IF(C230=0, 0,D230*C230)</f>
        <v>165387.56</v>
      </c>
      <c r="H230" s="232">
        <f t="shared" ref="H230:H237" si="25">IF(C230=0, D230, (E230-D230)/D230)</f>
        <v>-0.5693673695893452</v>
      </c>
      <c r="I230" s="342"/>
    </row>
    <row r="231" spans="2:9" x14ac:dyDescent="0.25">
      <c r="B231" s="193">
        <v>42426</v>
      </c>
      <c r="C231" s="429">
        <v>8178</v>
      </c>
      <c r="D231" s="446">
        <v>19.245999999999999</v>
      </c>
      <c r="E231" s="40">
        <v>8</v>
      </c>
      <c r="F231" s="236">
        <f t="shared" si="23"/>
        <v>-91969.787999999986</v>
      </c>
      <c r="G231" s="40">
        <f t="shared" si="24"/>
        <v>157393.788</v>
      </c>
      <c r="H231" s="232">
        <f t="shared" si="25"/>
        <v>-0.58432921126467829</v>
      </c>
      <c r="I231" s="342"/>
    </row>
    <row r="232" spans="2:9" x14ac:dyDescent="0.25">
      <c r="B232" s="193">
        <v>42426</v>
      </c>
      <c r="C232" s="282">
        <v>6678</v>
      </c>
      <c r="D232" s="338">
        <v>21.75</v>
      </c>
      <c r="E232" s="40">
        <v>8.1</v>
      </c>
      <c r="F232" s="236">
        <f t="shared" si="23"/>
        <v>-91154.7</v>
      </c>
      <c r="G232" s="40">
        <f t="shared" si="24"/>
        <v>145246.5</v>
      </c>
      <c r="H232" s="232">
        <f t="shared" si="25"/>
        <v>-0.62758620689655176</v>
      </c>
      <c r="I232" s="342"/>
    </row>
    <row r="233" spans="2:9" x14ac:dyDescent="0.25">
      <c r="B233" s="193">
        <v>42426</v>
      </c>
      <c r="C233" s="282">
        <v>8678</v>
      </c>
      <c r="D233" s="338">
        <v>18.568999999999999</v>
      </c>
      <c r="E233" s="40">
        <v>7.94</v>
      </c>
      <c r="F233" s="236">
        <f t="shared" si="23"/>
        <v>-92238.461999999985</v>
      </c>
      <c r="G233" s="40">
        <f t="shared" si="24"/>
        <v>161141.78199999998</v>
      </c>
      <c r="H233" s="232">
        <f t="shared" si="25"/>
        <v>-0.57240562227368186</v>
      </c>
      <c r="I233" s="342"/>
    </row>
    <row r="234" spans="2:9" x14ac:dyDescent="0.25">
      <c r="B234" s="193">
        <v>42429</v>
      </c>
      <c r="C234" s="444">
        <v>7678</v>
      </c>
      <c r="D234" s="445">
        <v>19.876000000000001</v>
      </c>
      <c r="E234" s="40">
        <v>8.2100000000000009</v>
      </c>
      <c r="F234" s="236">
        <f t="shared" si="23"/>
        <v>-89571.54800000001</v>
      </c>
      <c r="G234" s="40">
        <f t="shared" si="24"/>
        <v>152607.92800000001</v>
      </c>
      <c r="H234" s="232">
        <f t="shared" si="25"/>
        <v>-0.58693902193600322</v>
      </c>
      <c r="I234" s="342"/>
    </row>
    <row r="235" spans="2:9" x14ac:dyDescent="0.25">
      <c r="B235" s="193">
        <v>42429</v>
      </c>
      <c r="C235" s="282">
        <v>9678</v>
      </c>
      <c r="D235" s="338">
        <v>17.463000000000001</v>
      </c>
      <c r="E235" s="40">
        <v>8.2100000000000009</v>
      </c>
      <c r="F235" s="236">
        <f t="shared" si="23"/>
        <v>-89550.534</v>
      </c>
      <c r="G235" s="40">
        <f t="shared" si="24"/>
        <v>169006.91400000002</v>
      </c>
      <c r="H235" s="232">
        <f t="shared" si="25"/>
        <v>-0.5298631392086125</v>
      </c>
      <c r="I235" s="342"/>
    </row>
    <row r="236" spans="2:9" x14ac:dyDescent="0.25">
      <c r="B236" s="193">
        <v>42429</v>
      </c>
      <c r="C236" s="282">
        <v>9178</v>
      </c>
      <c r="D236" s="338">
        <v>17.981000000000002</v>
      </c>
      <c r="E236" s="40">
        <v>8.2100000000000009</v>
      </c>
      <c r="F236" s="236">
        <f t="shared" si="23"/>
        <v>-89678.238000000012</v>
      </c>
      <c r="G236" s="40">
        <f t="shared" si="24"/>
        <v>165029.61800000002</v>
      </c>
      <c r="H236" s="232">
        <f t="shared" si="25"/>
        <v>-0.5434069295367332</v>
      </c>
      <c r="I236" s="342"/>
    </row>
    <row r="237" spans="2:9" x14ac:dyDescent="0.25">
      <c r="B237" s="193">
        <v>42429</v>
      </c>
      <c r="C237" s="282">
        <v>9678</v>
      </c>
      <c r="D237" s="338">
        <v>17.459</v>
      </c>
      <c r="E237" s="40">
        <v>8.2100000000000009</v>
      </c>
      <c r="F237" s="236">
        <f t="shared" si="23"/>
        <v>-89511.821999999986</v>
      </c>
      <c r="G237" s="40">
        <f t="shared" si="24"/>
        <v>168968.20199999999</v>
      </c>
      <c r="H237" s="232">
        <f t="shared" si="25"/>
        <v>-0.5297554270004009</v>
      </c>
      <c r="I237" s="342"/>
    </row>
    <row r="238" spans="2:9" x14ac:dyDescent="0.25">
      <c r="B238" s="193">
        <v>42429</v>
      </c>
      <c r="C238" s="282">
        <v>9178</v>
      </c>
      <c r="D238" s="338">
        <v>17.975999999999999</v>
      </c>
      <c r="E238" s="40">
        <v>8.2100000000000009</v>
      </c>
      <c r="F238" s="236">
        <f t="shared" ref="F238:F249" si="26">C238*(E238-D238)</f>
        <v>-89632.347999999984</v>
      </c>
      <c r="G238" s="40">
        <f t="shared" ref="G238:G249" si="27">IF(C238=0, 0,D238*C238)</f>
        <v>164983.728</v>
      </c>
      <c r="H238" s="232">
        <f t="shared" ref="H238:H289" si="28">IF(C238=0, D238, (E238-D238)/D238)</f>
        <v>-0.54327992879394738</v>
      </c>
      <c r="I238" s="342" t="s">
        <v>196</v>
      </c>
    </row>
    <row r="239" spans="2:9" x14ac:dyDescent="0.25">
      <c r="B239" s="193">
        <v>42430</v>
      </c>
      <c r="C239" s="282">
        <v>10178</v>
      </c>
      <c r="D239" s="338">
        <v>16.974</v>
      </c>
      <c r="E239" s="40">
        <v>7.8</v>
      </c>
      <c r="F239" s="236">
        <f t="shared" si="26"/>
        <v>-93372.971999999994</v>
      </c>
      <c r="G239" s="40">
        <f t="shared" si="27"/>
        <v>172761.372</v>
      </c>
      <c r="H239" s="232">
        <f t="shared" si="28"/>
        <v>-0.54047366560622123</v>
      </c>
      <c r="I239" s="342"/>
    </row>
    <row r="240" spans="2:9" x14ac:dyDescent="0.25">
      <c r="B240" s="193">
        <v>42430</v>
      </c>
      <c r="C240" s="282">
        <v>9678</v>
      </c>
      <c r="D240" s="338">
        <v>17.440000000000001</v>
      </c>
      <c r="E240" s="40">
        <v>7.96</v>
      </c>
      <c r="F240" s="236">
        <f t="shared" si="26"/>
        <v>-91747.44</v>
      </c>
      <c r="G240" s="40">
        <f t="shared" si="27"/>
        <v>168784.32</v>
      </c>
      <c r="H240" s="232">
        <f t="shared" si="28"/>
        <v>-0.54357798165137616</v>
      </c>
      <c r="I240" s="342"/>
    </row>
    <row r="241" spans="2:9" x14ac:dyDescent="0.25">
      <c r="B241" s="193">
        <v>42431</v>
      </c>
      <c r="C241" s="100">
        <v>8678</v>
      </c>
      <c r="D241" s="437">
        <v>18.405999999999999</v>
      </c>
      <c r="E241" s="40">
        <v>9.1</v>
      </c>
      <c r="F241" s="236">
        <f t="shared" si="26"/>
        <v>-80757.467999999993</v>
      </c>
      <c r="G241" s="40">
        <f t="shared" si="27"/>
        <v>159727.26799999998</v>
      </c>
      <c r="H241" s="232">
        <f t="shared" si="28"/>
        <v>-0.50559600130392257</v>
      </c>
      <c r="I241" s="342"/>
    </row>
    <row r="242" spans="2:9" x14ac:dyDescent="0.25">
      <c r="B242" s="193">
        <v>42432</v>
      </c>
      <c r="C242" s="451">
        <v>9278</v>
      </c>
      <c r="D242" s="452">
        <v>17.771999999999998</v>
      </c>
      <c r="E242" s="40">
        <v>9.9700000000000006</v>
      </c>
      <c r="F242" s="236">
        <f t="shared" si="26"/>
        <v>-72386.955999999976</v>
      </c>
      <c r="G242" s="40">
        <f t="shared" si="27"/>
        <v>164888.61599999998</v>
      </c>
      <c r="H242" s="232">
        <f t="shared" si="28"/>
        <v>-0.43900517668242173</v>
      </c>
      <c r="I242" s="342"/>
    </row>
    <row r="243" spans="2:9" x14ac:dyDescent="0.25">
      <c r="B243" s="193">
        <v>42433</v>
      </c>
      <c r="C243" s="10">
        <v>9278</v>
      </c>
      <c r="D243" s="242">
        <v>17.771999999999998</v>
      </c>
      <c r="E243" s="40">
        <v>11</v>
      </c>
      <c r="F243" s="236">
        <f t="shared" si="26"/>
        <v>-62830.615999999987</v>
      </c>
      <c r="G243" s="40">
        <f t="shared" si="27"/>
        <v>164888.61599999998</v>
      </c>
      <c r="H243" s="232">
        <f t="shared" si="28"/>
        <v>-0.38104884087328378</v>
      </c>
      <c r="I243" s="342"/>
    </row>
    <row r="244" spans="2:9" x14ac:dyDescent="0.25">
      <c r="B244" s="193">
        <v>42439</v>
      </c>
      <c r="C244" s="282">
        <v>9278</v>
      </c>
      <c r="D244" s="338">
        <v>17.718</v>
      </c>
      <c r="E244" s="339">
        <v>10.59</v>
      </c>
      <c r="F244" s="236">
        <f t="shared" si="26"/>
        <v>-66133.584000000003</v>
      </c>
      <c r="G244" s="40">
        <f t="shared" si="27"/>
        <v>164387.60399999999</v>
      </c>
      <c r="H244" s="232">
        <f t="shared" si="28"/>
        <v>-0.40230274297324753</v>
      </c>
      <c r="I244" s="342" t="s">
        <v>195</v>
      </c>
    </row>
    <row r="245" spans="2:9" x14ac:dyDescent="0.25">
      <c r="B245" s="193">
        <v>42440</v>
      </c>
      <c r="C245" s="10">
        <v>9278</v>
      </c>
      <c r="D245" s="242">
        <v>17.712</v>
      </c>
      <c r="E245" s="40">
        <v>11.12</v>
      </c>
      <c r="F245" s="236">
        <f t="shared" si="26"/>
        <v>-61160.576000000008</v>
      </c>
      <c r="G245" s="40">
        <f t="shared" si="27"/>
        <v>164331.93599999999</v>
      </c>
      <c r="H245" s="232">
        <f t="shared" si="28"/>
        <v>-0.37217705510388438</v>
      </c>
      <c r="I245" s="40"/>
    </row>
    <row r="246" spans="2:9" x14ac:dyDescent="0.25">
      <c r="B246" s="193">
        <v>42446</v>
      </c>
      <c r="C246" s="100">
        <v>9278</v>
      </c>
      <c r="D246" s="437">
        <v>17.704999999999998</v>
      </c>
      <c r="E246" s="40">
        <v>11.45</v>
      </c>
      <c r="F246" s="236">
        <f t="shared" si="26"/>
        <v>-58033.889999999992</v>
      </c>
      <c r="G246" s="40">
        <f t="shared" si="27"/>
        <v>164266.99</v>
      </c>
      <c r="H246" s="232">
        <f t="shared" si="28"/>
        <v>-0.353290031064671</v>
      </c>
      <c r="I246" s="40"/>
    </row>
    <row r="247" spans="2:9" x14ac:dyDescent="0.25">
      <c r="B247" s="193">
        <v>42447</v>
      </c>
      <c r="C247" s="100">
        <v>7928</v>
      </c>
      <c r="D247" s="437">
        <v>18.734999999999999</v>
      </c>
      <c r="E247" s="40">
        <v>11.63</v>
      </c>
      <c r="F247" s="236">
        <f t="shared" si="26"/>
        <v>-56328.439999999988</v>
      </c>
      <c r="G247" s="40">
        <f t="shared" si="27"/>
        <v>148531.07999999999</v>
      </c>
      <c r="H247" s="232">
        <f t="shared" si="28"/>
        <v>-0.37923672271150249</v>
      </c>
      <c r="I247" s="356"/>
    </row>
    <row r="248" spans="2:9" x14ac:dyDescent="0.25">
      <c r="B248" s="193">
        <v>42450</v>
      </c>
      <c r="C248" s="451">
        <v>9278</v>
      </c>
      <c r="D248" s="452">
        <v>17.670000000000002</v>
      </c>
      <c r="E248" s="40">
        <v>11.43</v>
      </c>
      <c r="F248" s="236">
        <f t="shared" si="26"/>
        <v>-57894.720000000016</v>
      </c>
      <c r="G248" s="40">
        <f t="shared" si="27"/>
        <v>163942.26</v>
      </c>
      <c r="H248" s="232">
        <f t="shared" si="28"/>
        <v>-0.35314091680814946</v>
      </c>
      <c r="I248" s="356"/>
    </row>
    <row r="249" spans="2:9" x14ac:dyDescent="0.25">
      <c r="B249" s="193">
        <v>42451</v>
      </c>
      <c r="C249" s="100">
        <v>9628</v>
      </c>
      <c r="D249" s="437">
        <v>17.428000000000001</v>
      </c>
      <c r="E249" s="40">
        <v>11.31</v>
      </c>
      <c r="F249" s="236">
        <f t="shared" si="26"/>
        <v>-58904.104000000007</v>
      </c>
      <c r="G249" s="40">
        <f t="shared" si="27"/>
        <v>167796.78400000001</v>
      </c>
      <c r="H249" s="232">
        <f t="shared" si="28"/>
        <v>-0.35104429653431263</v>
      </c>
      <c r="I249" s="40"/>
    </row>
    <row r="250" spans="2:9" x14ac:dyDescent="0.25">
      <c r="B250" s="193">
        <v>42453</v>
      </c>
      <c r="C250" s="10">
        <v>13278</v>
      </c>
      <c r="D250" s="242">
        <v>15.5565</v>
      </c>
      <c r="E250" s="40">
        <v>10.29</v>
      </c>
      <c r="F250" s="236">
        <f t="shared" ref="F250:F289" si="29">C250*(E250-D250)</f>
        <v>-69928.587000000014</v>
      </c>
      <c r="G250" s="40">
        <f t="shared" ref="G250:G289" si="30">IF(C250=0, 0,D250*C250)</f>
        <v>206559.20699999999</v>
      </c>
      <c r="H250" s="232">
        <f t="shared" si="28"/>
        <v>-0.33854016006171056</v>
      </c>
      <c r="I250" s="40"/>
    </row>
    <row r="251" spans="2:9" x14ac:dyDescent="0.25">
      <c r="B251" s="193">
        <v>42459</v>
      </c>
      <c r="C251" s="10">
        <v>11278</v>
      </c>
      <c r="D251" s="242">
        <v>16.408899999999999</v>
      </c>
      <c r="E251" s="40">
        <v>10.53</v>
      </c>
      <c r="F251" s="236">
        <f t="shared" si="29"/>
        <v>-66302.234199999992</v>
      </c>
      <c r="G251" s="40">
        <f t="shared" si="30"/>
        <v>185059.5742</v>
      </c>
      <c r="H251" s="232">
        <f t="shared" si="28"/>
        <v>-0.35827508242478168</v>
      </c>
      <c r="I251" s="40"/>
    </row>
    <row r="252" spans="2:9" x14ac:dyDescent="0.25">
      <c r="B252" s="193">
        <v>42460</v>
      </c>
      <c r="C252" s="100">
        <v>9678</v>
      </c>
      <c r="D252" s="437">
        <v>17.311699999999998</v>
      </c>
      <c r="E252" s="40">
        <v>11.14</v>
      </c>
      <c r="F252" s="236">
        <f t="shared" si="29"/>
        <v>-59729.712599999977</v>
      </c>
      <c r="G252" s="40">
        <f t="shared" si="30"/>
        <v>167542.63259999998</v>
      </c>
      <c r="H252" s="232">
        <f t="shared" si="28"/>
        <v>-0.35650456049954643</v>
      </c>
      <c r="I252" s="356"/>
    </row>
    <row r="253" spans="2:9" x14ac:dyDescent="0.25">
      <c r="B253" s="193">
        <v>42461</v>
      </c>
      <c r="C253" s="282">
        <v>11678</v>
      </c>
      <c r="D253" s="338">
        <v>16.116</v>
      </c>
      <c r="E253" s="40">
        <v>10.53</v>
      </c>
      <c r="F253" s="236">
        <f t="shared" si="29"/>
        <v>-65233.308000000005</v>
      </c>
      <c r="G253" s="40">
        <f t="shared" si="30"/>
        <v>188202.64799999999</v>
      </c>
      <c r="H253" s="232">
        <f t="shared" si="28"/>
        <v>-0.34661206254653765</v>
      </c>
      <c r="I253" s="40"/>
    </row>
    <row r="254" spans="2:9" x14ac:dyDescent="0.25">
      <c r="B254" s="193">
        <v>42461</v>
      </c>
      <c r="C254" s="282">
        <v>9678</v>
      </c>
      <c r="D254" s="338">
        <v>17.266200000000001</v>
      </c>
      <c r="E254" s="40">
        <v>10.56</v>
      </c>
      <c r="F254" s="236">
        <f t="shared" si="29"/>
        <v>-64902.603600000009</v>
      </c>
      <c r="G254" s="40">
        <f t="shared" si="30"/>
        <v>167102.28360000002</v>
      </c>
      <c r="H254" s="232">
        <f t="shared" si="28"/>
        <v>-0.388400458699656</v>
      </c>
      <c r="I254" s="40"/>
    </row>
    <row r="255" spans="2:9" x14ac:dyDescent="0.25">
      <c r="B255" s="193">
        <v>42464</v>
      </c>
      <c r="C255" s="282">
        <v>9778</v>
      </c>
      <c r="D255" s="338">
        <v>17.196100000000001</v>
      </c>
      <c r="E255" s="40">
        <v>10.4</v>
      </c>
      <c r="F255" s="236">
        <f t="shared" si="29"/>
        <v>-66452.265800000008</v>
      </c>
      <c r="G255" s="40">
        <f t="shared" si="30"/>
        <v>168143.46580000001</v>
      </c>
      <c r="H255" s="232">
        <f t="shared" si="28"/>
        <v>-0.3952117049796175</v>
      </c>
      <c r="I255" s="40"/>
    </row>
    <row r="256" spans="2:9" x14ac:dyDescent="0.25">
      <c r="B256" s="193">
        <v>42465</v>
      </c>
      <c r="C256" s="282">
        <v>9678</v>
      </c>
      <c r="D256" s="338">
        <v>17.262699999999999</v>
      </c>
      <c r="E256" s="40">
        <v>10.63</v>
      </c>
      <c r="F256" s="236">
        <f t="shared" si="29"/>
        <v>-64191.270599999982</v>
      </c>
      <c r="G256" s="40">
        <f t="shared" si="30"/>
        <v>167068.4106</v>
      </c>
      <c r="H256" s="232">
        <f t="shared" si="28"/>
        <v>-0.38422147172806098</v>
      </c>
      <c r="I256" s="356"/>
    </row>
    <row r="257" spans="2:9" x14ac:dyDescent="0.25">
      <c r="B257" s="193">
        <v>42469</v>
      </c>
      <c r="C257" s="282">
        <v>8678</v>
      </c>
      <c r="D257" s="338">
        <v>17.895700000000001</v>
      </c>
      <c r="E257" s="40">
        <v>11.78</v>
      </c>
      <c r="F257" s="236">
        <f t="shared" si="29"/>
        <v>-53072.044600000016</v>
      </c>
      <c r="G257" s="40">
        <f t="shared" si="30"/>
        <v>155298.88460000002</v>
      </c>
      <c r="H257" s="232">
        <f t="shared" si="28"/>
        <v>-0.34174131215878684</v>
      </c>
      <c r="I257" s="356"/>
    </row>
    <row r="258" spans="2:9" x14ac:dyDescent="0.25">
      <c r="B258" s="193">
        <v>42471</v>
      </c>
      <c r="C258" s="282">
        <v>9678</v>
      </c>
      <c r="D258" s="338">
        <v>17.2514</v>
      </c>
      <c r="E258" s="40">
        <v>11.67</v>
      </c>
      <c r="F258" s="236">
        <f t="shared" si="29"/>
        <v>-54016.789200000007</v>
      </c>
      <c r="G258" s="40">
        <f t="shared" si="30"/>
        <v>166959.04920000001</v>
      </c>
      <c r="H258" s="232">
        <f t="shared" si="28"/>
        <v>-0.32353316252593994</v>
      </c>
      <c r="I258" s="356"/>
    </row>
    <row r="259" spans="2:9" x14ac:dyDescent="0.25">
      <c r="B259" s="193">
        <v>42472</v>
      </c>
      <c r="C259" s="282">
        <v>8288</v>
      </c>
      <c r="D259" s="338">
        <v>17.96</v>
      </c>
      <c r="E259" s="40">
        <v>13.05</v>
      </c>
      <c r="F259" s="236">
        <f t="shared" si="29"/>
        <v>-40694.080000000002</v>
      </c>
      <c r="G259" s="40">
        <f t="shared" si="30"/>
        <v>148852.48000000001</v>
      </c>
      <c r="H259" s="232">
        <f t="shared" si="28"/>
        <v>-0.27338530066815142</v>
      </c>
      <c r="I259" s="40"/>
    </row>
    <row r="260" spans="2:9" x14ac:dyDescent="0.25">
      <c r="B260" s="193">
        <v>42473</v>
      </c>
      <c r="C260" s="282">
        <v>9258</v>
      </c>
      <c r="D260" s="338">
        <v>17.415800000000001</v>
      </c>
      <c r="E260" s="40">
        <v>12.92</v>
      </c>
      <c r="F260" s="236">
        <f t="shared" si="29"/>
        <v>-41622.116400000006</v>
      </c>
      <c r="G260" s="40">
        <f t="shared" si="30"/>
        <v>161235.47640000001</v>
      </c>
      <c r="H260" s="232">
        <f t="shared" si="28"/>
        <v>-0.2581449029042594</v>
      </c>
      <c r="I260" s="40"/>
    </row>
    <row r="261" spans="2:9" x14ac:dyDescent="0.25">
      <c r="B261" s="193">
        <v>42474</v>
      </c>
      <c r="C261" s="282">
        <v>9678</v>
      </c>
      <c r="D261" s="338">
        <v>17.2135</v>
      </c>
      <c r="E261" s="40">
        <v>13.11</v>
      </c>
      <c r="F261" s="236">
        <f t="shared" si="29"/>
        <v>-39713.673000000003</v>
      </c>
      <c r="G261" s="40">
        <f t="shared" si="30"/>
        <v>166592.253</v>
      </c>
      <c r="H261" s="232">
        <f t="shared" si="28"/>
        <v>-0.23838847416272113</v>
      </c>
      <c r="I261" s="40"/>
    </row>
    <row r="262" spans="2:9" x14ac:dyDescent="0.25">
      <c r="B262" s="193">
        <v>42474</v>
      </c>
      <c r="C262" s="282">
        <v>9178</v>
      </c>
      <c r="D262" s="338">
        <v>17.433299999999999</v>
      </c>
      <c r="E262" s="40">
        <v>13.11</v>
      </c>
      <c r="F262" s="236">
        <f t="shared" si="29"/>
        <v>-39679.2474</v>
      </c>
      <c r="G262" s="40">
        <f t="shared" si="30"/>
        <v>160002.82739999998</v>
      </c>
      <c r="H262" s="232">
        <f t="shared" si="28"/>
        <v>-0.24799091394056202</v>
      </c>
      <c r="I262" s="40"/>
    </row>
    <row r="263" spans="2:9" x14ac:dyDescent="0.25">
      <c r="B263" s="193">
        <v>42475</v>
      </c>
      <c r="C263" s="282">
        <v>9678</v>
      </c>
      <c r="D263" s="338">
        <v>17.205100000000002</v>
      </c>
      <c r="E263" s="40">
        <v>13.01</v>
      </c>
      <c r="F263" s="236">
        <f t="shared" si="29"/>
        <v>-40600.177800000019</v>
      </c>
      <c r="G263" s="40">
        <f t="shared" si="30"/>
        <v>166510.9578</v>
      </c>
      <c r="H263" s="232">
        <f t="shared" si="28"/>
        <v>-0.24382886469709572</v>
      </c>
      <c r="I263" s="40"/>
    </row>
    <row r="264" spans="2:9" x14ac:dyDescent="0.25">
      <c r="B264" s="193">
        <v>42478</v>
      </c>
      <c r="C264" s="282">
        <v>9178</v>
      </c>
      <c r="D264" s="338">
        <v>17.412400000000002</v>
      </c>
      <c r="E264" s="40">
        <v>13.36</v>
      </c>
      <c r="F264" s="236">
        <f t="shared" si="29"/>
        <v>-37192.92720000002</v>
      </c>
      <c r="G264" s="40">
        <f t="shared" si="30"/>
        <v>159811.00720000002</v>
      </c>
      <c r="H264" s="232">
        <f t="shared" si="28"/>
        <v>-0.232730697663734</v>
      </c>
      <c r="I264" s="40"/>
    </row>
    <row r="265" spans="2:9" x14ac:dyDescent="0.25">
      <c r="B265" s="193">
        <v>42484</v>
      </c>
      <c r="C265" s="282">
        <v>9178</v>
      </c>
      <c r="D265" s="338">
        <v>17.412400000000002</v>
      </c>
      <c r="E265" s="40">
        <v>14.34</v>
      </c>
      <c r="F265" s="236">
        <f t="shared" si="29"/>
        <v>-28198.487200000018</v>
      </c>
      <c r="G265" s="40">
        <f t="shared" si="30"/>
        <v>159811.00720000002</v>
      </c>
      <c r="H265" s="232">
        <f t="shared" si="28"/>
        <v>-0.17644896740254082</v>
      </c>
      <c r="I265" s="40"/>
    </row>
    <row r="266" spans="2:9" x14ac:dyDescent="0.25">
      <c r="B266" s="193">
        <v>42485</v>
      </c>
      <c r="C266" s="282">
        <v>9678</v>
      </c>
      <c r="D266" s="338">
        <v>17.233499999999999</v>
      </c>
      <c r="E266" s="40">
        <v>13.83</v>
      </c>
      <c r="F266" s="236">
        <f t="shared" si="29"/>
        <v>-32939.072999999997</v>
      </c>
      <c r="G266" s="40">
        <f t="shared" si="30"/>
        <v>166785.81299999999</v>
      </c>
      <c r="H266" s="232">
        <f t="shared" si="28"/>
        <v>-0.19749325441726867</v>
      </c>
      <c r="I266" s="40"/>
    </row>
    <row r="267" spans="2:9" x14ac:dyDescent="0.25">
      <c r="B267" s="193">
        <v>42486</v>
      </c>
      <c r="C267" s="282">
        <v>9178</v>
      </c>
      <c r="D267" s="338">
        <v>17.390599999999999</v>
      </c>
      <c r="E267" s="40">
        <v>14.44</v>
      </c>
      <c r="F267" s="236">
        <f t="shared" si="29"/>
        <v>-27080.606799999998</v>
      </c>
      <c r="G267" s="40">
        <f t="shared" si="30"/>
        <v>159610.92679999999</v>
      </c>
      <c r="H267" s="232">
        <f t="shared" si="28"/>
        <v>-0.16966637148804525</v>
      </c>
      <c r="I267" s="356"/>
    </row>
    <row r="268" spans="2:9" x14ac:dyDescent="0.25">
      <c r="B268" s="193">
        <v>42487</v>
      </c>
      <c r="C268" s="282">
        <v>9178</v>
      </c>
      <c r="D268" s="338">
        <v>17.376300000000001</v>
      </c>
      <c r="E268" s="40">
        <v>14.84</v>
      </c>
      <c r="F268" s="236">
        <f t="shared" si="29"/>
        <v>-23278.161400000005</v>
      </c>
      <c r="G268" s="40">
        <f t="shared" si="30"/>
        <v>159479.6814</v>
      </c>
      <c r="H268" s="232">
        <f t="shared" si="28"/>
        <v>-0.14596317973331496</v>
      </c>
      <c r="I268" s="40"/>
    </row>
    <row r="269" spans="2:9" x14ac:dyDescent="0.25">
      <c r="B269" s="193">
        <v>42488</v>
      </c>
      <c r="C269" s="282">
        <v>9678</v>
      </c>
      <c r="D269" s="338">
        <v>17.2287</v>
      </c>
      <c r="E269" s="40">
        <v>14.35</v>
      </c>
      <c r="F269" s="236">
        <f t="shared" si="29"/>
        <v>-27860.058600000004</v>
      </c>
      <c r="G269" s="40">
        <f t="shared" si="30"/>
        <v>166739.35860000001</v>
      </c>
      <c r="H269" s="232">
        <f t="shared" si="28"/>
        <v>-0.16708747612994598</v>
      </c>
      <c r="I269" s="40"/>
    </row>
    <row r="270" spans="2:9" x14ac:dyDescent="0.25">
      <c r="B270" s="193">
        <v>42489</v>
      </c>
      <c r="C270" s="282">
        <v>9678</v>
      </c>
      <c r="D270" s="338">
        <v>17.179200000000002</v>
      </c>
      <c r="E270" s="40">
        <v>14.09</v>
      </c>
      <c r="F270" s="236">
        <f t="shared" si="29"/>
        <v>-29897.277600000016</v>
      </c>
      <c r="G270" s="40">
        <f t="shared" si="30"/>
        <v>166260.29760000002</v>
      </c>
      <c r="H270" s="232">
        <f t="shared" si="28"/>
        <v>-0.17982211045916</v>
      </c>
      <c r="I270" s="40"/>
    </row>
    <row r="271" spans="2:9" x14ac:dyDescent="0.25">
      <c r="B271" s="193">
        <v>42492</v>
      </c>
      <c r="C271" s="282">
        <v>9678</v>
      </c>
      <c r="D271" s="338">
        <v>17.136399999999998</v>
      </c>
      <c r="E271" s="40">
        <v>13.55</v>
      </c>
      <c r="F271" s="236">
        <f t="shared" si="29"/>
        <v>-34709.179199999977</v>
      </c>
      <c r="G271" s="40">
        <f t="shared" si="30"/>
        <v>165846.07919999998</v>
      </c>
      <c r="H271" s="232">
        <f t="shared" si="28"/>
        <v>-0.20928549753740563</v>
      </c>
      <c r="I271" s="40"/>
    </row>
    <row r="272" spans="2:9" x14ac:dyDescent="0.25">
      <c r="B272" s="193">
        <v>42493</v>
      </c>
      <c r="C272" s="282">
        <v>9678</v>
      </c>
      <c r="D272" s="338">
        <v>17.1221</v>
      </c>
      <c r="E272" s="40">
        <v>12.79</v>
      </c>
      <c r="F272" s="236">
        <f t="shared" si="29"/>
        <v>-41926.063800000004</v>
      </c>
      <c r="G272" s="40">
        <f t="shared" si="30"/>
        <v>165707.6838</v>
      </c>
      <c r="H272" s="232">
        <f t="shared" si="28"/>
        <v>-0.25301218892542388</v>
      </c>
      <c r="I272" s="356"/>
    </row>
    <row r="273" spans="2:9" x14ac:dyDescent="0.25">
      <c r="B273" s="193">
        <v>42494</v>
      </c>
      <c r="C273" s="282">
        <v>11678</v>
      </c>
      <c r="D273" s="338">
        <v>16.316800000000001</v>
      </c>
      <c r="E273" s="40">
        <v>12.17</v>
      </c>
      <c r="F273" s="236">
        <f t="shared" si="29"/>
        <v>-48426.330400000006</v>
      </c>
      <c r="G273" s="40">
        <f t="shared" si="30"/>
        <v>190547.59040000002</v>
      </c>
      <c r="H273" s="232">
        <f t="shared" si="28"/>
        <v>-0.25414296920964896</v>
      </c>
      <c r="I273" s="40"/>
    </row>
    <row r="274" spans="2:9" x14ac:dyDescent="0.25">
      <c r="B274" s="193">
        <v>42495</v>
      </c>
      <c r="C274" s="282">
        <v>9678</v>
      </c>
      <c r="D274" s="338">
        <v>17.0684</v>
      </c>
      <c r="E274" s="40">
        <v>12.07</v>
      </c>
      <c r="F274" s="236">
        <f t="shared" si="29"/>
        <v>-48374.515200000002</v>
      </c>
      <c r="G274" s="40">
        <f t="shared" si="30"/>
        <v>165187.97520000002</v>
      </c>
      <c r="H274" s="232">
        <f t="shared" si="28"/>
        <v>-0.29284525790349419</v>
      </c>
      <c r="I274" s="356"/>
    </row>
    <row r="275" spans="2:9" x14ac:dyDescent="0.25">
      <c r="B275" s="193">
        <v>42499</v>
      </c>
      <c r="C275" s="282">
        <v>10678</v>
      </c>
      <c r="D275" s="338">
        <v>16.537600000000001</v>
      </c>
      <c r="E275" s="40">
        <v>11.44</v>
      </c>
      <c r="F275" s="236">
        <f t="shared" si="29"/>
        <v>-54432.172800000015</v>
      </c>
      <c r="G275" s="40">
        <f t="shared" si="30"/>
        <v>176588.49280000001</v>
      </c>
      <c r="H275" s="232">
        <f t="shared" si="28"/>
        <v>-0.30824303405572762</v>
      </c>
      <c r="I275" s="40"/>
    </row>
    <row r="276" spans="2:9" x14ac:dyDescent="0.25">
      <c r="B276" s="193">
        <v>42500</v>
      </c>
      <c r="C276" s="282">
        <v>9678</v>
      </c>
      <c r="D276" s="338">
        <v>17.042100000000001</v>
      </c>
      <c r="E276" s="40">
        <v>11.94</v>
      </c>
      <c r="F276" s="236">
        <f t="shared" si="29"/>
        <v>-49378.123800000016</v>
      </c>
      <c r="G276" s="40">
        <f t="shared" si="30"/>
        <v>164933.44380000001</v>
      </c>
      <c r="H276" s="232">
        <f t="shared" si="28"/>
        <v>-0.2993821184009014</v>
      </c>
      <c r="I276" s="40"/>
    </row>
    <row r="277" spans="2:9" x14ac:dyDescent="0.25">
      <c r="B277" s="193">
        <v>42502</v>
      </c>
      <c r="C277" s="282">
        <v>10678</v>
      </c>
      <c r="D277" s="338">
        <v>16.601800000000001</v>
      </c>
      <c r="E277" s="40">
        <v>12.33</v>
      </c>
      <c r="F277" s="236">
        <f t="shared" si="29"/>
        <v>-45614.280400000011</v>
      </c>
      <c r="G277" s="40">
        <f t="shared" si="30"/>
        <v>177274.02040000001</v>
      </c>
      <c r="H277" s="232">
        <f t="shared" si="28"/>
        <v>-0.25730944837306802</v>
      </c>
      <c r="I277" s="40"/>
    </row>
    <row r="278" spans="2:9" x14ac:dyDescent="0.25">
      <c r="B278" s="193">
        <v>42502</v>
      </c>
      <c r="C278" s="282">
        <v>9678</v>
      </c>
      <c r="D278" s="338">
        <v>17.0334</v>
      </c>
      <c r="E278" s="40">
        <v>12.33</v>
      </c>
      <c r="F278" s="236">
        <f t="shared" si="29"/>
        <v>-45519.5052</v>
      </c>
      <c r="G278" s="40">
        <f t="shared" si="30"/>
        <v>164849.2452</v>
      </c>
      <c r="H278" s="232">
        <f t="shared" si="28"/>
        <v>-0.27612807777660364</v>
      </c>
      <c r="I278" s="40"/>
    </row>
    <row r="279" spans="2:9" x14ac:dyDescent="0.25">
      <c r="B279" s="193">
        <v>42503</v>
      </c>
      <c r="C279" s="282">
        <v>9678</v>
      </c>
      <c r="D279" s="338">
        <v>17.029299999999999</v>
      </c>
      <c r="E279" s="40">
        <v>12.3</v>
      </c>
      <c r="F279" s="236">
        <f t="shared" si="29"/>
        <v>-45770.165399999983</v>
      </c>
      <c r="G279" s="40">
        <f t="shared" si="30"/>
        <v>164809.56539999999</v>
      </c>
      <c r="H279" s="232">
        <f t="shared" si="28"/>
        <v>-0.27771546687180321</v>
      </c>
      <c r="I279" s="40"/>
    </row>
    <row r="280" spans="2:9" x14ac:dyDescent="0.25">
      <c r="B280" s="193">
        <v>42506</v>
      </c>
      <c r="C280" s="282">
        <v>9678</v>
      </c>
      <c r="D280" s="338">
        <v>17.027699999999999</v>
      </c>
      <c r="E280" s="40">
        <v>12.78</v>
      </c>
      <c r="F280" s="236">
        <f t="shared" si="29"/>
        <v>-41109.240599999997</v>
      </c>
      <c r="G280" s="40">
        <f t="shared" si="30"/>
        <v>164794.08059999999</v>
      </c>
      <c r="H280" s="232">
        <f t="shared" si="28"/>
        <v>-0.24945823569830336</v>
      </c>
      <c r="I280" s="40"/>
    </row>
    <row r="281" spans="2:9" x14ac:dyDescent="0.25">
      <c r="B281" s="193">
        <v>42513</v>
      </c>
      <c r="C281" s="282">
        <v>9178</v>
      </c>
      <c r="D281" s="338">
        <v>17.244399999999999</v>
      </c>
      <c r="E281" s="40">
        <v>13.19</v>
      </c>
      <c r="F281" s="236">
        <f t="shared" si="29"/>
        <v>-37211.283199999991</v>
      </c>
      <c r="G281" s="40">
        <f t="shared" si="30"/>
        <v>158269.10319999998</v>
      </c>
      <c r="H281" s="232">
        <f t="shared" si="28"/>
        <v>-0.23511400802579385</v>
      </c>
      <c r="I281" s="40"/>
    </row>
    <row r="282" spans="2:9" x14ac:dyDescent="0.25">
      <c r="B282" s="193">
        <v>42514</v>
      </c>
      <c r="C282" s="282">
        <v>9678</v>
      </c>
      <c r="D282" s="338">
        <v>17.026</v>
      </c>
      <c r="E282" s="40">
        <v>13.02</v>
      </c>
      <c r="F282" s="236">
        <f t="shared" si="29"/>
        <v>-38770.067999999999</v>
      </c>
      <c r="G282" s="40">
        <f t="shared" si="30"/>
        <v>164777.628</v>
      </c>
      <c r="H282" s="232">
        <f t="shared" si="28"/>
        <v>-0.23528720779983556</v>
      </c>
      <c r="I282" s="40"/>
    </row>
    <row r="283" spans="2:9" x14ac:dyDescent="0.25">
      <c r="B283" s="193">
        <v>42515</v>
      </c>
      <c r="C283" s="282">
        <v>9178</v>
      </c>
      <c r="D283" s="338">
        <v>17.206800000000001</v>
      </c>
      <c r="E283" s="40">
        <v>13.54</v>
      </c>
      <c r="F283" s="236">
        <f t="shared" si="29"/>
        <v>-33653.890400000018</v>
      </c>
      <c r="G283" s="40">
        <f t="shared" si="30"/>
        <v>157924.0104</v>
      </c>
      <c r="H283" s="232">
        <f t="shared" si="28"/>
        <v>-0.21310179696399109</v>
      </c>
      <c r="I283" s="40"/>
    </row>
    <row r="284" spans="2:9" x14ac:dyDescent="0.25">
      <c r="B284" s="193">
        <v>42516</v>
      </c>
      <c r="C284" s="282">
        <v>9678</v>
      </c>
      <c r="D284" s="338">
        <v>17.003799999999998</v>
      </c>
      <c r="E284" s="40">
        <v>13.17</v>
      </c>
      <c r="F284" s="236">
        <f t="shared" si="29"/>
        <v>-37103.516399999986</v>
      </c>
      <c r="G284" s="40">
        <f t="shared" si="30"/>
        <v>164562.77639999997</v>
      </c>
      <c r="H284" s="232">
        <f t="shared" si="28"/>
        <v>-0.22546724849739463</v>
      </c>
      <c r="I284" s="40"/>
    </row>
    <row r="285" spans="2:9" x14ac:dyDescent="0.25">
      <c r="B285" s="193">
        <v>42517</v>
      </c>
      <c r="C285" s="282">
        <v>9678</v>
      </c>
      <c r="D285" s="338">
        <v>16.999700000000001</v>
      </c>
      <c r="E285" s="40">
        <v>12.9</v>
      </c>
      <c r="F285" s="236">
        <f t="shared" si="29"/>
        <v>-39676.8966</v>
      </c>
      <c r="G285" s="40">
        <f t="shared" si="30"/>
        <v>164523.09660000002</v>
      </c>
      <c r="H285" s="232">
        <f t="shared" si="28"/>
        <v>-0.2411630793484591</v>
      </c>
      <c r="I285" s="40"/>
    </row>
    <row r="286" spans="2:9" x14ac:dyDescent="0.25">
      <c r="B286" s="193">
        <v>42525</v>
      </c>
      <c r="C286" s="282">
        <v>9678</v>
      </c>
      <c r="D286" s="338">
        <v>16.9956</v>
      </c>
      <c r="E286" s="40">
        <v>13.32</v>
      </c>
      <c r="F286" s="236">
        <f t="shared" si="29"/>
        <v>-35572.456799999993</v>
      </c>
      <c r="G286" s="40">
        <f t="shared" si="30"/>
        <v>164483.41680000001</v>
      </c>
      <c r="H286" s="232">
        <f t="shared" si="28"/>
        <v>-0.21626773988561743</v>
      </c>
      <c r="I286" s="40"/>
    </row>
    <row r="287" spans="2:9" x14ac:dyDescent="0.25">
      <c r="B287" s="193">
        <v>42527</v>
      </c>
      <c r="C287" s="282">
        <v>8178</v>
      </c>
      <c r="D287" s="338">
        <v>17.568999999999999</v>
      </c>
      <c r="E287" s="40">
        <v>13.96</v>
      </c>
      <c r="F287" s="236">
        <f t="shared" si="29"/>
        <v>-29514.401999999984</v>
      </c>
      <c r="G287" s="40">
        <f t="shared" si="30"/>
        <v>143679.28200000001</v>
      </c>
      <c r="H287" s="232">
        <f t="shared" si="28"/>
        <v>-0.20541863509590746</v>
      </c>
      <c r="I287" s="40"/>
    </row>
    <row r="288" spans="2:9" x14ac:dyDescent="0.25">
      <c r="B288" s="193">
        <v>42528</v>
      </c>
      <c r="C288" s="444">
        <v>7678</v>
      </c>
      <c r="D288" s="445">
        <v>17.759599999999999</v>
      </c>
      <c r="E288" s="40">
        <v>14.62</v>
      </c>
      <c r="F288" s="236">
        <f t="shared" si="29"/>
        <v>-24105.848799999996</v>
      </c>
      <c r="G288" s="40">
        <f t="shared" si="30"/>
        <v>136358.20879999999</v>
      </c>
      <c r="H288" s="232">
        <f t="shared" si="28"/>
        <v>-0.17678326088425414</v>
      </c>
      <c r="I288" s="40"/>
    </row>
    <row r="289" spans="2:9" x14ac:dyDescent="0.25">
      <c r="B289" s="193">
        <v>42529</v>
      </c>
      <c r="C289" s="429">
        <v>8178</v>
      </c>
      <c r="D289" s="446">
        <v>17.5654</v>
      </c>
      <c r="E289" s="40">
        <v>14.53</v>
      </c>
      <c r="F289" s="236">
        <f t="shared" si="29"/>
        <v>-24823.50120000001</v>
      </c>
      <c r="G289" s="40">
        <f t="shared" si="30"/>
        <v>143649.8412</v>
      </c>
      <c r="H289" s="232">
        <f t="shared" si="28"/>
        <v>-0.17280562924840887</v>
      </c>
      <c r="I289" s="40"/>
    </row>
    <row r="290" spans="2:9" x14ac:dyDescent="0.25">
      <c r="B290" s="193">
        <v>42531</v>
      </c>
      <c r="C290" s="282">
        <v>8978</v>
      </c>
      <c r="D290" s="338">
        <v>17.1751</v>
      </c>
      <c r="E290" s="40">
        <v>13.42</v>
      </c>
      <c r="F290" s="236">
        <f t="shared" ref="F290:F298" si="31">C290*(E290-D290)</f>
        <v>-33713.287800000006</v>
      </c>
      <c r="G290" s="40">
        <f t="shared" ref="G290:G298" si="32">IF(C290=0, 0,D290*C290)</f>
        <v>154198.0478</v>
      </c>
      <c r="H290" s="232">
        <f t="shared" ref="H290:H298" si="33">IF(C290=0, D290, (E290-D290)/D290)</f>
        <v>-0.21863628159370255</v>
      </c>
      <c r="I290" s="40"/>
    </row>
    <row r="291" spans="2:9" x14ac:dyDescent="0.25">
      <c r="B291" s="193">
        <v>42531</v>
      </c>
      <c r="C291" s="100">
        <v>9278</v>
      </c>
      <c r="D291" s="437">
        <v>17.1052</v>
      </c>
      <c r="E291" s="40">
        <v>13.42</v>
      </c>
      <c r="F291" s="236">
        <f t="shared" si="31"/>
        <v>-34191.285600000003</v>
      </c>
      <c r="G291" s="40">
        <f t="shared" si="32"/>
        <v>158702.04560000001</v>
      </c>
      <c r="H291" s="232">
        <f t="shared" si="33"/>
        <v>-0.21544325702125669</v>
      </c>
      <c r="I291" s="202"/>
    </row>
    <row r="292" spans="2:9" x14ac:dyDescent="0.25">
      <c r="B292" s="193">
        <v>42532</v>
      </c>
      <c r="C292" s="447">
        <v>9278</v>
      </c>
      <c r="D292" s="448">
        <v>17.053000000000001</v>
      </c>
      <c r="E292" s="40">
        <v>13.42</v>
      </c>
      <c r="F292" s="236">
        <f t="shared" si="31"/>
        <v>-33706.974000000009</v>
      </c>
      <c r="G292" s="40">
        <f t="shared" si="32"/>
        <v>158217.734</v>
      </c>
      <c r="H292" s="232">
        <f t="shared" si="33"/>
        <v>-0.21304169354365804</v>
      </c>
      <c r="I292" s="202" t="s">
        <v>192</v>
      </c>
    </row>
    <row r="293" spans="2:9" x14ac:dyDescent="0.25">
      <c r="B293" s="193">
        <v>42535</v>
      </c>
      <c r="C293" s="282">
        <v>9678</v>
      </c>
      <c r="D293" s="338">
        <v>16.879300000000001</v>
      </c>
      <c r="E293" s="40">
        <v>13.23</v>
      </c>
      <c r="F293" s="236">
        <f t="shared" si="31"/>
        <v>-35317.9254</v>
      </c>
      <c r="G293" s="40">
        <f t="shared" si="32"/>
        <v>163357.86540000001</v>
      </c>
      <c r="H293" s="232">
        <f t="shared" si="33"/>
        <v>-0.21619972392220058</v>
      </c>
      <c r="I293" s="473" t="s">
        <v>244</v>
      </c>
    </row>
    <row r="294" spans="2:9" x14ac:dyDescent="0.25">
      <c r="B294" s="193">
        <v>42536</v>
      </c>
      <c r="C294" s="447">
        <v>9278</v>
      </c>
      <c r="D294" s="448">
        <v>17.027999999999999</v>
      </c>
      <c r="E294" s="40">
        <v>13.06</v>
      </c>
      <c r="F294" s="236">
        <f t="shared" si="31"/>
        <v>-36815.103999999985</v>
      </c>
      <c r="G294" s="40">
        <f t="shared" si="32"/>
        <v>157985.78399999999</v>
      </c>
      <c r="H294" s="232">
        <f t="shared" si="33"/>
        <v>-0.23302795395818643</v>
      </c>
      <c r="I294" s="202"/>
    </row>
    <row r="295" spans="2:9" x14ac:dyDescent="0.25">
      <c r="B295" s="193">
        <v>42537</v>
      </c>
      <c r="C295" s="282">
        <v>9278</v>
      </c>
      <c r="D295" s="338">
        <v>17.0168</v>
      </c>
      <c r="E295" s="40">
        <v>12.67</v>
      </c>
      <c r="F295" s="236">
        <f t="shared" si="31"/>
        <v>-40329.610399999998</v>
      </c>
      <c r="G295" s="40">
        <f t="shared" si="32"/>
        <v>157881.87039999999</v>
      </c>
      <c r="H295" s="232">
        <f t="shared" si="33"/>
        <v>-0.25544168116214566</v>
      </c>
      <c r="I295" s="202"/>
    </row>
    <row r="296" spans="2:9" x14ac:dyDescent="0.25">
      <c r="B296" s="193">
        <v>42538</v>
      </c>
      <c r="C296" s="282">
        <v>9278</v>
      </c>
      <c r="D296" s="338">
        <v>17.0061</v>
      </c>
      <c r="E296" s="40">
        <v>13.16</v>
      </c>
      <c r="F296" s="236">
        <f t="shared" si="31"/>
        <v>-35684.1158</v>
      </c>
      <c r="G296" s="40">
        <f t="shared" si="32"/>
        <v>157782.59580000001</v>
      </c>
      <c r="H296" s="232">
        <f t="shared" si="33"/>
        <v>-0.2261600249322302</v>
      </c>
      <c r="I296" s="202"/>
    </row>
    <row r="297" spans="2:9" x14ac:dyDescent="0.25">
      <c r="B297" s="193">
        <v>42541</v>
      </c>
      <c r="C297" s="444">
        <v>7678</v>
      </c>
      <c r="D297" s="445">
        <v>17.568000000000001</v>
      </c>
      <c r="E297" s="40">
        <v>14.48</v>
      </c>
      <c r="F297" s="236">
        <f t="shared" si="31"/>
        <v>-23709.664000000008</v>
      </c>
      <c r="G297" s="40">
        <f t="shared" si="32"/>
        <v>134887.10400000002</v>
      </c>
      <c r="H297" s="232">
        <f t="shared" si="33"/>
        <v>-0.17577413479052828</v>
      </c>
      <c r="I297" s="202"/>
    </row>
    <row r="298" spans="2:9" x14ac:dyDescent="0.25">
      <c r="B298" s="193">
        <v>42542</v>
      </c>
      <c r="C298" s="282">
        <v>6800</v>
      </c>
      <c r="D298" s="338">
        <v>17.892099999999999</v>
      </c>
      <c r="E298" s="40">
        <v>15.09</v>
      </c>
      <c r="F298" s="236">
        <f t="shared" si="31"/>
        <v>-19054.279999999995</v>
      </c>
      <c r="G298" s="40">
        <f t="shared" si="32"/>
        <v>121666.28</v>
      </c>
      <c r="H298" s="232">
        <f t="shared" si="33"/>
        <v>-0.15661101827063337</v>
      </c>
      <c r="I298" s="202"/>
    </row>
    <row r="299" spans="2:9" x14ac:dyDescent="0.25">
      <c r="B299" s="193">
        <v>42543</v>
      </c>
      <c r="C299" s="282">
        <v>7300</v>
      </c>
      <c r="D299" s="338">
        <v>17.6769</v>
      </c>
      <c r="E299" s="40">
        <v>14.75</v>
      </c>
      <c r="F299" s="236">
        <f t="shared" ref="F299:F307" si="34">C299*(E299-D299)</f>
        <v>-21366.37</v>
      </c>
      <c r="G299" s="40">
        <f t="shared" ref="G299:G307" si="35">IF(C299=0, 0,D299*C299)</f>
        <v>129041.37</v>
      </c>
      <c r="H299" s="232">
        <f t="shared" ref="H299:H307" si="36">IF(C299=0, D299, (E299-D299)/D299)</f>
        <v>-0.16557767481854849</v>
      </c>
      <c r="I299" s="202"/>
    </row>
    <row r="300" spans="2:9" x14ac:dyDescent="0.25">
      <c r="B300" s="193">
        <v>42544</v>
      </c>
      <c r="C300" s="282">
        <v>6800</v>
      </c>
      <c r="D300" s="338">
        <v>17.856100000000001</v>
      </c>
      <c r="E300" s="40">
        <v>15.27</v>
      </c>
      <c r="F300" s="236">
        <f t="shared" si="34"/>
        <v>-17585.480000000014</v>
      </c>
      <c r="G300" s="40">
        <f t="shared" si="35"/>
        <v>121421.48000000001</v>
      </c>
      <c r="H300" s="232">
        <f t="shared" si="36"/>
        <v>-0.1448300580753917</v>
      </c>
      <c r="I300" s="202"/>
    </row>
    <row r="301" spans="2:9" x14ac:dyDescent="0.25">
      <c r="B301" s="193">
        <v>42545</v>
      </c>
      <c r="C301" s="444">
        <v>7678</v>
      </c>
      <c r="D301" s="445">
        <v>17.462</v>
      </c>
      <c r="E301" s="40">
        <v>14.41</v>
      </c>
      <c r="F301" s="236">
        <f t="shared" si="34"/>
        <v>-23433.255999999998</v>
      </c>
      <c r="G301" s="40">
        <f t="shared" si="35"/>
        <v>134073.236</v>
      </c>
      <c r="H301" s="232">
        <f t="shared" si="36"/>
        <v>-0.17477952124613444</v>
      </c>
      <c r="I301" s="202"/>
    </row>
    <row r="302" spans="2:9" x14ac:dyDescent="0.25">
      <c r="B302" s="193">
        <v>42545</v>
      </c>
      <c r="C302" s="282">
        <v>8013</v>
      </c>
      <c r="D302" s="338">
        <v>17.32</v>
      </c>
      <c r="E302" s="40">
        <v>14.68</v>
      </c>
      <c r="F302" s="236">
        <f t="shared" si="34"/>
        <v>-21154.320000000003</v>
      </c>
      <c r="G302" s="40">
        <f t="shared" si="35"/>
        <v>138785.16</v>
      </c>
      <c r="H302" s="232">
        <f t="shared" si="36"/>
        <v>-0.15242494226327949</v>
      </c>
      <c r="I302" s="202"/>
    </row>
    <row r="303" spans="2:9" x14ac:dyDescent="0.25">
      <c r="B303" s="193">
        <v>42548</v>
      </c>
      <c r="C303" s="282">
        <v>8978</v>
      </c>
      <c r="D303" s="338">
        <v>16.943300000000001</v>
      </c>
      <c r="E303" s="40">
        <v>13.66</v>
      </c>
      <c r="F303" s="236">
        <f t="shared" si="34"/>
        <v>-29477.467400000005</v>
      </c>
      <c r="G303" s="40">
        <f t="shared" si="35"/>
        <v>152116.9474</v>
      </c>
      <c r="H303" s="232">
        <f t="shared" si="36"/>
        <v>-0.19378161279089673</v>
      </c>
      <c r="I303" s="202"/>
    </row>
    <row r="304" spans="2:9" x14ac:dyDescent="0.25">
      <c r="B304" s="193">
        <v>42548</v>
      </c>
      <c r="C304" s="449">
        <v>9278</v>
      </c>
      <c r="D304" s="450">
        <v>16.834599999999998</v>
      </c>
      <c r="E304" s="40">
        <v>13.66</v>
      </c>
      <c r="F304" s="236">
        <f t="shared" si="34"/>
        <v>-29453.938799999982</v>
      </c>
      <c r="G304" s="40">
        <f t="shared" si="35"/>
        <v>156191.41879999998</v>
      </c>
      <c r="H304" s="232">
        <f t="shared" si="36"/>
        <v>-0.18857590913951019</v>
      </c>
      <c r="I304" s="202"/>
    </row>
    <row r="305" spans="2:9" x14ac:dyDescent="0.25">
      <c r="B305" s="193">
        <v>42549</v>
      </c>
      <c r="C305" s="7">
        <v>8178</v>
      </c>
      <c r="D305" s="454">
        <v>17.124400000000001</v>
      </c>
      <c r="E305" s="40">
        <v>14.78</v>
      </c>
      <c r="F305" s="236">
        <f t="shared" si="34"/>
        <v>-19172.503200000017</v>
      </c>
      <c r="G305" s="40">
        <f t="shared" si="35"/>
        <v>140043.3432</v>
      </c>
      <c r="H305" s="232">
        <f t="shared" si="36"/>
        <v>-0.13690406671182651</v>
      </c>
      <c r="I305" s="474">
        <v>17</v>
      </c>
    </row>
    <row r="306" spans="2:9" x14ac:dyDescent="0.25">
      <c r="B306" s="193">
        <v>42552</v>
      </c>
      <c r="C306" s="456">
        <v>7678</v>
      </c>
      <c r="D306" s="466">
        <v>17.2315</v>
      </c>
      <c r="E306" s="40">
        <v>15.48</v>
      </c>
      <c r="F306" s="236">
        <f t="shared" si="34"/>
        <v>-13448.017</v>
      </c>
      <c r="G306" s="40">
        <f t="shared" si="35"/>
        <v>132303.45699999999</v>
      </c>
      <c r="H306" s="232">
        <f t="shared" si="36"/>
        <v>-0.1016452427240809</v>
      </c>
      <c r="I306" s="495">
        <v>17</v>
      </c>
    </row>
    <row r="307" spans="2:9" x14ac:dyDescent="0.25">
      <c r="B307" s="193">
        <v>42552</v>
      </c>
      <c r="C307" s="10">
        <v>7300</v>
      </c>
      <c r="D307" s="242">
        <v>17.313400000000001</v>
      </c>
      <c r="E307" s="40">
        <v>15.65</v>
      </c>
      <c r="F307" s="236">
        <f t="shared" si="34"/>
        <v>-12142.820000000009</v>
      </c>
      <c r="G307" s="40">
        <f t="shared" si="35"/>
        <v>126387.82</v>
      </c>
      <c r="H307" s="232">
        <f t="shared" si="36"/>
        <v>-9.6075871868032903E-2</v>
      </c>
      <c r="I307" s="202"/>
    </row>
    <row r="308" spans="2:9" x14ac:dyDescent="0.25">
      <c r="B308" s="193">
        <v>42552</v>
      </c>
      <c r="C308" s="10">
        <v>6800</v>
      </c>
      <c r="D308" s="242">
        <v>17.446100000000001</v>
      </c>
      <c r="E308" s="40">
        <v>15.7</v>
      </c>
      <c r="F308" s="236">
        <f t="shared" ref="F308:F312" si="37">C308*(E308-D308)</f>
        <v>-11873.480000000014</v>
      </c>
      <c r="G308" s="40">
        <f t="shared" ref="G308:G312" si="38">IF(C308=0, 0,D308*C308)</f>
        <v>118633.48000000001</v>
      </c>
      <c r="H308" s="232">
        <f t="shared" ref="H308:H312" si="39">IF(C308=0, D308, (E308-D308)/D308)</f>
        <v>-0.10008540590733757</v>
      </c>
      <c r="I308" s="202"/>
    </row>
    <row r="309" spans="2:9" x14ac:dyDescent="0.25">
      <c r="B309" s="193">
        <v>42552</v>
      </c>
      <c r="C309" s="10">
        <v>6000</v>
      </c>
      <c r="D309" s="242">
        <v>17.668199999999999</v>
      </c>
      <c r="E309" s="40">
        <v>15.68</v>
      </c>
      <c r="F309" s="236">
        <f t="shared" si="37"/>
        <v>-11929.199999999995</v>
      </c>
      <c r="G309" s="40">
        <f t="shared" si="38"/>
        <v>106009.2</v>
      </c>
      <c r="H309" s="232">
        <f t="shared" si="39"/>
        <v>-0.11252985589929926</v>
      </c>
      <c r="I309" s="202"/>
    </row>
    <row r="310" spans="2:9" x14ac:dyDescent="0.25">
      <c r="B310" s="193">
        <v>42556</v>
      </c>
      <c r="C310" s="7">
        <v>8178</v>
      </c>
      <c r="D310" s="454">
        <v>16.978899999999999</v>
      </c>
      <c r="E310" s="40">
        <v>14.72</v>
      </c>
      <c r="F310" s="236">
        <f t="shared" si="37"/>
        <v>-18473.284199999991</v>
      </c>
      <c r="G310" s="40">
        <f t="shared" si="38"/>
        <v>138853.4442</v>
      </c>
      <c r="H310" s="232">
        <f t="shared" si="39"/>
        <v>-0.13304159869013887</v>
      </c>
      <c r="I310" s="485">
        <v>16.75</v>
      </c>
    </row>
    <row r="311" spans="2:9" x14ac:dyDescent="0.25">
      <c r="B311" s="193">
        <v>42556</v>
      </c>
      <c r="C311" s="10">
        <v>8678</v>
      </c>
      <c r="D311" s="242">
        <v>16.843</v>
      </c>
      <c r="E311" s="40">
        <v>14.72</v>
      </c>
      <c r="F311" s="236">
        <f t="shared" si="37"/>
        <v>-18423.393999999993</v>
      </c>
      <c r="G311" s="40">
        <f t="shared" si="38"/>
        <v>146163.554</v>
      </c>
      <c r="H311" s="232">
        <f t="shared" si="39"/>
        <v>-0.12604642878347083</v>
      </c>
      <c r="I311" s="202"/>
    </row>
    <row r="312" spans="2:9" x14ac:dyDescent="0.25">
      <c r="B312" s="193">
        <v>42557</v>
      </c>
      <c r="C312" s="7">
        <v>8178</v>
      </c>
      <c r="D312" s="454">
        <v>16.960599999999999</v>
      </c>
      <c r="E312" s="40">
        <v>14.84</v>
      </c>
      <c r="F312" s="236">
        <f t="shared" si="37"/>
        <v>-17342.266799999998</v>
      </c>
      <c r="G312" s="40">
        <f t="shared" si="38"/>
        <v>138703.7868</v>
      </c>
      <c r="H312" s="232">
        <f t="shared" si="39"/>
        <v>-0.12503095409360515</v>
      </c>
      <c r="I312" s="495">
        <v>16.75</v>
      </c>
    </row>
    <row r="313" spans="2:9" x14ac:dyDescent="0.25">
      <c r="B313" s="193">
        <v>42557</v>
      </c>
      <c r="C313" s="10">
        <v>8678</v>
      </c>
      <c r="D313" s="242">
        <v>16.835000000000001</v>
      </c>
      <c r="E313" s="40">
        <v>14.84</v>
      </c>
      <c r="F313" s="236">
        <f t="shared" ref="F313" si="40">C313*(E313-D313)</f>
        <v>-17312.610000000008</v>
      </c>
      <c r="G313" s="40">
        <f t="shared" ref="G313" si="41">IF(C313=0, 0,D313*C313)</f>
        <v>146094.13</v>
      </c>
      <c r="H313" s="232">
        <f t="shared" ref="H313" si="42">IF(C313=0, D313, (E313-D313)/D313)</f>
        <v>-0.11850311850311855</v>
      </c>
      <c r="I313" s="202"/>
    </row>
    <row r="314" spans="2:9" x14ac:dyDescent="0.25">
      <c r="B314" s="193">
        <v>42559</v>
      </c>
      <c r="C314" s="10">
        <v>8678</v>
      </c>
      <c r="D314" s="242">
        <v>16.835000000000001</v>
      </c>
      <c r="E314" s="40">
        <v>14.92</v>
      </c>
      <c r="F314" s="236">
        <f t="shared" ref="F314" si="43">C314*(E314-D314)</f>
        <v>-16618.370000000006</v>
      </c>
      <c r="G314" s="40">
        <f t="shared" ref="G314" si="44">IF(C314=0, 0,D314*C314)</f>
        <v>146094.13</v>
      </c>
      <c r="H314" s="232">
        <f t="shared" ref="H314" si="45">IF(C314=0, D314, (E314-D314)/D314)</f>
        <v>-0.1137511137511138</v>
      </c>
      <c r="I314" s="202"/>
    </row>
    <row r="315" spans="2:9" x14ac:dyDescent="0.25">
      <c r="B315" s="193">
        <v>42562</v>
      </c>
      <c r="C315" s="10">
        <v>8678</v>
      </c>
      <c r="D315" s="242">
        <v>16.835000000000001</v>
      </c>
      <c r="E315" s="40">
        <v>14.69</v>
      </c>
      <c r="F315" s="236">
        <f t="shared" ref="F315" si="46">C315*(E315-D315)</f>
        <v>-18614.310000000012</v>
      </c>
      <c r="G315" s="40">
        <f t="shared" ref="G315" si="47">IF(C315=0, 0,D315*C315)</f>
        <v>146094.13</v>
      </c>
      <c r="H315" s="232">
        <f t="shared" ref="H315" si="48">IF(C315=0, D315, (E315-D315)/D315)</f>
        <v>-0.12741312741312749</v>
      </c>
      <c r="I315" s="202"/>
    </row>
    <row r="316" spans="2:9" x14ac:dyDescent="0.25">
      <c r="B316" s="193">
        <v>42563</v>
      </c>
      <c r="C316" s="10">
        <v>8678</v>
      </c>
      <c r="D316" s="242">
        <v>16.835000000000001</v>
      </c>
      <c r="E316" s="40">
        <v>15.6</v>
      </c>
      <c r="F316" s="236">
        <f t="shared" ref="F316:F317" si="49">C316*(E316-D316)</f>
        <v>-10717.330000000011</v>
      </c>
      <c r="G316" s="40">
        <f t="shared" ref="G316:G317" si="50">IF(C316=0, 0,D316*C316)</f>
        <v>146094.13</v>
      </c>
      <c r="H316" s="232">
        <f t="shared" ref="H316:H317" si="51">IF(C316=0, D316, (E316-D316)/D316)</f>
        <v>-7.3359073359073421E-2</v>
      </c>
      <c r="I316" s="202"/>
    </row>
    <row r="317" spans="2:9" x14ac:dyDescent="0.25">
      <c r="B317" s="193">
        <v>42564</v>
      </c>
      <c r="C317" s="10">
        <v>8738</v>
      </c>
      <c r="D317" s="242">
        <v>16.816099999999999</v>
      </c>
      <c r="E317" s="40">
        <v>15.29</v>
      </c>
      <c r="F317" s="236">
        <f t="shared" si="49"/>
        <v>-13335.061799999996</v>
      </c>
      <c r="G317" s="40">
        <f t="shared" si="50"/>
        <v>146939.08179999999</v>
      </c>
      <c r="H317" s="232">
        <f t="shared" si="51"/>
        <v>-9.0752314745987453E-2</v>
      </c>
      <c r="I317" s="40"/>
    </row>
    <row r="318" spans="2:9" x14ac:dyDescent="0.25">
      <c r="B318" s="193">
        <v>42566</v>
      </c>
      <c r="C318" s="10">
        <v>8738</v>
      </c>
      <c r="D318" s="242">
        <v>16.816099999999999</v>
      </c>
      <c r="E318" s="40">
        <v>15.21</v>
      </c>
      <c r="F318" s="236">
        <f t="shared" ref="F318:F320" si="52">C318*(E318-D318)</f>
        <v>-14034.101799999982</v>
      </c>
      <c r="G318" s="40">
        <f t="shared" ref="G318:G320" si="53">IF(C318=0, 0,D318*C318)</f>
        <v>146939.08179999999</v>
      </c>
      <c r="H318" s="232">
        <f t="shared" ref="H318:H320" si="54">IF(C318=0, D318, (E318-D318)/D318)</f>
        <v>-9.5509660384988079E-2</v>
      </c>
      <c r="I318" s="40"/>
    </row>
    <row r="319" spans="2:9" x14ac:dyDescent="0.25">
      <c r="B319" s="193">
        <v>42570</v>
      </c>
      <c r="C319" s="10">
        <v>9138</v>
      </c>
      <c r="D319" s="242">
        <v>16.733499999999999</v>
      </c>
      <c r="E319" s="40">
        <v>14.75</v>
      </c>
      <c r="F319" s="236">
        <f t="shared" si="52"/>
        <v>-18125.222999999994</v>
      </c>
      <c r="G319" s="40">
        <f t="shared" si="53"/>
        <v>152910.723</v>
      </c>
      <c r="H319" s="232">
        <f t="shared" si="54"/>
        <v>-0.1185346759494427</v>
      </c>
      <c r="I319" s="40"/>
    </row>
    <row r="320" spans="2:9" x14ac:dyDescent="0.25">
      <c r="B320" s="193">
        <v>42571</v>
      </c>
      <c r="C320" s="10">
        <v>9138</v>
      </c>
      <c r="D320" s="242">
        <v>16.7227</v>
      </c>
      <c r="E320" s="40">
        <v>14.84</v>
      </c>
      <c r="F320" s="236">
        <f t="shared" si="52"/>
        <v>-17204.112599999997</v>
      </c>
      <c r="G320" s="40">
        <f t="shared" si="53"/>
        <v>152812.03260000001</v>
      </c>
      <c r="H320" s="232">
        <f t="shared" si="54"/>
        <v>-0.11258349429218965</v>
      </c>
      <c r="I320" s="40"/>
    </row>
    <row r="321" spans="2:9" x14ac:dyDescent="0.25">
      <c r="B321" s="193">
        <v>42572</v>
      </c>
      <c r="C321" s="10">
        <v>9138</v>
      </c>
      <c r="D321" s="242">
        <v>16.718900000000001</v>
      </c>
      <c r="E321" s="40">
        <v>14.42</v>
      </c>
      <c r="F321" s="236">
        <f t="shared" ref="F321" si="55">C321*(E321-D321)</f>
        <v>-21007.348200000015</v>
      </c>
      <c r="G321" s="40">
        <f t="shared" ref="G321" si="56">IF(C321=0, 0,D321*C321)</f>
        <v>152777.3082</v>
      </c>
      <c r="H321" s="232">
        <f t="shared" ref="H321" si="57">IF(C321=0, D321, (E321-D321)/D321)</f>
        <v>-0.13750306539305823</v>
      </c>
      <c r="I321" s="40"/>
    </row>
    <row r="322" spans="2:9" x14ac:dyDescent="0.25">
      <c r="B322" s="193">
        <v>42573</v>
      </c>
      <c r="C322" s="449">
        <v>9278</v>
      </c>
      <c r="D322" s="450">
        <v>16.679099999999998</v>
      </c>
      <c r="E322" s="40">
        <v>14.11</v>
      </c>
      <c r="F322" s="236">
        <f t="shared" ref="F322:F323" si="58">C322*(E322-D322)</f>
        <v>-23836.109799999987</v>
      </c>
      <c r="G322" s="40">
        <f t="shared" ref="G322:G323" si="59">IF(C322=0, 0,D322*C322)</f>
        <v>154748.68979999999</v>
      </c>
      <c r="H322" s="232">
        <f t="shared" ref="H322:H323" si="60">IF(C322=0, D322, (E322-D322)/D322)</f>
        <v>-0.15403109280476759</v>
      </c>
      <c r="I322" s="40"/>
    </row>
    <row r="323" spans="2:9" x14ac:dyDescent="0.25">
      <c r="B323" s="193">
        <v>42576</v>
      </c>
      <c r="C323" s="10">
        <v>9478</v>
      </c>
      <c r="D323" s="242">
        <v>16.613099999999999</v>
      </c>
      <c r="E323" s="40">
        <v>13.58</v>
      </c>
      <c r="F323" s="236">
        <f t="shared" si="58"/>
        <v>-28747.721799999992</v>
      </c>
      <c r="G323" s="40">
        <f t="shared" si="59"/>
        <v>157458.96179999999</v>
      </c>
      <c r="H323" s="232">
        <f t="shared" si="60"/>
        <v>-0.18257278894366491</v>
      </c>
      <c r="I323" s="40"/>
    </row>
    <row r="324" spans="2:9" x14ac:dyDescent="0.25">
      <c r="B324" s="193">
        <v>42577</v>
      </c>
      <c r="C324" s="449">
        <v>9278</v>
      </c>
      <c r="D324" s="450">
        <v>16.674199999999999</v>
      </c>
      <c r="E324" s="40">
        <v>13.78</v>
      </c>
      <c r="F324" s="236">
        <f t="shared" ref="F324:F325" si="61">C324*(E324-D324)</f>
        <v>-26852.387599999998</v>
      </c>
      <c r="G324" s="40">
        <f t="shared" ref="G324:G325" si="62">IF(C324=0, 0,D324*C324)</f>
        <v>154703.22759999998</v>
      </c>
      <c r="H324" s="232">
        <f t="shared" ref="H324:H325" si="63">IF(C324=0, D324, (E324-D324)/D324)</f>
        <v>-0.17357354475776948</v>
      </c>
      <c r="I324" s="236">
        <v>16.53</v>
      </c>
    </row>
    <row r="325" spans="2:9" x14ac:dyDescent="0.25">
      <c r="B325" s="193">
        <v>42578</v>
      </c>
      <c r="C325" s="10">
        <v>9478</v>
      </c>
      <c r="D325" s="242">
        <v>16.6004</v>
      </c>
      <c r="E325" s="40">
        <v>13.13</v>
      </c>
      <c r="F325" s="236">
        <f t="shared" si="61"/>
        <v>-32892.451199999996</v>
      </c>
      <c r="G325" s="40">
        <f t="shared" si="62"/>
        <v>157338.5912</v>
      </c>
      <c r="H325" s="232">
        <f t="shared" si="63"/>
        <v>-0.20905520348907253</v>
      </c>
      <c r="I325" s="40"/>
    </row>
    <row r="326" spans="2:9" x14ac:dyDescent="0.25">
      <c r="B326" s="193">
        <v>42580</v>
      </c>
      <c r="C326" s="10">
        <v>9478</v>
      </c>
      <c r="D326" s="242">
        <v>16.599</v>
      </c>
      <c r="E326" s="40">
        <v>13.64</v>
      </c>
      <c r="F326" s="236">
        <f t="shared" ref="F326:F329" si="64">C326*(E326-D326)</f>
        <v>-28045.401999999998</v>
      </c>
      <c r="G326" s="40">
        <f t="shared" ref="G326:G329" si="65">IF(C326=0, 0,D326*C326)</f>
        <v>157325.32200000001</v>
      </c>
      <c r="H326" s="232">
        <f t="shared" ref="H326:H329" si="66">IF(C326=0, D326, (E326-D326)/D326)</f>
        <v>-0.17826375082836313</v>
      </c>
      <c r="I326" s="40"/>
    </row>
    <row r="327" spans="2:9" x14ac:dyDescent="0.25">
      <c r="B327" s="193">
        <v>42580</v>
      </c>
      <c r="C327" s="449">
        <v>9278</v>
      </c>
      <c r="D327" s="450">
        <v>16.664000000000001</v>
      </c>
      <c r="E327" s="40">
        <v>13.64</v>
      </c>
      <c r="F327" s="236">
        <f t="shared" si="64"/>
        <v>-28056.67200000001</v>
      </c>
      <c r="G327" s="40">
        <f t="shared" si="65"/>
        <v>154608.592</v>
      </c>
      <c r="H327" s="232">
        <f t="shared" si="66"/>
        <v>-0.18146903504560732</v>
      </c>
      <c r="I327" s="236">
        <v>16.53</v>
      </c>
    </row>
    <row r="328" spans="2:9" x14ac:dyDescent="0.25">
      <c r="B328" s="193">
        <v>42583</v>
      </c>
      <c r="C328" s="10">
        <v>9478</v>
      </c>
      <c r="D328" s="242">
        <v>16.5871</v>
      </c>
      <c r="E328" s="40">
        <v>12.92</v>
      </c>
      <c r="F328" s="236">
        <f t="shared" si="64"/>
        <v>-34756.773799999995</v>
      </c>
      <c r="G328" s="40">
        <f t="shared" si="65"/>
        <v>157212.5338</v>
      </c>
      <c r="H328" s="232">
        <f t="shared" si="66"/>
        <v>-0.22108144280796521</v>
      </c>
      <c r="I328" s="40"/>
    </row>
    <row r="329" spans="2:9" x14ac:dyDescent="0.25">
      <c r="B329" s="193">
        <v>42584</v>
      </c>
      <c r="C329" s="10">
        <v>9678</v>
      </c>
      <c r="D329" s="242">
        <v>16.5063</v>
      </c>
      <c r="E329" s="40">
        <v>12.9</v>
      </c>
      <c r="F329" s="236">
        <f t="shared" si="64"/>
        <v>-34901.771399999991</v>
      </c>
      <c r="G329" s="40">
        <f t="shared" si="65"/>
        <v>159747.97140000001</v>
      </c>
      <c r="H329" s="232">
        <f t="shared" si="66"/>
        <v>-0.21848021664455386</v>
      </c>
      <c r="I329" s="40"/>
    </row>
    <row r="330" spans="2:9" x14ac:dyDescent="0.25">
      <c r="B330" s="193">
        <v>42585</v>
      </c>
      <c r="C330" s="10">
        <v>10078</v>
      </c>
      <c r="D330" s="242">
        <v>16.5063</v>
      </c>
      <c r="E330" s="40">
        <v>12.9</v>
      </c>
      <c r="F330" s="236">
        <f t="shared" ref="F330:F345" si="67">C330*(E330-D330)</f>
        <v>-36344.291399999995</v>
      </c>
      <c r="G330" s="40">
        <f t="shared" ref="G330:G345" si="68">IF(C330=0, 0,D330*C330)</f>
        <v>166350.4914</v>
      </c>
      <c r="H330" s="232">
        <f t="shared" ref="H330:H345" si="69">IF(C330=0, D330, (E330-D330)/D330)</f>
        <v>-0.21848021664455386</v>
      </c>
      <c r="I330" s="40"/>
    </row>
    <row r="331" spans="2:9" x14ac:dyDescent="0.25">
      <c r="B331" s="193">
        <v>42586</v>
      </c>
      <c r="C331" s="10">
        <v>9678</v>
      </c>
      <c r="D331" s="242">
        <v>16.489799999999999</v>
      </c>
      <c r="E331" s="40">
        <v>13.41</v>
      </c>
      <c r="F331" s="236">
        <f t="shared" si="67"/>
        <v>-29806.304399999986</v>
      </c>
      <c r="G331" s="40">
        <f t="shared" si="68"/>
        <v>159588.28439999997</v>
      </c>
      <c r="H331" s="232">
        <f t="shared" si="69"/>
        <v>-0.1867700032747516</v>
      </c>
      <c r="I331" s="40"/>
    </row>
    <row r="332" spans="2:9" x14ac:dyDescent="0.25">
      <c r="B332" s="193">
        <v>42586</v>
      </c>
      <c r="C332" s="449">
        <v>9278</v>
      </c>
      <c r="D332" s="450">
        <v>16.609200000000001</v>
      </c>
      <c r="E332" s="40">
        <v>13.66</v>
      </c>
      <c r="F332" s="236">
        <f t="shared" si="67"/>
        <v>-27362.67760000001</v>
      </c>
      <c r="G332" s="40">
        <f t="shared" si="68"/>
        <v>154100.15760000001</v>
      </c>
      <c r="H332" s="232">
        <f t="shared" si="69"/>
        <v>-0.17756424150470829</v>
      </c>
      <c r="I332" s="40"/>
    </row>
    <row r="333" spans="2:9" x14ac:dyDescent="0.25">
      <c r="B333" s="193">
        <v>42586</v>
      </c>
      <c r="C333" s="10">
        <v>9138</v>
      </c>
      <c r="D333" s="242">
        <v>16.6511</v>
      </c>
      <c r="E333" s="40">
        <v>13.87</v>
      </c>
      <c r="F333" s="236">
        <f t="shared" si="67"/>
        <v>-25413.691800000004</v>
      </c>
      <c r="G333" s="40">
        <f t="shared" si="68"/>
        <v>152157.7518</v>
      </c>
      <c r="H333" s="232">
        <f t="shared" si="69"/>
        <v>-0.1670219985466426</v>
      </c>
      <c r="I333" s="40"/>
    </row>
    <row r="334" spans="2:9" x14ac:dyDescent="0.25">
      <c r="B334" s="193">
        <v>42593</v>
      </c>
      <c r="C334" s="10">
        <v>8678</v>
      </c>
      <c r="D334" s="242">
        <v>16.760300000000001</v>
      </c>
      <c r="E334" s="40">
        <v>14.61</v>
      </c>
      <c r="F334" s="236">
        <f t="shared" si="67"/>
        <v>-18660.303400000012</v>
      </c>
      <c r="G334" s="40">
        <f t="shared" si="68"/>
        <v>145445.88340000002</v>
      </c>
      <c r="H334" s="232">
        <f t="shared" si="69"/>
        <v>-0.12829722618330228</v>
      </c>
      <c r="I334" s="40"/>
    </row>
    <row r="335" spans="2:9" x14ac:dyDescent="0.25">
      <c r="B335" s="193">
        <v>42597</v>
      </c>
      <c r="C335" s="10">
        <v>8678</v>
      </c>
      <c r="D335" s="242">
        <v>16.7471</v>
      </c>
      <c r="E335" s="40">
        <v>14.9</v>
      </c>
      <c r="F335" s="236">
        <f t="shared" si="67"/>
        <v>-16029.133799999994</v>
      </c>
      <c r="G335" s="40">
        <f t="shared" si="68"/>
        <v>145331.33379999999</v>
      </c>
      <c r="H335" s="232">
        <f t="shared" si="69"/>
        <v>-0.11029372249523794</v>
      </c>
      <c r="I335" s="40"/>
    </row>
    <row r="336" spans="2:9" x14ac:dyDescent="0.25">
      <c r="B336" s="193">
        <v>42598</v>
      </c>
      <c r="C336" s="7">
        <v>8178</v>
      </c>
      <c r="D336" s="454">
        <v>16.8429</v>
      </c>
      <c r="E336" s="40">
        <v>15.17</v>
      </c>
      <c r="F336" s="236">
        <f t="shared" si="67"/>
        <v>-13680.976200000003</v>
      </c>
      <c r="G336" s="40">
        <f t="shared" si="68"/>
        <v>137741.23620000001</v>
      </c>
      <c r="H336" s="232">
        <f t="shared" si="69"/>
        <v>-9.9323750660515728E-2</v>
      </c>
      <c r="I336" s="236">
        <v>16.75</v>
      </c>
    </row>
    <row r="337" spans="2:9" x14ac:dyDescent="0.25">
      <c r="B337" s="193">
        <v>42599</v>
      </c>
      <c r="C337" s="10">
        <v>7178</v>
      </c>
      <c r="D337" s="242">
        <v>17.009899999999998</v>
      </c>
      <c r="E337" s="40">
        <v>15.7</v>
      </c>
      <c r="F337" s="236">
        <f t="shared" si="67"/>
        <v>-9402.4621999999927</v>
      </c>
      <c r="G337" s="40">
        <f t="shared" si="68"/>
        <v>122097.06219999999</v>
      </c>
      <c r="H337" s="232">
        <f t="shared" si="69"/>
        <v>-7.7008095285686515E-2</v>
      </c>
      <c r="I337" s="40"/>
    </row>
    <row r="338" spans="2:9" x14ac:dyDescent="0.25">
      <c r="B338" s="193">
        <v>42600</v>
      </c>
      <c r="C338" s="10">
        <v>5500</v>
      </c>
      <c r="D338" s="242">
        <v>17.185600000000001</v>
      </c>
      <c r="E338" s="40">
        <v>16.68</v>
      </c>
      <c r="F338" s="236">
        <f t="shared" si="67"/>
        <v>-2780.8000000000065</v>
      </c>
      <c r="G338" s="40">
        <f t="shared" si="68"/>
        <v>94520.8</v>
      </c>
      <c r="H338" s="232">
        <f t="shared" si="69"/>
        <v>-2.9419979517735846E-2</v>
      </c>
      <c r="I338" s="40"/>
    </row>
    <row r="339" spans="2:9" x14ac:dyDescent="0.25">
      <c r="B339" s="193">
        <v>42601</v>
      </c>
      <c r="C339" s="10">
        <v>5000</v>
      </c>
      <c r="D339" s="242">
        <v>17.222200000000001</v>
      </c>
      <c r="E339" s="40">
        <v>16.8</v>
      </c>
      <c r="F339" s="236">
        <f t="shared" si="67"/>
        <v>-2111.0000000000005</v>
      </c>
      <c r="G339" s="40">
        <f t="shared" si="68"/>
        <v>86111</v>
      </c>
      <c r="H339" s="232">
        <f t="shared" si="69"/>
        <v>-2.4514870341768188E-2</v>
      </c>
      <c r="I339" s="40"/>
    </row>
    <row r="340" spans="2:9" x14ac:dyDescent="0.25">
      <c r="B340" s="193">
        <v>42604</v>
      </c>
      <c r="C340" s="10">
        <v>6000</v>
      </c>
      <c r="D340" s="242">
        <v>16.9651</v>
      </c>
      <c r="E340" s="40">
        <v>15.64</v>
      </c>
      <c r="F340" s="236">
        <f t="shared" si="67"/>
        <v>-7950.599999999994</v>
      </c>
      <c r="G340" s="40">
        <f t="shared" si="68"/>
        <v>101790.59999999999</v>
      </c>
      <c r="H340" s="232">
        <f t="shared" si="69"/>
        <v>-7.8107408739117312E-2</v>
      </c>
      <c r="I340" s="40"/>
    </row>
    <row r="341" spans="2:9" x14ac:dyDescent="0.25">
      <c r="B341" s="193">
        <v>42604</v>
      </c>
      <c r="C341" s="10">
        <v>6500</v>
      </c>
      <c r="D341" s="242">
        <v>16.850899999999999</v>
      </c>
      <c r="E341" s="40">
        <v>15.64</v>
      </c>
      <c r="F341" s="236">
        <f t="shared" si="67"/>
        <v>-7870.8499999999922</v>
      </c>
      <c r="G341" s="40">
        <f t="shared" si="68"/>
        <v>109530.84999999999</v>
      </c>
      <c r="H341" s="232">
        <f t="shared" si="69"/>
        <v>-7.1859663282079822E-2</v>
      </c>
      <c r="I341" s="40"/>
    </row>
    <row r="342" spans="2:9" x14ac:dyDescent="0.25">
      <c r="B342" s="193">
        <v>42605</v>
      </c>
      <c r="C342" s="10">
        <v>6000</v>
      </c>
      <c r="D342" s="242">
        <v>16.923500000000001</v>
      </c>
      <c r="E342" s="40">
        <v>16.43</v>
      </c>
      <c r="F342" s="236">
        <f t="shared" si="67"/>
        <v>-2961.0000000000055</v>
      </c>
      <c r="G342" s="40">
        <f t="shared" si="68"/>
        <v>101541</v>
      </c>
      <c r="H342" s="232">
        <f t="shared" si="69"/>
        <v>-2.9160634620498178E-2</v>
      </c>
      <c r="I342" s="40"/>
    </row>
    <row r="343" spans="2:9" x14ac:dyDescent="0.25">
      <c r="B343" s="193">
        <v>42605</v>
      </c>
      <c r="C343" s="10">
        <v>5500</v>
      </c>
      <c r="D343" s="242">
        <v>16.9848</v>
      </c>
      <c r="E343" s="40">
        <v>16.43</v>
      </c>
      <c r="F343" s="236">
        <f t="shared" si="67"/>
        <v>-3051.400000000001</v>
      </c>
      <c r="G343" s="40">
        <f t="shared" si="68"/>
        <v>93416.4</v>
      </c>
      <c r="H343" s="232">
        <f t="shared" si="69"/>
        <v>-3.266450002355048E-2</v>
      </c>
      <c r="I343" s="40"/>
    </row>
    <row r="344" spans="2:9" x14ac:dyDescent="0.25">
      <c r="B344" s="193">
        <v>42605</v>
      </c>
      <c r="C344" s="10">
        <v>5000</v>
      </c>
      <c r="D344" s="242">
        <v>17.035299999999999</v>
      </c>
      <c r="E344" s="40">
        <v>16.43</v>
      </c>
      <c r="F344" s="236">
        <f t="shared" si="67"/>
        <v>-3026.4999999999986</v>
      </c>
      <c r="G344" s="40">
        <f t="shared" si="68"/>
        <v>85176.5</v>
      </c>
      <c r="H344" s="232">
        <f t="shared" si="69"/>
        <v>-3.5532100990296606E-2</v>
      </c>
      <c r="I344" s="40"/>
    </row>
    <row r="345" spans="2:9" x14ac:dyDescent="0.25">
      <c r="B345" s="193">
        <v>42606</v>
      </c>
      <c r="C345" s="10">
        <v>5178</v>
      </c>
      <c r="D345" s="242">
        <v>17.0017</v>
      </c>
      <c r="E345" s="40">
        <v>16.059999999999999</v>
      </c>
      <c r="F345" s="236">
        <f t="shared" si="67"/>
        <v>-4876.1226000000042</v>
      </c>
      <c r="G345" s="40">
        <f t="shared" si="68"/>
        <v>88034.802599999995</v>
      </c>
      <c r="H345" s="232">
        <f t="shared" si="69"/>
        <v>-5.5388578789179958E-2</v>
      </c>
      <c r="I345" s="40"/>
    </row>
    <row r="346" spans="2:9" x14ac:dyDescent="0.25">
      <c r="B346" s="193">
        <v>42607</v>
      </c>
      <c r="C346" s="10">
        <v>5178</v>
      </c>
      <c r="D346" s="242">
        <v>17.0017</v>
      </c>
      <c r="E346" s="40">
        <v>16.010000000000002</v>
      </c>
      <c r="F346" s="236">
        <f t="shared" ref="F346:F347" si="70">C346*(E346-D346)</f>
        <v>-5135.0225999999902</v>
      </c>
      <c r="G346" s="40">
        <f t="shared" ref="G346:G347" si="71">IF(C346=0, 0,D346*C346)</f>
        <v>88034.802599999995</v>
      </c>
      <c r="H346" s="232">
        <f t="shared" ref="H346:H347" si="72">IF(C346=0, D346, (E346-D346)/D346)</f>
        <v>-5.8329461171529789E-2</v>
      </c>
      <c r="I346" s="40"/>
    </row>
    <row r="347" spans="2:9" x14ac:dyDescent="0.25">
      <c r="B347" s="193">
        <v>42608</v>
      </c>
      <c r="C347" s="10">
        <v>6178</v>
      </c>
      <c r="D347" s="242">
        <v>16.825800000000001</v>
      </c>
      <c r="E347" s="40">
        <v>15.95</v>
      </c>
      <c r="F347" s="236">
        <f t="shared" si="70"/>
        <v>-5410.6924000000108</v>
      </c>
      <c r="G347" s="40">
        <f t="shared" si="71"/>
        <v>103949.79240000001</v>
      </c>
      <c r="H347" s="232">
        <f t="shared" si="72"/>
        <v>-5.2051016890727435E-2</v>
      </c>
      <c r="I347" s="40"/>
    </row>
    <row r="348" spans="2:9" x14ac:dyDescent="0.25">
      <c r="B348" s="193"/>
      <c r="C348" s="10"/>
      <c r="D348" s="242"/>
      <c r="E348" s="40"/>
      <c r="F348" s="236"/>
      <c r="G348" s="40"/>
      <c r="H348" s="232"/>
      <c r="I348" s="40"/>
    </row>
    <row r="349" spans="2:9" x14ac:dyDescent="0.25">
      <c r="B349" s="193"/>
      <c r="C349" s="10"/>
      <c r="D349" s="242"/>
      <c r="E349" s="40"/>
      <c r="F349" s="236"/>
      <c r="G349" s="40"/>
      <c r="H349" s="232"/>
      <c r="I349" s="40"/>
    </row>
    <row r="350" spans="2:9" x14ac:dyDescent="0.25">
      <c r="B350" s="193"/>
      <c r="C350" s="10"/>
      <c r="D350" s="242"/>
      <c r="E350" s="40"/>
      <c r="F350" s="236"/>
      <c r="G350" s="40"/>
      <c r="H350" s="232"/>
      <c r="I350" s="40"/>
    </row>
    <row r="351" spans="2:9" x14ac:dyDescent="0.25">
      <c r="B351" s="193"/>
      <c r="C351" s="10"/>
      <c r="D351" s="242"/>
      <c r="E351" s="40"/>
      <c r="F351" s="236"/>
      <c r="G351" s="40"/>
      <c r="H351" s="232"/>
      <c r="I351" s="40"/>
    </row>
    <row r="352" spans="2:9" x14ac:dyDescent="0.25">
      <c r="B352" s="193"/>
      <c r="C352" s="10"/>
      <c r="D352" s="242"/>
      <c r="E352" s="40"/>
      <c r="F352" s="236"/>
      <c r="G352" s="40"/>
      <c r="H352" s="232"/>
      <c r="I352" s="40"/>
    </row>
    <row r="353" spans="2:9" x14ac:dyDescent="0.25">
      <c r="B353" s="193"/>
      <c r="C353" s="10"/>
      <c r="D353" s="242"/>
      <c r="E353" s="40"/>
      <c r="F353" s="236"/>
      <c r="G353" s="40"/>
      <c r="H353" s="232"/>
      <c r="I353" s="40"/>
    </row>
    <row r="354" spans="2:9" x14ac:dyDescent="0.25">
      <c r="B354" s="193"/>
      <c r="C354" s="10"/>
      <c r="D354" s="242"/>
      <c r="E354" s="40"/>
      <c r="F354" s="236"/>
      <c r="G354" s="40"/>
      <c r="H354" s="232"/>
      <c r="I354" s="40"/>
    </row>
    <row r="355" spans="2:9" x14ac:dyDescent="0.25">
      <c r="B355" s="193"/>
      <c r="C355" s="10"/>
      <c r="D355" s="242"/>
      <c r="E355" s="40"/>
      <c r="F355" s="236"/>
      <c r="G355" s="40"/>
      <c r="H355" s="232"/>
      <c r="I355" s="40"/>
    </row>
    <row r="356" spans="2:9" x14ac:dyDescent="0.25">
      <c r="B356" s="193"/>
      <c r="C356" s="10"/>
      <c r="D356" s="242"/>
      <c r="E356" s="40"/>
      <c r="F356" s="236"/>
      <c r="G356" s="40"/>
      <c r="H356" s="232"/>
      <c r="I356" s="40"/>
    </row>
    <row r="357" spans="2:9" x14ac:dyDescent="0.25">
      <c r="B357" s="193"/>
      <c r="C357" s="10"/>
      <c r="D357" s="242"/>
      <c r="E357" s="40"/>
      <c r="F357" s="236"/>
      <c r="G357" s="40"/>
      <c r="H357" s="232"/>
      <c r="I357" s="40"/>
    </row>
    <row r="358" spans="2:9" x14ac:dyDescent="0.25">
      <c r="B358" s="193"/>
      <c r="C358" s="10"/>
      <c r="D358" s="242"/>
      <c r="E358" s="40"/>
      <c r="F358" s="236"/>
      <c r="G358" s="40"/>
      <c r="H358" s="232"/>
      <c r="I358" s="40"/>
    </row>
  </sheetData>
  <mergeCells count="19"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96:F358 H196:H358">
    <cfRule type="expression" dxfId="559" priority="26">
      <formula>F196&gt;0</formula>
    </cfRule>
    <cfRule type="expression" dxfId="558" priority="27">
      <formula>F196&lt;0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89:F195">
    <cfRule type="expression" dxfId="557" priority="19">
      <formula>F189&gt;0</formula>
    </cfRule>
    <cfRule type="expression" dxfId="556" priority="20">
      <formula>F189&lt;0</formula>
    </cfRule>
  </conditionalFormatting>
  <conditionalFormatting sqref="H189:H195">
    <cfRule type="expression" dxfId="555" priority="15">
      <formula>H189&gt;0</formula>
    </cfRule>
    <cfRule type="expression" dxfId="554" priority="16">
      <formula>H189&lt;0</formula>
    </cfRule>
  </conditionalFormatting>
  <conditionalFormatting sqref="Q8">
    <cfRule type="expression" dxfId="553" priority="1">
      <formula>Q8&gt;0</formula>
    </cfRule>
    <cfRule type="expression" dxfId="552" priority="2">
      <formula>Q8&lt;0</formula>
    </cfRule>
  </conditionalFormatting>
  <conditionalFormatting sqref="Q7">
    <cfRule type="expression" dxfId="551" priority="3">
      <formula>Q7&gt;0</formula>
    </cfRule>
    <cfRule type="expression" dxfId="55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6">
        <v>42482</v>
      </c>
      <c r="C2" s="7">
        <v>80</v>
      </c>
      <c r="D2" s="44">
        <v>36.01</v>
      </c>
      <c r="E2" s="44">
        <v>0</v>
      </c>
      <c r="F2" s="44">
        <f t="shared" ref="F2:F13" si="0">D2*C2+E2</f>
        <v>2880.7999999999997</v>
      </c>
      <c r="G2" s="476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500</v>
      </c>
      <c r="T2" s="1"/>
      <c r="W2" s="133">
        <v>42608</v>
      </c>
      <c r="X2" s="10">
        <v>32.770000000000003</v>
      </c>
      <c r="Y2" s="10">
        <v>32.94</v>
      </c>
      <c r="Z2" s="10">
        <v>32.46</v>
      </c>
      <c r="AA2" s="10">
        <v>32.68</v>
      </c>
      <c r="AB2" s="95">
        <v>6542500</v>
      </c>
      <c r="AC2" s="10">
        <v>32.68</v>
      </c>
      <c r="AD2" s="2">
        <f>Y2-Z2</f>
        <v>0.47999999999999687</v>
      </c>
      <c r="AE2" s="138">
        <f>AC2/AC3-1</f>
        <v>-2.4420024420024333E-3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5"/>
      <c r="H3" s="7"/>
      <c r="I3" s="44"/>
      <c r="J3" s="44"/>
      <c r="K3" s="44"/>
      <c r="L3" s="1">
        <v>42614</v>
      </c>
      <c r="O3" s="11" t="s">
        <v>58</v>
      </c>
      <c r="Q3" s="522">
        <f>IF(Q2=0, Q4, (F18-K18-M18)/Q2)</f>
        <v>33.045880000000004</v>
      </c>
      <c r="T3" s="1"/>
      <c r="W3" s="133">
        <v>42607</v>
      </c>
      <c r="X3" s="10">
        <v>32.85</v>
      </c>
      <c r="Y3" s="10">
        <v>33.06</v>
      </c>
      <c r="Z3" s="10">
        <v>32.67</v>
      </c>
      <c r="AA3" s="10">
        <v>32.76</v>
      </c>
      <c r="AB3" s="95">
        <v>7845500</v>
      </c>
      <c r="AC3" s="10">
        <v>32.76</v>
      </c>
      <c r="AD3" s="2">
        <f t="shared" ref="AD3:AD66" si="1">Y3-Z3</f>
        <v>0.39000000000000057</v>
      </c>
      <c r="AE3" s="138">
        <f t="shared" ref="AE3:AE66" si="2">AC3/AC4-1</f>
        <v>-6.9718096392847873E-3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6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24">
        <v>32.68</v>
      </c>
      <c r="T4" s="163"/>
      <c r="W4" s="133">
        <v>42606</v>
      </c>
      <c r="X4" s="10">
        <v>32.25</v>
      </c>
      <c r="Y4" s="10">
        <v>33.24</v>
      </c>
      <c r="Z4" s="10">
        <v>32.21</v>
      </c>
      <c r="AA4" s="10">
        <v>32.99</v>
      </c>
      <c r="AB4" s="95">
        <v>12246500</v>
      </c>
      <c r="AC4" s="10">
        <v>32.99</v>
      </c>
      <c r="AD4" s="2">
        <f t="shared" si="1"/>
        <v>1.0300000000000011</v>
      </c>
      <c r="AE4" s="138">
        <f t="shared" si="2"/>
        <v>2.2945736434108577E-2</v>
      </c>
    </row>
    <row r="5" spans="1:31" x14ac:dyDescent="0.25">
      <c r="B5" s="476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6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16340</v>
      </c>
      <c r="W5" s="133">
        <v>42605</v>
      </c>
      <c r="X5" s="10">
        <v>32.58</v>
      </c>
      <c r="Y5" s="10">
        <v>32.979999999999997</v>
      </c>
      <c r="Z5" s="10">
        <v>32.25</v>
      </c>
      <c r="AA5" s="10">
        <v>32.25</v>
      </c>
      <c r="AB5" s="95">
        <v>11039600</v>
      </c>
      <c r="AC5" s="10">
        <v>32.25</v>
      </c>
      <c r="AD5" s="2">
        <f t="shared" si="1"/>
        <v>0.72999999999999687</v>
      </c>
      <c r="AE5" s="138">
        <f t="shared" si="2"/>
        <v>-1.8563603164942211E-2</v>
      </c>
    </row>
    <row r="6" spans="1:31" x14ac:dyDescent="0.25">
      <c r="B6" s="476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6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16522.940000000002</v>
      </c>
      <c r="W6" s="133">
        <v>42604</v>
      </c>
      <c r="X6" s="10">
        <v>32.64</v>
      </c>
      <c r="Y6" s="10">
        <v>32.89</v>
      </c>
      <c r="Z6" s="10">
        <v>32.450000000000003</v>
      </c>
      <c r="AA6" s="10">
        <v>32.86</v>
      </c>
      <c r="AB6" s="95">
        <v>7744600</v>
      </c>
      <c r="AC6" s="10">
        <v>32.86</v>
      </c>
      <c r="AD6" s="2">
        <f t="shared" si="1"/>
        <v>0.43999999999999773</v>
      </c>
      <c r="AE6" s="138">
        <f t="shared" si="2"/>
        <v>7.6663600122661713E-3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-182.94000000000233</v>
      </c>
      <c r="R7">
        <v>160</v>
      </c>
      <c r="W7" s="133">
        <v>42601</v>
      </c>
      <c r="X7" s="10">
        <v>32.47</v>
      </c>
      <c r="Y7" s="10">
        <v>32.81</v>
      </c>
      <c r="Z7" s="10">
        <v>32.35</v>
      </c>
      <c r="AA7" s="10">
        <v>32.61</v>
      </c>
      <c r="AB7" s="95">
        <v>8885800</v>
      </c>
      <c r="AC7" s="10">
        <v>32.61</v>
      </c>
      <c r="AD7" s="2">
        <f t="shared" si="1"/>
        <v>0.46000000000000085</v>
      </c>
      <c r="AE7" s="138">
        <f t="shared" si="2"/>
        <v>4.6210720887245316E-3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K18+M18-F18+Q2*Q4</f>
        <v>-182.94000000000233</v>
      </c>
      <c r="W8" s="133">
        <v>42600</v>
      </c>
      <c r="X8" s="10">
        <v>31.96</v>
      </c>
      <c r="Y8" s="10">
        <v>32.619999999999997</v>
      </c>
      <c r="Z8" s="10">
        <v>31.87</v>
      </c>
      <c r="AA8" s="10">
        <v>32.46</v>
      </c>
      <c r="AB8" s="95">
        <v>12233100</v>
      </c>
      <c r="AC8" s="10">
        <v>32.46</v>
      </c>
      <c r="AD8" s="2">
        <f t="shared" si="1"/>
        <v>0.74999999999999645</v>
      </c>
      <c r="AE8" s="138">
        <f t="shared" si="2"/>
        <v>1.8193224592220947E-2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224</v>
      </c>
      <c r="Q9" s="138">
        <f>IF(Q2=0, 0, Q8/Q6)</f>
        <v>-1.1071879459708884E-2</v>
      </c>
      <c r="W9" s="133">
        <v>42599</v>
      </c>
      <c r="X9" s="10">
        <v>32.119999999999997</v>
      </c>
      <c r="Y9" s="10">
        <v>32.21</v>
      </c>
      <c r="Z9" s="10">
        <v>31.45</v>
      </c>
      <c r="AA9" s="10">
        <v>31.88</v>
      </c>
      <c r="AB9" s="95">
        <v>9413300</v>
      </c>
      <c r="AC9" s="10">
        <v>31.88</v>
      </c>
      <c r="AD9" s="2">
        <f t="shared" si="1"/>
        <v>0.76000000000000156</v>
      </c>
      <c r="AE9" s="138">
        <f t="shared" si="2"/>
        <v>-6.8535825545171791E-3</v>
      </c>
    </row>
    <row r="10" spans="1:31" x14ac:dyDescent="0.25">
      <c r="B10" s="532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223</v>
      </c>
      <c r="P10" s="34"/>
      <c r="Q10" s="2">
        <f>M30</f>
        <v>0</v>
      </c>
      <c r="W10" s="133">
        <v>42598</v>
      </c>
      <c r="X10" s="10">
        <v>32.54</v>
      </c>
      <c r="Y10" s="10">
        <v>32.54</v>
      </c>
      <c r="Z10" s="10">
        <v>32.06</v>
      </c>
      <c r="AA10" s="10">
        <v>32.1</v>
      </c>
      <c r="AB10" s="95">
        <v>11198200</v>
      </c>
      <c r="AC10" s="10">
        <v>32.1</v>
      </c>
      <c r="AD10" s="2">
        <f t="shared" si="1"/>
        <v>0.47999999999999687</v>
      </c>
      <c r="AE10" s="138">
        <f t="shared" si="2"/>
        <v>-1.9248395967002563E-2</v>
      </c>
    </row>
    <row r="11" spans="1:31" x14ac:dyDescent="0.25">
      <c r="B11" s="532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1.4500000000000001E-2</v>
      </c>
      <c r="W11" s="133">
        <v>42597</v>
      </c>
      <c r="X11" s="10">
        <v>32.630000000000003</v>
      </c>
      <c r="Y11" s="10">
        <v>32.97</v>
      </c>
      <c r="Z11" s="10">
        <v>32.46</v>
      </c>
      <c r="AA11" s="10">
        <v>32.729999999999997</v>
      </c>
      <c r="AB11" s="95">
        <v>9027500</v>
      </c>
      <c r="AC11" s="10">
        <v>32.729999999999997</v>
      </c>
      <c r="AD11" s="2">
        <f t="shared" si="1"/>
        <v>0.50999999999999801</v>
      </c>
      <c r="AE11" s="138">
        <f t="shared" si="2"/>
        <v>4.604051565377576E-3</v>
      </c>
    </row>
    <row r="12" spans="1:31" x14ac:dyDescent="0.25">
      <c r="B12" s="532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42594</v>
      </c>
      <c r="X12" s="10">
        <v>32.42</v>
      </c>
      <c r="Y12" s="10">
        <v>32.619999999999997</v>
      </c>
      <c r="Z12" s="10">
        <v>32.229999999999997</v>
      </c>
      <c r="AA12" s="10">
        <v>32.58</v>
      </c>
      <c r="AB12" s="95">
        <v>7395200</v>
      </c>
      <c r="AC12" s="10">
        <v>32.58</v>
      </c>
      <c r="AD12" s="2">
        <f t="shared" si="1"/>
        <v>0.39000000000000057</v>
      </c>
      <c r="AE12" s="138">
        <f t="shared" si="2"/>
        <v>8.6687306501549433E-3</v>
      </c>
    </row>
    <row r="13" spans="1:31" x14ac:dyDescent="0.25">
      <c r="B13" s="532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42593</v>
      </c>
      <c r="X13" s="10">
        <v>32.549999999999997</v>
      </c>
      <c r="Y13" s="10">
        <v>32.85</v>
      </c>
      <c r="Z13" s="10">
        <v>32.020000000000003</v>
      </c>
      <c r="AA13" s="10">
        <v>32.299999999999997</v>
      </c>
      <c r="AB13" s="95">
        <v>9605600</v>
      </c>
      <c r="AC13" s="10">
        <v>32.299999999999997</v>
      </c>
      <c r="AD13" s="2">
        <f t="shared" si="1"/>
        <v>0.82999999999999829</v>
      </c>
      <c r="AE13" s="138" t="e">
        <f t="shared" si="2"/>
        <v>#DIV/0!</v>
      </c>
    </row>
    <row r="14" spans="1:31" x14ac:dyDescent="0.25">
      <c r="H14" s="72"/>
      <c r="W14" s="133">
        <v>42593</v>
      </c>
      <c r="X14" s="10" t="s">
        <v>350</v>
      </c>
      <c r="Y14" s="10"/>
      <c r="Z14" s="10"/>
      <c r="AA14" s="10"/>
      <c r="AB14" s="95"/>
      <c r="AC14" s="10"/>
      <c r="AD14" s="2">
        <f t="shared" si="1"/>
        <v>0</v>
      </c>
      <c r="AE14" s="138">
        <f t="shared" si="2"/>
        <v>-1</v>
      </c>
    </row>
    <row r="15" spans="1:31" x14ac:dyDescent="0.25">
      <c r="H15" s="72"/>
      <c r="W15" s="133">
        <v>42592</v>
      </c>
      <c r="X15" s="10">
        <v>32.380000000000003</v>
      </c>
      <c r="Y15" s="10">
        <v>32.630000000000003</v>
      </c>
      <c r="Z15" s="10">
        <v>32.270000000000003</v>
      </c>
      <c r="AA15" s="10">
        <v>32.5</v>
      </c>
      <c r="AB15" s="95">
        <v>12735400</v>
      </c>
      <c r="AC15" s="10">
        <v>32.380000000000003</v>
      </c>
      <c r="AD15" s="2">
        <f t="shared" si="1"/>
        <v>0.35999999999999943</v>
      </c>
      <c r="AE15" s="138">
        <f t="shared" si="2"/>
        <v>6.52782095119675E-3</v>
      </c>
    </row>
    <row r="16" spans="1:31" x14ac:dyDescent="0.25">
      <c r="H16" s="72"/>
      <c r="W16" s="133">
        <v>42591</v>
      </c>
      <c r="X16" s="10">
        <v>32.380000000000003</v>
      </c>
      <c r="Y16" s="10">
        <v>32.86</v>
      </c>
      <c r="Z16" s="10">
        <v>32.26</v>
      </c>
      <c r="AA16" s="10">
        <v>32.29</v>
      </c>
      <c r="AB16" s="95">
        <v>11696400</v>
      </c>
      <c r="AC16" s="10">
        <v>32.17</v>
      </c>
      <c r="AD16" s="2">
        <f t="shared" si="1"/>
        <v>0.60000000000000142</v>
      </c>
      <c r="AE16" s="138">
        <f t="shared" si="2"/>
        <v>-6.2131096613837755E-4</v>
      </c>
    </row>
    <row r="17" spans="1:31" x14ac:dyDescent="0.25">
      <c r="W17" s="133">
        <v>42590</v>
      </c>
      <c r="X17" s="10">
        <v>32.619999999999997</v>
      </c>
      <c r="Y17" s="10">
        <v>32.71</v>
      </c>
      <c r="Z17" s="10">
        <v>32.270000000000003</v>
      </c>
      <c r="AA17" s="10">
        <v>32.31</v>
      </c>
      <c r="AB17" s="95">
        <v>11837900</v>
      </c>
      <c r="AC17" s="10">
        <v>32.19</v>
      </c>
      <c r="AD17" s="2">
        <f t="shared" si="1"/>
        <v>0.43999999999999773</v>
      </c>
      <c r="AE17" s="138">
        <f t="shared" si="2"/>
        <v>-9.5384615384616067E-3</v>
      </c>
    </row>
    <row r="18" spans="1:31" x14ac:dyDescent="0.25">
      <c r="A18" s="32" t="s">
        <v>81</v>
      </c>
      <c r="B18" s="14"/>
      <c r="C18" s="14">
        <f>SUM(C2:C13)</f>
        <v>780</v>
      </c>
      <c r="D18" s="18"/>
      <c r="E18" s="18"/>
      <c r="F18" s="18">
        <f>SUM(F2:F13)</f>
        <v>26343.83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10.5</v>
      </c>
      <c r="W18" s="133">
        <v>42587</v>
      </c>
      <c r="X18" s="10">
        <v>32.65</v>
      </c>
      <c r="Y18" s="10">
        <v>32.909999999999997</v>
      </c>
      <c r="Z18" s="10">
        <v>32.42</v>
      </c>
      <c r="AA18" s="10">
        <v>32.619999999999997</v>
      </c>
      <c r="AB18" s="95">
        <v>10343200</v>
      </c>
      <c r="AC18" s="10">
        <v>32.5</v>
      </c>
      <c r="AD18" s="2">
        <f t="shared" si="1"/>
        <v>0.48999999999999488</v>
      </c>
      <c r="AE18" s="138">
        <f t="shared" si="2"/>
        <v>2.1584952204749541E-3</v>
      </c>
    </row>
    <row r="19" spans="1:31" ht="15.75" thickBot="1" x14ac:dyDescent="0.3">
      <c r="A19" s="359" t="s">
        <v>204</v>
      </c>
      <c r="B19" s="360"/>
      <c r="C19" s="361">
        <f>SumByColor($A$19,C2:C17)</f>
        <v>280</v>
      </c>
      <c r="D19" s="361"/>
      <c r="E19" s="361"/>
      <c r="F19" s="362">
        <f>SumByColor($A$19,F2:F17)</f>
        <v>9668</v>
      </c>
      <c r="G19" s="361"/>
      <c r="H19" s="361">
        <f>SumByColor($A$19,H2:H17)</f>
        <v>280</v>
      </c>
      <c r="I19" s="361"/>
      <c r="J19" s="361"/>
      <c r="K19" s="362">
        <f>SumByColor($A$19,K2:K17)</f>
        <v>9811</v>
      </c>
      <c r="L19" s="361"/>
      <c r="M19" s="362">
        <f t="shared" ref="M19" si="3">SumByColor($A$19,M2:M17)</f>
        <v>0</v>
      </c>
      <c r="W19" s="133">
        <v>42586</v>
      </c>
      <c r="X19" s="10">
        <v>33.200000000000003</v>
      </c>
      <c r="Y19" s="10">
        <v>33.28</v>
      </c>
      <c r="Z19" s="10">
        <v>32.11</v>
      </c>
      <c r="AA19" s="10">
        <v>32.549999999999997</v>
      </c>
      <c r="AB19" s="95">
        <v>12247300</v>
      </c>
      <c r="AC19" s="10">
        <v>32.43</v>
      </c>
      <c r="AD19" s="2">
        <f t="shared" si="1"/>
        <v>1.1700000000000017</v>
      </c>
      <c r="AE19" s="138">
        <f t="shared" si="2"/>
        <v>-1.9649334945586405E-2</v>
      </c>
    </row>
    <row r="20" spans="1:31" x14ac:dyDescent="0.25">
      <c r="W20" s="133">
        <v>42585</v>
      </c>
      <c r="X20" s="10">
        <v>32.69</v>
      </c>
      <c r="Y20" s="10">
        <v>33.53</v>
      </c>
      <c r="Z20" s="10">
        <v>32.64</v>
      </c>
      <c r="AA20" s="10">
        <v>33.200000000000003</v>
      </c>
      <c r="AB20" s="95">
        <v>10630600</v>
      </c>
      <c r="AC20" s="10">
        <v>33.08</v>
      </c>
      <c r="AD20" s="2">
        <f t="shared" si="1"/>
        <v>0.89000000000000057</v>
      </c>
      <c r="AE20" s="138">
        <f t="shared" si="2"/>
        <v>1.8159433671898872E-2</v>
      </c>
    </row>
    <row r="21" spans="1:31" x14ac:dyDescent="0.25">
      <c r="W21" s="133">
        <v>42584</v>
      </c>
      <c r="X21" s="10">
        <v>33.450000000000003</v>
      </c>
      <c r="Y21" s="10">
        <v>33.799999999999997</v>
      </c>
      <c r="Z21" s="10">
        <v>32.49</v>
      </c>
      <c r="AA21" s="10">
        <v>32.61</v>
      </c>
      <c r="AB21" s="95">
        <v>18255400</v>
      </c>
      <c r="AC21" s="10">
        <v>32.49</v>
      </c>
      <c r="AD21" s="2">
        <f t="shared" si="1"/>
        <v>1.3099999999999952</v>
      </c>
      <c r="AE21" s="138">
        <f t="shared" si="2"/>
        <v>-4.1027154663518361E-2</v>
      </c>
    </row>
    <row r="22" spans="1:31" x14ac:dyDescent="0.25">
      <c r="W22" s="133">
        <v>42583</v>
      </c>
      <c r="X22" s="10">
        <v>34.200000000000003</v>
      </c>
      <c r="Y22" s="10">
        <v>34.340000000000003</v>
      </c>
      <c r="Z22" s="10">
        <v>33.880000000000003</v>
      </c>
      <c r="AA22" s="10">
        <v>34.01</v>
      </c>
      <c r="AB22" s="95">
        <v>9742400</v>
      </c>
      <c r="AC22" s="10">
        <v>33.880000000000003</v>
      </c>
      <c r="AD22" s="2">
        <f t="shared" si="1"/>
        <v>0.46000000000000085</v>
      </c>
      <c r="AE22" s="138">
        <f t="shared" si="2"/>
        <v>-5.2847915443334781E-3</v>
      </c>
    </row>
    <row r="23" spans="1:31" x14ac:dyDescent="0.25">
      <c r="W23" s="133">
        <v>42580</v>
      </c>
      <c r="X23" s="10">
        <v>34.299999999999997</v>
      </c>
      <c r="Y23" s="10">
        <v>34.4</v>
      </c>
      <c r="Z23" s="10">
        <v>33.81</v>
      </c>
      <c r="AA23" s="10">
        <v>34.19</v>
      </c>
      <c r="AB23" s="95">
        <v>19149500</v>
      </c>
      <c r="AC23" s="10">
        <v>34.06</v>
      </c>
      <c r="AD23" s="2">
        <f t="shared" si="1"/>
        <v>0.58999999999999631</v>
      </c>
      <c r="AE23" s="138">
        <f t="shared" si="2"/>
        <v>-6.1278085789320258E-3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42579</v>
      </c>
      <c r="X24" s="10">
        <v>35.229999999999997</v>
      </c>
      <c r="Y24" s="10">
        <v>35.24</v>
      </c>
      <c r="Z24" s="10">
        <v>34.380000000000003</v>
      </c>
      <c r="AA24" s="10">
        <v>34.4</v>
      </c>
      <c r="AB24" s="95">
        <v>14382900</v>
      </c>
      <c r="AC24" s="10">
        <v>34.270000000000003</v>
      </c>
      <c r="AD24" s="2">
        <f t="shared" si="1"/>
        <v>0.85999999999999943</v>
      </c>
      <c r="AE24" s="138">
        <f t="shared" si="2"/>
        <v>-3.301354401805856E-2</v>
      </c>
    </row>
    <row r="25" spans="1:31" x14ac:dyDescent="0.25">
      <c r="B25" s="193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1">
        <f t="shared" ref="H25:H38" si="6">(E25-D25)/D25</f>
        <v>-9.410323514672336E-3</v>
      </c>
      <c r="I25" s="40"/>
      <c r="W25" s="133">
        <v>42578</v>
      </c>
      <c r="X25" s="10">
        <v>36.32</v>
      </c>
      <c r="Y25" s="10">
        <v>36.369999999999997</v>
      </c>
      <c r="Z25" s="10">
        <v>35.54</v>
      </c>
      <c r="AA25" s="10">
        <v>35.57</v>
      </c>
      <c r="AB25" s="95">
        <v>6228800</v>
      </c>
      <c r="AC25" s="10">
        <v>35.44</v>
      </c>
      <c r="AD25" s="2">
        <f t="shared" si="1"/>
        <v>0.82999999999999829</v>
      </c>
      <c r="AE25" s="138">
        <f t="shared" si="2"/>
        <v>-2.3422430421603746E-2</v>
      </c>
    </row>
    <row r="26" spans="1:31" x14ac:dyDescent="0.25">
      <c r="B26" s="193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1">
        <f t="shared" si="6"/>
        <v>2.3720697143493622E-2</v>
      </c>
      <c r="I26" s="40"/>
      <c r="W26" s="133">
        <v>42577</v>
      </c>
      <c r="X26" s="10">
        <v>36.159999999999997</v>
      </c>
      <c r="Y26" s="10">
        <v>36.46</v>
      </c>
      <c r="Z26" s="10">
        <v>35.81</v>
      </c>
      <c r="AA26" s="10">
        <v>36.42</v>
      </c>
      <c r="AB26" s="95">
        <v>6968300</v>
      </c>
      <c r="AC26" s="10">
        <v>36.29</v>
      </c>
      <c r="AD26" s="2">
        <f t="shared" si="1"/>
        <v>0.64999999999999858</v>
      </c>
      <c r="AE26" s="138">
        <f t="shared" si="2"/>
        <v>1.7666853617498646E-2</v>
      </c>
    </row>
    <row r="27" spans="1:31" x14ac:dyDescent="0.25">
      <c r="B27" s="193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1">
        <f t="shared" si="6"/>
        <v>-3.8086753159975562E-2</v>
      </c>
      <c r="I27" s="40"/>
      <c r="W27" s="133">
        <v>42576</v>
      </c>
      <c r="X27" s="10">
        <v>35.729999999999997</v>
      </c>
      <c r="Y27" s="10">
        <v>35.79</v>
      </c>
      <c r="Z27" s="10">
        <v>35.42</v>
      </c>
      <c r="AA27" s="10">
        <v>35.79</v>
      </c>
      <c r="AB27" s="95">
        <v>5385400</v>
      </c>
      <c r="AC27" s="10">
        <v>35.659999999999997</v>
      </c>
      <c r="AD27" s="2">
        <f t="shared" si="1"/>
        <v>0.36999999999999744</v>
      </c>
      <c r="AE27" s="138">
        <f t="shared" si="2"/>
        <v>-5.2998605299862112E-3</v>
      </c>
    </row>
    <row r="28" spans="1:31" x14ac:dyDescent="0.25">
      <c r="B28" s="193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1">
        <f t="shared" si="6"/>
        <v>-2.9753839205058776E-2</v>
      </c>
      <c r="I28" s="40"/>
      <c r="W28" s="133">
        <v>42573</v>
      </c>
      <c r="X28" s="10">
        <v>36.130000000000003</v>
      </c>
      <c r="Y28" s="10">
        <v>36.200000000000003</v>
      </c>
      <c r="Z28" s="10">
        <v>35.799999999999997</v>
      </c>
      <c r="AA28" s="10">
        <v>35.979999999999997</v>
      </c>
      <c r="AB28" s="95">
        <v>3295700</v>
      </c>
      <c r="AC28" s="10">
        <v>35.85</v>
      </c>
      <c r="AD28" s="2">
        <f t="shared" si="1"/>
        <v>0.40000000000000568</v>
      </c>
      <c r="AE28" s="138">
        <f t="shared" si="2"/>
        <v>5.581914596708426E-4</v>
      </c>
    </row>
    <row r="29" spans="1:31" x14ac:dyDescent="0.25">
      <c r="B29" s="193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1">
        <f t="shared" si="6"/>
        <v>-5.8512915655772315E-3</v>
      </c>
      <c r="I29" s="40"/>
      <c r="W29" s="133">
        <v>42572</v>
      </c>
      <c r="X29" s="10">
        <v>36.29</v>
      </c>
      <c r="Y29" s="10">
        <v>36.32</v>
      </c>
      <c r="Z29" s="10">
        <v>35.82</v>
      </c>
      <c r="AA29" s="10">
        <v>35.96</v>
      </c>
      <c r="AB29" s="95">
        <v>3705400</v>
      </c>
      <c r="AC29" s="10">
        <v>35.83</v>
      </c>
      <c r="AD29" s="2">
        <f t="shared" si="1"/>
        <v>0.5</v>
      </c>
      <c r="AE29" s="138">
        <f t="shared" si="2"/>
        <v>-1.2131237937689665E-2</v>
      </c>
    </row>
    <row r="30" spans="1:31" x14ac:dyDescent="0.25">
      <c r="B30" s="193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1">
        <f t="shared" si="6"/>
        <v>1.5669678600022927E-2</v>
      </c>
      <c r="I30" s="40"/>
      <c r="W30" s="133">
        <v>42571</v>
      </c>
      <c r="X30" s="10">
        <v>36.39</v>
      </c>
      <c r="Y30" s="10">
        <v>36.549999999999997</v>
      </c>
      <c r="Z30" s="10">
        <v>36.090000000000003</v>
      </c>
      <c r="AA30" s="10">
        <v>36.4</v>
      </c>
      <c r="AB30" s="95">
        <v>4127000</v>
      </c>
      <c r="AC30" s="10">
        <v>36.270000000000003</v>
      </c>
      <c r="AD30" s="2">
        <f t="shared" si="1"/>
        <v>0.45999999999999375</v>
      </c>
      <c r="AE30" s="138">
        <f t="shared" si="2"/>
        <v>5.2660753880267031E-3</v>
      </c>
    </row>
    <row r="31" spans="1:31" x14ac:dyDescent="0.25">
      <c r="B31" s="193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1">
        <f t="shared" si="6"/>
        <v>-9.150177284685914E-4</v>
      </c>
      <c r="I31" s="40"/>
      <c r="W31" s="133">
        <v>42570</v>
      </c>
      <c r="X31" s="10">
        <v>36.299999999999997</v>
      </c>
      <c r="Y31" s="10">
        <v>36.450000000000003</v>
      </c>
      <c r="Z31" s="10">
        <v>36.049999999999997</v>
      </c>
      <c r="AA31" s="10">
        <v>36.21</v>
      </c>
      <c r="AB31" s="95">
        <v>4820400</v>
      </c>
      <c r="AC31" s="10">
        <v>36.08</v>
      </c>
      <c r="AD31" s="2">
        <f t="shared" si="1"/>
        <v>0.40000000000000568</v>
      </c>
      <c r="AE31" s="138">
        <f t="shared" si="2"/>
        <v>-3.5901684617509755E-3</v>
      </c>
    </row>
    <row r="32" spans="1:31" x14ac:dyDescent="0.25">
      <c r="B32" s="193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1">
        <f t="shared" si="6"/>
        <v>3.0013249611152554E-2</v>
      </c>
      <c r="I32" s="40"/>
      <c r="W32" s="133">
        <v>42569</v>
      </c>
      <c r="X32" s="10">
        <v>36.69</v>
      </c>
      <c r="Y32" s="10">
        <v>36.85</v>
      </c>
      <c r="Z32" s="10">
        <v>36.299999999999997</v>
      </c>
      <c r="AA32" s="10">
        <v>36.340000000000003</v>
      </c>
      <c r="AB32" s="95">
        <v>8564000</v>
      </c>
      <c r="AC32" s="10">
        <v>36.21</v>
      </c>
      <c r="AD32" s="2">
        <f t="shared" si="1"/>
        <v>0.55000000000000426</v>
      </c>
      <c r="AE32" s="138">
        <f t="shared" si="2"/>
        <v>-9.8441345365053445E-3</v>
      </c>
    </row>
    <row r="33" spans="2:31" x14ac:dyDescent="0.25">
      <c r="B33" s="193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1">
        <f t="shared" si="6"/>
        <v>3.9478240794182211E-2</v>
      </c>
      <c r="I33" s="40"/>
      <c r="W33" s="133">
        <v>42566</v>
      </c>
      <c r="X33" s="10">
        <v>37.049999999999997</v>
      </c>
      <c r="Y33" s="10">
        <v>37.26</v>
      </c>
      <c r="Z33" s="10">
        <v>36.44</v>
      </c>
      <c r="AA33" s="10">
        <v>36.71</v>
      </c>
      <c r="AB33" s="95">
        <v>7754100</v>
      </c>
      <c r="AC33" s="10">
        <v>36.57</v>
      </c>
      <c r="AD33" s="2">
        <f t="shared" si="1"/>
        <v>0.82000000000000028</v>
      </c>
      <c r="AE33" s="138">
        <f t="shared" si="2"/>
        <v>-1.5877287405812623E-2</v>
      </c>
    </row>
    <row r="34" spans="2:31" x14ac:dyDescent="0.25">
      <c r="B34" s="193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1">
        <f t="shared" si="6"/>
        <v>5.3907422371003176E-2</v>
      </c>
      <c r="I34" s="40"/>
      <c r="W34" s="133">
        <v>42565</v>
      </c>
      <c r="X34" s="10">
        <v>37.479999999999997</v>
      </c>
      <c r="Y34" s="10">
        <v>37.619999999999997</v>
      </c>
      <c r="Z34" s="10">
        <v>37.1</v>
      </c>
      <c r="AA34" s="10">
        <v>37.299999999999997</v>
      </c>
      <c r="AB34" s="95">
        <v>6840400</v>
      </c>
      <c r="AC34" s="10">
        <v>37.159999999999997</v>
      </c>
      <c r="AD34" s="2">
        <f t="shared" si="1"/>
        <v>0.51999999999999602</v>
      </c>
      <c r="AE34" s="138">
        <f t="shared" si="2"/>
        <v>-4.8205677557581206E-3</v>
      </c>
    </row>
    <row r="35" spans="2:31" x14ac:dyDescent="0.25">
      <c r="B35" s="193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1">
        <f t="shared" si="6"/>
        <v>0.1968007282894951</v>
      </c>
      <c r="I35" s="40"/>
      <c r="W35" s="133">
        <v>42564</v>
      </c>
      <c r="X35" s="10">
        <v>37.340000000000003</v>
      </c>
      <c r="Y35" s="10">
        <v>37.64</v>
      </c>
      <c r="Z35" s="10">
        <v>37.159999999999997</v>
      </c>
      <c r="AA35" s="10">
        <v>37.479999999999997</v>
      </c>
      <c r="AB35" s="95">
        <v>5704700</v>
      </c>
      <c r="AC35" s="10">
        <v>37.340000000000003</v>
      </c>
      <c r="AD35" s="2">
        <f t="shared" si="1"/>
        <v>0.48000000000000398</v>
      </c>
      <c r="AE35" s="138">
        <f t="shared" si="2"/>
        <v>2.4161073825503809E-3</v>
      </c>
    </row>
    <row r="36" spans="2:31" x14ac:dyDescent="0.25">
      <c r="B36" s="193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1">
        <f t="shared" si="6"/>
        <v>6.1123822541823976E-2</v>
      </c>
      <c r="I36" s="40"/>
      <c r="W36" s="133">
        <v>42563</v>
      </c>
      <c r="X36" s="10">
        <v>37.56</v>
      </c>
      <c r="Y36" s="10">
        <v>37.57</v>
      </c>
      <c r="Z36" s="10">
        <v>36.979999999999997</v>
      </c>
      <c r="AA36" s="10">
        <v>37.39</v>
      </c>
      <c r="AB36" s="95">
        <v>4572800</v>
      </c>
      <c r="AC36" s="10">
        <v>37.25</v>
      </c>
      <c r="AD36" s="2">
        <f t="shared" si="1"/>
        <v>0.59000000000000341</v>
      </c>
      <c r="AE36" s="138">
        <f t="shared" si="2"/>
        <v>-4.0106951871657914E-3</v>
      </c>
    </row>
    <row r="37" spans="2:31" x14ac:dyDescent="0.25">
      <c r="B37" s="193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1">
        <f t="shared" si="6"/>
        <v>3.1500742942050589E-2</v>
      </c>
      <c r="I37" s="40"/>
      <c r="W37" s="133">
        <v>42562</v>
      </c>
      <c r="X37" s="10">
        <v>37.869999999999997</v>
      </c>
      <c r="Y37" s="10">
        <v>37.97</v>
      </c>
      <c r="Z37" s="10">
        <v>37.479999999999997</v>
      </c>
      <c r="AA37" s="10">
        <v>37.54</v>
      </c>
      <c r="AB37" s="95">
        <v>5871200</v>
      </c>
      <c r="AC37" s="10">
        <v>37.4</v>
      </c>
      <c r="AD37" s="2">
        <f t="shared" si="1"/>
        <v>0.49000000000000199</v>
      </c>
      <c r="AE37" s="138">
        <f t="shared" si="2"/>
        <v>-8.4835630965005571E-3</v>
      </c>
    </row>
    <row r="38" spans="2:31" x14ac:dyDescent="0.25">
      <c r="B38" s="193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1">
        <f t="shared" si="6"/>
        <v>8.8164502421775148E-2</v>
      </c>
      <c r="I38" s="40"/>
      <c r="W38" s="133">
        <v>42559</v>
      </c>
      <c r="X38" s="10">
        <v>37.56</v>
      </c>
      <c r="Y38" s="10">
        <v>37.880000000000003</v>
      </c>
      <c r="Z38" s="10">
        <v>37.49</v>
      </c>
      <c r="AA38" s="10">
        <v>37.86</v>
      </c>
      <c r="AB38" s="95">
        <v>5792500</v>
      </c>
      <c r="AC38" s="10">
        <v>37.72</v>
      </c>
      <c r="AD38" s="2">
        <f t="shared" si="1"/>
        <v>0.39000000000000057</v>
      </c>
      <c r="AE38" s="138">
        <f t="shared" si="2"/>
        <v>1.452393760086057E-2</v>
      </c>
    </row>
    <row r="39" spans="2:31" x14ac:dyDescent="0.25">
      <c r="B39" s="193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1">
        <f t="shared" ref="H39" si="9">(E39-D39)/D39</f>
        <v>0.10926217573470418</v>
      </c>
      <c r="I39" s="40"/>
      <c r="W39" s="133">
        <v>42558</v>
      </c>
      <c r="X39" s="10">
        <v>37.51</v>
      </c>
      <c r="Y39" s="10">
        <v>37.72</v>
      </c>
      <c r="Z39" s="10">
        <v>37.19</v>
      </c>
      <c r="AA39" s="10">
        <v>37.32</v>
      </c>
      <c r="AB39" s="95">
        <v>8280600</v>
      </c>
      <c r="AC39" s="10">
        <v>37.18</v>
      </c>
      <c r="AD39" s="2">
        <f t="shared" si="1"/>
        <v>0.53000000000000114</v>
      </c>
      <c r="AE39" s="138">
        <f t="shared" si="2"/>
        <v>-6.9444444444444198E-3</v>
      </c>
    </row>
    <row r="40" spans="2:31" ht="20.25" thickBot="1" x14ac:dyDescent="0.35">
      <c r="B40" s="193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1">
        <f t="shared" ref="H40" si="12">(E40-D40)/D40</f>
        <v>0.12501114313731318</v>
      </c>
      <c r="I40" s="40"/>
      <c r="O40" s="536" t="s">
        <v>78</v>
      </c>
      <c r="P40" s="536"/>
      <c r="W40" s="133">
        <v>42557</v>
      </c>
      <c r="X40" s="10">
        <v>37.31</v>
      </c>
      <c r="Y40" s="10">
        <v>37.65</v>
      </c>
      <c r="Z40" s="10">
        <v>37.28</v>
      </c>
      <c r="AA40" s="10">
        <v>37.58</v>
      </c>
      <c r="AB40" s="95">
        <v>9419300</v>
      </c>
      <c r="AC40" s="10">
        <v>37.44</v>
      </c>
      <c r="AD40" s="2">
        <f t="shared" si="1"/>
        <v>0.36999999999999744</v>
      </c>
      <c r="AE40" s="138">
        <f t="shared" si="2"/>
        <v>6.7222371605271114E-3</v>
      </c>
    </row>
    <row r="41" spans="2:31" ht="15.75" thickTop="1" x14ac:dyDescent="0.25">
      <c r="B41" s="193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1">
        <f t="shared" ref="H41" si="15">(E41-D41)/D41</f>
        <v>0.11104507770481092</v>
      </c>
      <c r="I41" s="40"/>
      <c r="O41" s="83">
        <v>1.1000000000000001</v>
      </c>
      <c r="P41" s="83">
        <f>O41*$Q$4</f>
        <v>35.948</v>
      </c>
      <c r="Q41" s="2"/>
      <c r="W41" s="133">
        <v>42556</v>
      </c>
      <c r="X41" s="10">
        <v>36.6</v>
      </c>
      <c r="Y41" s="10">
        <v>37.4</v>
      </c>
      <c r="Z41" s="10">
        <v>36.549999999999997</v>
      </c>
      <c r="AA41" s="10">
        <v>37.33</v>
      </c>
      <c r="AB41" s="95">
        <v>8543400</v>
      </c>
      <c r="AC41" s="10">
        <v>37.19</v>
      </c>
      <c r="AD41" s="2">
        <f t="shared" si="1"/>
        <v>0.85000000000000142</v>
      </c>
      <c r="AE41" s="138">
        <f t="shared" si="2"/>
        <v>2.1142229544206304E-2</v>
      </c>
    </row>
    <row r="42" spans="2:31" ht="20.25" thickBot="1" x14ac:dyDescent="0.35">
      <c r="B42" s="193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1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35.621200000000002</v>
      </c>
      <c r="Q42" s="2"/>
      <c r="T42" s="91" t="s">
        <v>113</v>
      </c>
      <c r="W42" s="133">
        <v>42552</v>
      </c>
      <c r="X42" s="10">
        <v>36.89</v>
      </c>
      <c r="Y42" s="10">
        <v>36.99</v>
      </c>
      <c r="Z42" s="10">
        <v>36.54</v>
      </c>
      <c r="AA42" s="10">
        <v>36.549999999999997</v>
      </c>
      <c r="AB42" s="95">
        <v>7121000</v>
      </c>
      <c r="AC42" s="10">
        <v>36.42</v>
      </c>
      <c r="AD42" s="2">
        <f t="shared" si="1"/>
        <v>0.45000000000000284</v>
      </c>
      <c r="AE42" s="138">
        <f t="shared" si="2"/>
        <v>-6.2755798090040615E-3</v>
      </c>
    </row>
    <row r="43" spans="2:31" ht="15.75" thickTop="1" x14ac:dyDescent="0.25">
      <c r="B43" s="193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1">
        <f t="shared" ref="H43" si="22">(E43-D43)/D43</f>
        <v>7.5981338959379613E-2</v>
      </c>
      <c r="I43" s="40"/>
      <c r="O43" s="83">
        <v>1.08</v>
      </c>
      <c r="P43" s="83">
        <f t="shared" si="19"/>
        <v>35.294400000000003</v>
      </c>
      <c r="Q43" s="2"/>
      <c r="T43" s="128" t="s">
        <v>98</v>
      </c>
      <c r="U43" s="98">
        <v>32.76</v>
      </c>
      <c r="W43" s="133">
        <v>42551</v>
      </c>
      <c r="X43" s="10">
        <v>36.450000000000003</v>
      </c>
      <c r="Y43" s="10">
        <v>36.79</v>
      </c>
      <c r="Z43" s="10">
        <v>36.03</v>
      </c>
      <c r="AA43" s="10">
        <v>36.79</v>
      </c>
      <c r="AB43" s="95">
        <v>10256300</v>
      </c>
      <c r="AC43" s="10">
        <v>36.65</v>
      </c>
      <c r="AD43" s="2">
        <f t="shared" si="1"/>
        <v>0.75999999999999801</v>
      </c>
      <c r="AE43" s="138">
        <f t="shared" si="2"/>
        <v>9.0859030837004973E-3</v>
      </c>
    </row>
    <row r="44" spans="2:31" x14ac:dyDescent="0.25">
      <c r="B44" s="193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1">
        <f t="shared" ref="H44" si="25">(E44-D44)/D44</f>
        <v>8.16271951980507E-2</v>
      </c>
      <c r="I44" s="40"/>
      <c r="O44" s="83">
        <v>1.07</v>
      </c>
      <c r="P44" s="83">
        <f t="shared" si="19"/>
        <v>34.967600000000004</v>
      </c>
      <c r="Q44" s="2"/>
      <c r="T44" s="93" t="s">
        <v>99</v>
      </c>
      <c r="U44" s="88">
        <v>32.770000000000003</v>
      </c>
      <c r="W44" s="133">
        <v>42550</v>
      </c>
      <c r="X44" s="10">
        <v>36.35</v>
      </c>
      <c r="Y44" s="10">
        <v>36.65</v>
      </c>
      <c r="Z44" s="10">
        <v>36.24</v>
      </c>
      <c r="AA44" s="10">
        <v>36.450000000000003</v>
      </c>
      <c r="AB44" s="95">
        <v>7589500</v>
      </c>
      <c r="AC44" s="10">
        <v>36.32</v>
      </c>
      <c r="AD44" s="2">
        <f t="shared" si="1"/>
        <v>0.40999999999999659</v>
      </c>
      <c r="AE44" s="138">
        <f t="shared" si="2"/>
        <v>1.1135857461024523E-2</v>
      </c>
    </row>
    <row r="45" spans="2:31" x14ac:dyDescent="0.25">
      <c r="B45" s="193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1">
        <f t="shared" ref="H45" si="28">(E45-D45)/D45</f>
        <v>6.8552580750601791E-2</v>
      </c>
      <c r="I45" s="40"/>
      <c r="O45" s="83">
        <v>1.06</v>
      </c>
      <c r="P45" s="83">
        <f t="shared" si="19"/>
        <v>34.640799999999999</v>
      </c>
      <c r="Q45" s="2"/>
      <c r="T45" s="93" t="s">
        <v>100</v>
      </c>
      <c r="U45" s="88" t="s">
        <v>537</v>
      </c>
      <c r="W45" s="133">
        <v>42549</v>
      </c>
      <c r="X45" s="10">
        <v>36.81</v>
      </c>
      <c r="Y45" s="10">
        <v>37</v>
      </c>
      <c r="Z45" s="10">
        <v>35.880000000000003</v>
      </c>
      <c r="AA45" s="10">
        <v>36.049999999999997</v>
      </c>
      <c r="AB45" s="95">
        <v>11941500</v>
      </c>
      <c r="AC45" s="10">
        <v>35.92</v>
      </c>
      <c r="AD45" s="2">
        <f t="shared" si="1"/>
        <v>1.1199999999999974</v>
      </c>
      <c r="AE45" s="138">
        <f t="shared" si="2"/>
        <v>-1.5350877192982337E-2</v>
      </c>
    </row>
    <row r="46" spans="2:31" x14ac:dyDescent="0.25">
      <c r="B46" s="193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1">
        <f t="shared" ref="H46" si="31">(E46-D46)/D46</f>
        <v>6.3501025168632833E-2</v>
      </c>
      <c r="I46" s="40"/>
      <c r="O46" s="83">
        <v>1.05</v>
      </c>
      <c r="P46" s="83">
        <f t="shared" si="19"/>
        <v>34.314</v>
      </c>
      <c r="Q46" s="2"/>
      <c r="T46" s="93" t="s">
        <v>101</v>
      </c>
      <c r="U46" s="88" t="s">
        <v>538</v>
      </c>
      <c r="W46" s="133">
        <v>42548</v>
      </c>
      <c r="X46" s="10">
        <v>34.880000000000003</v>
      </c>
      <c r="Y46" s="10">
        <v>36.869999999999997</v>
      </c>
      <c r="Z46" s="10">
        <v>34.75</v>
      </c>
      <c r="AA46" s="10">
        <v>36.619999999999997</v>
      </c>
      <c r="AB46" s="95">
        <v>19450000</v>
      </c>
      <c r="AC46" s="10">
        <v>36.479999999999997</v>
      </c>
      <c r="AD46" s="2">
        <f t="shared" si="1"/>
        <v>2.1199999999999974</v>
      </c>
      <c r="AE46" s="138">
        <f t="shared" si="2"/>
        <v>4.1988003427592124E-2</v>
      </c>
    </row>
    <row r="47" spans="2:31" x14ac:dyDescent="0.25">
      <c r="B47" s="193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1">
        <f t="shared" ref="H47" si="34">(E47-D47)/D47</f>
        <v>8.222149585475301E-2</v>
      </c>
      <c r="I47" s="40"/>
      <c r="O47" s="83">
        <v>1.04</v>
      </c>
      <c r="P47" s="83">
        <f t="shared" si="19"/>
        <v>33.987200000000001</v>
      </c>
      <c r="Q47" s="2"/>
      <c r="T47" s="93" t="s">
        <v>102</v>
      </c>
      <c r="U47" s="88">
        <v>39.520000000000003</v>
      </c>
      <c r="W47" s="133">
        <v>42545</v>
      </c>
      <c r="X47" s="10">
        <v>34</v>
      </c>
      <c r="Y47" s="10">
        <v>35.5</v>
      </c>
      <c r="Z47" s="10">
        <v>33.9</v>
      </c>
      <c r="AA47" s="10">
        <v>35.14</v>
      </c>
      <c r="AB47" s="95">
        <v>14689500</v>
      </c>
      <c r="AC47" s="10">
        <v>35.01</v>
      </c>
      <c r="AD47" s="2">
        <f t="shared" si="1"/>
        <v>1.6000000000000014</v>
      </c>
      <c r="AE47" s="138">
        <f t="shared" si="2"/>
        <v>1.3607411696583638E-2</v>
      </c>
    </row>
    <row r="48" spans="2:31" x14ac:dyDescent="0.25">
      <c r="B48" s="193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1">
        <f t="shared" ref="H48" si="37">(E48-D48)/D48</f>
        <v>1.1586190672234263E-2</v>
      </c>
      <c r="I48" s="40"/>
      <c r="O48" s="83">
        <v>1.03</v>
      </c>
      <c r="P48" s="83">
        <f t="shared" si="19"/>
        <v>33.660400000000003</v>
      </c>
      <c r="Q48" s="2"/>
      <c r="T48" s="93" t="s">
        <v>103</v>
      </c>
      <c r="U48" s="88">
        <v>0.67461099999999996</v>
      </c>
      <c r="W48" s="133">
        <v>42544</v>
      </c>
      <c r="X48" s="10">
        <v>34.54</v>
      </c>
      <c r="Y48" s="10">
        <v>34.67</v>
      </c>
      <c r="Z48" s="10">
        <v>34.35</v>
      </c>
      <c r="AA48" s="10">
        <v>34.67</v>
      </c>
      <c r="AB48" s="95">
        <v>8560700</v>
      </c>
      <c r="AC48" s="10">
        <v>34.54</v>
      </c>
      <c r="AD48" s="2">
        <f t="shared" si="1"/>
        <v>0.32000000000000028</v>
      </c>
      <c r="AE48" s="138">
        <f t="shared" si="2"/>
        <v>1.3200352009386851E-2</v>
      </c>
    </row>
    <row r="49" spans="2:31" x14ac:dyDescent="0.25">
      <c r="B49" s="193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1">
        <f t="shared" ref="H49:H51" si="40">(E49-D49)/D49</f>
        <v>5.824899976465063E-3</v>
      </c>
      <c r="I49" s="40"/>
      <c r="O49" s="83">
        <v>1.02</v>
      </c>
      <c r="P49" s="83">
        <f t="shared" si="19"/>
        <v>33.333599999999997</v>
      </c>
      <c r="Q49" s="2"/>
      <c r="T49" s="93" t="s">
        <v>104</v>
      </c>
      <c r="U49" s="88" t="s">
        <v>248</v>
      </c>
      <c r="W49" s="133">
        <v>42543</v>
      </c>
      <c r="X49" s="10">
        <v>34.5</v>
      </c>
      <c r="Y49" s="10">
        <v>34.54</v>
      </c>
      <c r="Z49" s="10">
        <v>34.08</v>
      </c>
      <c r="AA49" s="10">
        <v>34.22</v>
      </c>
      <c r="AB49" s="95">
        <v>16952500</v>
      </c>
      <c r="AC49" s="10">
        <v>34.090000000000003</v>
      </c>
      <c r="AD49" s="2">
        <f t="shared" si="1"/>
        <v>0.46000000000000085</v>
      </c>
      <c r="AE49" s="138">
        <f t="shared" si="2"/>
        <v>-7.2801397786838029E-3</v>
      </c>
    </row>
    <row r="50" spans="2:31" x14ac:dyDescent="0.25">
      <c r="B50" s="193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1">
        <f t="shared" si="40"/>
        <v>-3.7087344239059829E-2</v>
      </c>
      <c r="I50" s="40"/>
      <c r="O50" s="83">
        <v>1.01</v>
      </c>
      <c r="P50" s="83">
        <f t="shared" si="19"/>
        <v>33.006799999999998</v>
      </c>
      <c r="Q50" s="2"/>
      <c r="T50" s="93"/>
      <c r="U50" s="88"/>
      <c r="W50" s="133">
        <v>42542</v>
      </c>
      <c r="X50" s="10">
        <v>34.75</v>
      </c>
      <c r="Y50" s="10">
        <v>34.82</v>
      </c>
      <c r="Z50" s="10">
        <v>34.28</v>
      </c>
      <c r="AA50" s="10">
        <v>34.47</v>
      </c>
      <c r="AB50" s="95">
        <v>13322800</v>
      </c>
      <c r="AC50" s="10">
        <v>34.340000000000003</v>
      </c>
      <c r="AD50" s="2">
        <f t="shared" si="1"/>
        <v>0.53999999999999915</v>
      </c>
      <c r="AE50" s="138">
        <f t="shared" si="2"/>
        <v>-6.9404279930593837E-3</v>
      </c>
    </row>
    <row r="51" spans="2:31" x14ac:dyDescent="0.25">
      <c r="B51" s="193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1">
        <f t="shared" si="40"/>
        <v>-2.8937947494033587E-2</v>
      </c>
      <c r="I51" s="40"/>
      <c r="O51" s="83">
        <v>1</v>
      </c>
      <c r="P51" s="83">
        <f t="shared" si="19"/>
        <v>32.68</v>
      </c>
      <c r="Q51" s="2"/>
      <c r="T51" s="93" t="s">
        <v>105</v>
      </c>
      <c r="U51" s="88" t="s">
        <v>539</v>
      </c>
      <c r="W51" s="133">
        <v>42541</v>
      </c>
      <c r="X51" s="10">
        <v>35.299999999999997</v>
      </c>
      <c r="Y51" s="10">
        <v>35.67</v>
      </c>
      <c r="Z51" s="10">
        <v>34.71</v>
      </c>
      <c r="AA51" s="10">
        <v>34.71</v>
      </c>
      <c r="AB51" s="95">
        <v>9017900</v>
      </c>
      <c r="AC51" s="10">
        <v>34.58</v>
      </c>
      <c r="AD51" s="2">
        <f t="shared" si="1"/>
        <v>0.96000000000000085</v>
      </c>
      <c r="AE51" s="138">
        <f t="shared" si="2"/>
        <v>-1.3409415121255264E-2</v>
      </c>
    </row>
    <row r="52" spans="2:31" x14ac:dyDescent="0.25">
      <c r="B52" s="193">
        <v>42587</v>
      </c>
      <c r="C52" s="10">
        <v>400</v>
      </c>
      <c r="D52" s="40">
        <v>33.387349999999998</v>
      </c>
      <c r="E52" s="40">
        <v>32.729999999999997</v>
      </c>
      <c r="F52" s="40">
        <f t="shared" ref="F52:F54" si="41">C52*(E52-D52)</f>
        <v>-262.9400000000004</v>
      </c>
      <c r="G52" s="40">
        <f t="shared" ref="G52" si="42">D52*C52</f>
        <v>13354.939999999999</v>
      </c>
      <c r="H52" s="231">
        <f t="shared" ref="H52:H54" si="43">(E52-D52)/D52</f>
        <v>-1.9688594632398231E-2</v>
      </c>
      <c r="I52" s="40"/>
      <c r="O52" s="83">
        <v>0.99</v>
      </c>
      <c r="P52" s="83">
        <f t="shared" si="19"/>
        <v>32.353200000000001</v>
      </c>
      <c r="Q52" s="2"/>
      <c r="T52" s="93" t="s">
        <v>106</v>
      </c>
      <c r="U52" s="88" t="s">
        <v>373</v>
      </c>
      <c r="W52" s="133">
        <v>42538</v>
      </c>
      <c r="X52" s="10">
        <v>35.369999999999997</v>
      </c>
      <c r="Y52" s="10">
        <v>35.5</v>
      </c>
      <c r="Z52" s="10">
        <v>34.520000000000003</v>
      </c>
      <c r="AA52" s="10">
        <v>35.18</v>
      </c>
      <c r="AB52" s="95">
        <v>16578200</v>
      </c>
      <c r="AC52" s="10">
        <v>35.049999999999997</v>
      </c>
      <c r="AD52" s="2">
        <f t="shared" si="1"/>
        <v>0.97999999999999687</v>
      </c>
      <c r="AE52" s="138">
        <f t="shared" si="2"/>
        <v>-8.2059988681382201E-3</v>
      </c>
    </row>
    <row r="53" spans="2:31" x14ac:dyDescent="0.25">
      <c r="B53" s="193">
        <v>42598</v>
      </c>
      <c r="C53" s="10">
        <v>400</v>
      </c>
      <c r="D53" s="40">
        <v>33.387349999999998</v>
      </c>
      <c r="E53" s="40">
        <v>32.1</v>
      </c>
      <c r="F53" s="40">
        <f t="shared" si="41"/>
        <v>-514.93999999999858</v>
      </c>
      <c r="G53" s="40">
        <f t="shared" ref="G53:G58" si="44">D53*C53</f>
        <v>13354.939999999999</v>
      </c>
      <c r="H53" s="231">
        <f t="shared" si="43"/>
        <v>-3.8558016733882636E-2</v>
      </c>
      <c r="I53" s="40"/>
      <c r="O53" s="83">
        <v>0.98</v>
      </c>
      <c r="P53" s="83">
        <f t="shared" si="19"/>
        <v>32.026400000000002</v>
      </c>
      <c r="Q53" s="2"/>
      <c r="T53" s="93" t="s">
        <v>107</v>
      </c>
      <c r="U53" s="90">
        <v>6549126</v>
      </c>
      <c r="W53" s="133">
        <v>42537</v>
      </c>
      <c r="X53" s="10">
        <v>36.979999999999997</v>
      </c>
      <c r="Y53" s="10">
        <v>36.979999999999997</v>
      </c>
      <c r="Z53" s="10">
        <v>35.35</v>
      </c>
      <c r="AA53" s="10">
        <v>35.47</v>
      </c>
      <c r="AB53" s="95">
        <v>19034000</v>
      </c>
      <c r="AC53" s="10">
        <v>35.340000000000003</v>
      </c>
      <c r="AD53" s="2">
        <f t="shared" si="1"/>
        <v>1.6299999999999955</v>
      </c>
      <c r="AE53" s="138">
        <f t="shared" si="2"/>
        <v>-6.7453625632376557E-3</v>
      </c>
    </row>
    <row r="54" spans="2:31" x14ac:dyDescent="0.25">
      <c r="B54" s="193">
        <v>42599</v>
      </c>
      <c r="C54" s="10">
        <v>500</v>
      </c>
      <c r="D54" s="40">
        <v>33.045879999999997</v>
      </c>
      <c r="E54" s="40">
        <v>31.88</v>
      </c>
      <c r="F54" s="40">
        <f t="shared" si="41"/>
        <v>-582.93999999999892</v>
      </c>
      <c r="G54" s="40">
        <f t="shared" si="44"/>
        <v>16522.939999999999</v>
      </c>
      <c r="H54" s="231">
        <f t="shared" si="43"/>
        <v>-3.5280646180401248E-2</v>
      </c>
      <c r="I54" s="40"/>
      <c r="O54" s="83">
        <v>0.97</v>
      </c>
      <c r="P54" s="83">
        <f t="shared" si="19"/>
        <v>31.6996</v>
      </c>
      <c r="T54" s="93" t="s">
        <v>110</v>
      </c>
      <c r="U54" s="90">
        <v>9318590</v>
      </c>
      <c r="W54" s="133">
        <v>42536</v>
      </c>
      <c r="X54" s="10">
        <v>35.479999999999997</v>
      </c>
      <c r="Y54" s="10">
        <v>36.01</v>
      </c>
      <c r="Z54" s="10">
        <v>35.14</v>
      </c>
      <c r="AA54" s="10">
        <v>35.71</v>
      </c>
      <c r="AB54" s="95">
        <v>13499800</v>
      </c>
      <c r="AC54" s="10">
        <v>35.58</v>
      </c>
      <c r="AD54" s="2">
        <f t="shared" si="1"/>
        <v>0.86999999999999744</v>
      </c>
      <c r="AE54" s="138">
        <f t="shared" si="2"/>
        <v>-1.4033118158855995E-3</v>
      </c>
    </row>
    <row r="55" spans="2:31" x14ac:dyDescent="0.25">
      <c r="B55" s="193">
        <v>42600</v>
      </c>
      <c r="C55" s="10">
        <v>500</v>
      </c>
      <c r="D55" s="40">
        <v>33.045879999999997</v>
      </c>
      <c r="E55" s="40">
        <v>32.46</v>
      </c>
      <c r="F55" s="40">
        <f t="shared" ref="F55" si="45">C55*(E55-D55)</f>
        <v>-292.93999999999801</v>
      </c>
      <c r="G55" s="40">
        <f t="shared" si="44"/>
        <v>16522.939999999999</v>
      </c>
      <c r="H55" s="231">
        <f t="shared" ref="H55" si="46">(E55-D55)/D55</f>
        <v>-1.7729290307899079E-2</v>
      </c>
      <c r="I55" s="40"/>
      <c r="O55" s="83">
        <v>0.96</v>
      </c>
      <c r="P55" s="83">
        <f t="shared" si="19"/>
        <v>31.372799999999998</v>
      </c>
      <c r="T55" s="93" t="s">
        <v>108</v>
      </c>
      <c r="U55" s="88" t="s">
        <v>540</v>
      </c>
      <c r="W55" s="133">
        <v>42535</v>
      </c>
      <c r="X55" s="10">
        <v>35.96</v>
      </c>
      <c r="Y55" s="10">
        <v>36.18</v>
      </c>
      <c r="Z55" s="10">
        <v>35.409999999999997</v>
      </c>
      <c r="AA55" s="10">
        <v>35.76</v>
      </c>
      <c r="AB55" s="95">
        <v>8839800</v>
      </c>
      <c r="AC55" s="10">
        <v>35.630000000000003</v>
      </c>
      <c r="AD55" s="2">
        <f t="shared" si="1"/>
        <v>0.77000000000000313</v>
      </c>
      <c r="AE55" s="138">
        <f t="shared" si="2"/>
        <v>-1.0552624271035649E-2</v>
      </c>
    </row>
    <row r="56" spans="2:31" x14ac:dyDescent="0.25">
      <c r="B56" s="193">
        <v>42601</v>
      </c>
      <c r="C56" s="10">
        <v>500</v>
      </c>
      <c r="D56" s="40">
        <v>33.045879999999997</v>
      </c>
      <c r="E56" s="40">
        <v>32.61</v>
      </c>
      <c r="F56" s="40">
        <f t="shared" ref="F56" si="47">C56*(E56-D56)</f>
        <v>-217.93999999999869</v>
      </c>
      <c r="G56" s="40">
        <f t="shared" si="44"/>
        <v>16522.939999999999</v>
      </c>
      <c r="H56" s="231">
        <f t="shared" ref="H56" si="48">(E56-D56)/D56</f>
        <v>-1.3190146547769266E-2</v>
      </c>
      <c r="I56" s="40"/>
      <c r="O56" s="83">
        <v>0.95</v>
      </c>
      <c r="P56" s="83">
        <f t="shared" si="19"/>
        <v>31.045999999999999</v>
      </c>
      <c r="T56" s="93" t="s">
        <v>111</v>
      </c>
      <c r="U56" s="88">
        <v>15.29</v>
      </c>
      <c r="W56" s="133">
        <v>42534</v>
      </c>
      <c r="X56" s="10">
        <v>36.450000000000003</v>
      </c>
      <c r="Y56" s="10">
        <v>36.56</v>
      </c>
      <c r="Z56" s="10">
        <v>35.92</v>
      </c>
      <c r="AA56" s="10">
        <v>36.14</v>
      </c>
      <c r="AB56" s="95">
        <v>9025300</v>
      </c>
      <c r="AC56" s="10">
        <v>36.01</v>
      </c>
      <c r="AD56" s="2">
        <f t="shared" si="1"/>
        <v>0.64000000000000057</v>
      </c>
      <c r="AE56" s="138">
        <f t="shared" si="2"/>
        <v>-1.7998363785110549E-2</v>
      </c>
    </row>
    <row r="57" spans="2:31" x14ac:dyDescent="0.25">
      <c r="B57" s="193">
        <v>42604</v>
      </c>
      <c r="C57" s="10">
        <v>500</v>
      </c>
      <c r="D57" s="40">
        <v>33.045879999999997</v>
      </c>
      <c r="E57" s="40">
        <v>32.86</v>
      </c>
      <c r="F57" s="40">
        <f t="shared" ref="F57" si="49">C57*(E57-D57)</f>
        <v>-92.93999999999869</v>
      </c>
      <c r="G57" s="40">
        <f t="shared" si="44"/>
        <v>16522.939999999999</v>
      </c>
      <c r="H57" s="231">
        <f t="shared" ref="H57" si="50">(E57-D57)/D57</f>
        <v>-5.624906947552839E-3</v>
      </c>
      <c r="I57" s="40"/>
      <c r="O57" s="83">
        <v>0.94</v>
      </c>
      <c r="P57" s="83">
        <f t="shared" si="19"/>
        <v>30.719199999999997</v>
      </c>
      <c r="T57" s="93" t="s">
        <v>112</v>
      </c>
      <c r="U57" s="88">
        <v>2.14</v>
      </c>
      <c r="W57" s="133">
        <v>42531</v>
      </c>
      <c r="X57" s="10">
        <v>36.380000000000003</v>
      </c>
      <c r="Y57" s="10">
        <v>37</v>
      </c>
      <c r="Z57" s="10">
        <v>36.17</v>
      </c>
      <c r="AA57" s="10">
        <v>36.81</v>
      </c>
      <c r="AB57" s="95">
        <v>7768800</v>
      </c>
      <c r="AC57" s="10">
        <v>36.67</v>
      </c>
      <c r="AD57" s="2">
        <f t="shared" si="1"/>
        <v>0.82999999999999829</v>
      </c>
      <c r="AE57" s="138">
        <f t="shared" si="2"/>
        <v>6.3117453347969477E-3</v>
      </c>
    </row>
    <row r="58" spans="2:31" x14ac:dyDescent="0.25">
      <c r="B58" s="193">
        <v>42605</v>
      </c>
      <c r="C58" s="10">
        <v>500</v>
      </c>
      <c r="D58" s="40">
        <v>33.045879999999997</v>
      </c>
      <c r="E58" s="40">
        <v>32.25</v>
      </c>
      <c r="F58" s="40">
        <f t="shared" ref="F58" si="51">C58*(E58-D58)</f>
        <v>-397.93999999999841</v>
      </c>
      <c r="G58" s="40">
        <f t="shared" si="44"/>
        <v>16522.939999999999</v>
      </c>
      <c r="H58" s="231">
        <f t="shared" ref="H58" si="52">(E58-D58)/D58</f>
        <v>-2.4084091572080902E-2</v>
      </c>
      <c r="I58" s="40"/>
      <c r="O58" s="83">
        <v>0.93</v>
      </c>
      <c r="P58" s="83">
        <f t="shared" si="19"/>
        <v>30.392400000000002</v>
      </c>
      <c r="T58" s="93" t="s">
        <v>109</v>
      </c>
      <c r="U58" s="88" t="s">
        <v>541</v>
      </c>
      <c r="W58" s="133">
        <v>42530</v>
      </c>
      <c r="X58" s="10">
        <v>36.5</v>
      </c>
      <c r="Y58" s="10">
        <v>36.799999999999997</v>
      </c>
      <c r="Z58" s="10">
        <v>36.32</v>
      </c>
      <c r="AA58" s="10">
        <v>36.58</v>
      </c>
      <c r="AB58" s="95">
        <v>7083500</v>
      </c>
      <c r="AC58" s="10">
        <v>36.44</v>
      </c>
      <c r="AD58" s="2">
        <f t="shared" si="1"/>
        <v>0.47999999999999687</v>
      </c>
      <c r="AE58" s="138">
        <f t="shared" si="2"/>
        <v>1.3740038472107585E-3</v>
      </c>
    </row>
    <row r="59" spans="2:31" x14ac:dyDescent="0.25">
      <c r="B59" s="193">
        <v>42606</v>
      </c>
      <c r="C59" s="10">
        <v>500</v>
      </c>
      <c r="D59" s="40">
        <v>33.045879999999997</v>
      </c>
      <c r="E59" s="40">
        <v>32.99</v>
      </c>
      <c r="F59" s="40">
        <f t="shared" ref="F59" si="53">C59*(E59-D59)</f>
        <v>-27.939999999997411</v>
      </c>
      <c r="G59" s="40">
        <f t="shared" ref="G59" si="54">D59*C59</f>
        <v>16522.939999999999</v>
      </c>
      <c r="H59" s="231">
        <f t="shared" ref="H59" si="55">(E59-D59)/D59</f>
        <v>-1.6909823554402191E-3</v>
      </c>
      <c r="I59" s="40"/>
      <c r="O59" s="83">
        <v>0.92</v>
      </c>
      <c r="P59" s="83">
        <f t="shared" si="19"/>
        <v>30.0656</v>
      </c>
      <c r="W59" s="133">
        <v>42529</v>
      </c>
      <c r="X59" s="10">
        <v>36.31</v>
      </c>
      <c r="Y59" s="10">
        <v>36.700000000000003</v>
      </c>
      <c r="Z59" s="10">
        <v>36.17</v>
      </c>
      <c r="AA59" s="10">
        <v>36.520000000000003</v>
      </c>
      <c r="AB59" s="95">
        <v>5173000</v>
      </c>
      <c r="AC59" s="10">
        <v>36.39</v>
      </c>
      <c r="AD59" s="2">
        <f t="shared" si="1"/>
        <v>0.53000000000000114</v>
      </c>
      <c r="AE59" s="138">
        <f t="shared" si="2"/>
        <v>6.3606194690266626E-3</v>
      </c>
    </row>
    <row r="60" spans="2:31" x14ac:dyDescent="0.25">
      <c r="B60" s="193">
        <v>42607</v>
      </c>
      <c r="C60" s="10">
        <v>500</v>
      </c>
      <c r="D60" s="40">
        <v>33.045879999999997</v>
      </c>
      <c r="E60" s="40">
        <v>32.76</v>
      </c>
      <c r="F60" s="40">
        <f t="shared" ref="F60" si="56">C60*(E60-D60)</f>
        <v>-142.9399999999994</v>
      </c>
      <c r="G60" s="40">
        <f t="shared" ref="G60" si="57">D60*C60</f>
        <v>16522.939999999999</v>
      </c>
      <c r="H60" s="231">
        <f t="shared" ref="H60" si="58">(E60-D60)/D60</f>
        <v>-8.6510027876394533E-3</v>
      </c>
      <c r="I60" s="40"/>
      <c r="O60" s="83">
        <v>0.91</v>
      </c>
      <c r="P60" s="83">
        <f t="shared" si="19"/>
        <v>29.738800000000001</v>
      </c>
      <c r="W60" s="133">
        <v>42528</v>
      </c>
      <c r="X60" s="10">
        <v>36.11</v>
      </c>
      <c r="Y60" s="10">
        <v>36.520000000000003</v>
      </c>
      <c r="Z60" s="10">
        <v>35.92</v>
      </c>
      <c r="AA60" s="10">
        <v>36.29</v>
      </c>
      <c r="AB60" s="95">
        <v>3577200</v>
      </c>
      <c r="AC60" s="10">
        <v>36.159999999999997</v>
      </c>
      <c r="AD60" s="2">
        <f t="shared" si="1"/>
        <v>0.60000000000000142</v>
      </c>
      <c r="AE60" s="138">
        <f t="shared" si="2"/>
        <v>7.5229869044299846E-3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9"/>
        <v>29.411999999999999</v>
      </c>
      <c r="W61" s="133">
        <v>42527</v>
      </c>
      <c r="X61" s="10">
        <v>36.22</v>
      </c>
      <c r="Y61" s="10">
        <v>36.42</v>
      </c>
      <c r="Z61" s="10">
        <v>35.99</v>
      </c>
      <c r="AA61" s="10">
        <v>36.020000000000003</v>
      </c>
      <c r="AB61" s="95">
        <v>3684300</v>
      </c>
      <c r="AC61" s="10">
        <v>35.89</v>
      </c>
      <c r="AD61" s="2">
        <f t="shared" si="1"/>
        <v>0.42999999999999972</v>
      </c>
      <c r="AE61" s="138">
        <f t="shared" si="2"/>
        <v>-6.3676633444074149E-3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42524</v>
      </c>
      <c r="X62" s="10">
        <v>36.200000000000003</v>
      </c>
      <c r="Y62" s="10">
        <v>36.35</v>
      </c>
      <c r="Z62" s="10">
        <v>36</v>
      </c>
      <c r="AA62" s="10">
        <v>36.25</v>
      </c>
      <c r="AB62" s="95">
        <v>4697100</v>
      </c>
      <c r="AC62" s="10">
        <v>36.119999999999997</v>
      </c>
      <c r="AD62" s="2">
        <f t="shared" si="1"/>
        <v>0.35000000000000142</v>
      </c>
      <c r="AE62" s="138">
        <f t="shared" si="2"/>
        <v>-5.2327182594328336E-3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42523</v>
      </c>
      <c r="X63" s="10">
        <v>36.299999999999997</v>
      </c>
      <c r="Y63" s="10">
        <v>36.520000000000003</v>
      </c>
      <c r="Z63" s="10">
        <v>36.090000000000003</v>
      </c>
      <c r="AA63" s="10">
        <v>36.44</v>
      </c>
      <c r="AB63" s="95">
        <v>5360700</v>
      </c>
      <c r="AC63" s="10">
        <v>36.31</v>
      </c>
      <c r="AD63" s="2">
        <f t="shared" si="1"/>
        <v>0.42999999999999972</v>
      </c>
      <c r="AE63" s="138">
        <f t="shared" si="2"/>
        <v>5.5111600992008292E-4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42522</v>
      </c>
      <c r="X64" s="10">
        <v>35.79</v>
      </c>
      <c r="Y64" s="10">
        <v>36.46</v>
      </c>
      <c r="Z64" s="10">
        <v>35.68</v>
      </c>
      <c r="AA64" s="10">
        <v>36.42</v>
      </c>
      <c r="AB64" s="95">
        <v>7869300</v>
      </c>
      <c r="AC64" s="10">
        <v>36.29</v>
      </c>
      <c r="AD64" s="2">
        <f t="shared" si="1"/>
        <v>0.78000000000000114</v>
      </c>
      <c r="AE64" s="138">
        <f t="shared" si="2"/>
        <v>1.852371596968827E-2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42521</v>
      </c>
      <c r="X65" s="10">
        <v>35.72</v>
      </c>
      <c r="Y65" s="10">
        <v>36.049999999999997</v>
      </c>
      <c r="Z65" s="10">
        <v>35.619999999999997</v>
      </c>
      <c r="AA65" s="10">
        <v>35.76</v>
      </c>
      <c r="AB65" s="95">
        <v>9953500</v>
      </c>
      <c r="AC65" s="10">
        <v>35.630000000000003</v>
      </c>
      <c r="AD65" s="2">
        <f t="shared" si="1"/>
        <v>0.42999999999999972</v>
      </c>
      <c r="AE65" s="138">
        <f t="shared" si="2"/>
        <v>1.4052838673412893E-3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42517</v>
      </c>
      <c r="X66" s="10">
        <v>35.729999999999997</v>
      </c>
      <c r="Y66" s="10">
        <v>35.729999999999997</v>
      </c>
      <c r="Z66" s="10">
        <v>35.369999999999997</v>
      </c>
      <c r="AA66" s="10">
        <v>35.71</v>
      </c>
      <c r="AB66" s="95">
        <v>5271000</v>
      </c>
      <c r="AC66" s="10">
        <v>35.58</v>
      </c>
      <c r="AD66" s="2">
        <f t="shared" si="1"/>
        <v>0.35999999999999943</v>
      </c>
      <c r="AE66" s="138">
        <f t="shared" si="2"/>
        <v>3.3840947546530664E-3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42516</v>
      </c>
      <c r="X67" s="10">
        <v>34.99</v>
      </c>
      <c r="Y67" s="10">
        <v>35.71</v>
      </c>
      <c r="Z67" s="10">
        <v>34.950000000000003</v>
      </c>
      <c r="AA67" s="10">
        <v>35.590000000000003</v>
      </c>
      <c r="AB67" s="95">
        <v>6631500</v>
      </c>
      <c r="AC67" s="10">
        <v>35.46</v>
      </c>
      <c r="AD67" s="2">
        <f>Y67-Z67</f>
        <v>0.75999999999999801</v>
      </c>
      <c r="AE67" s="138" t="e">
        <f>AC67/#REF!-1</f>
        <v>#REF!</v>
      </c>
    </row>
    <row r="68" spans="2:31" x14ac:dyDescent="0.25">
      <c r="W68" s="133">
        <v>42515</v>
      </c>
      <c r="X68" s="10">
        <v>35.549999999999997</v>
      </c>
      <c r="Y68" s="10">
        <v>35.69</v>
      </c>
      <c r="Z68" s="10">
        <v>34.83</v>
      </c>
      <c r="AA68" s="10">
        <v>34.94</v>
      </c>
      <c r="AB68" s="95">
        <v>6992700</v>
      </c>
      <c r="AC68" s="10">
        <v>34.81</v>
      </c>
      <c r="AD68" s="2" t="e">
        <f>#REF!-#REF!</f>
        <v>#REF!</v>
      </c>
      <c r="AE68" s="138" t="e">
        <f>#REF!/AC69-1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49" priority="31">
      <formula>F29&gt;0</formula>
    </cfRule>
    <cfRule type="expression" dxfId="548" priority="32">
      <formula>F29&lt;0</formula>
    </cfRule>
  </conditionalFormatting>
  <conditionalFormatting sqref="F34:F47 F50:F67">
    <cfRule type="expression" dxfId="547" priority="27">
      <formula>F34&gt;0</formula>
    </cfRule>
    <cfRule type="expression" dxfId="546" priority="28">
      <formula>F34&lt;0</formula>
    </cfRule>
  </conditionalFormatting>
  <conditionalFormatting sqref="F34:F47 F50:F67">
    <cfRule type="expression" dxfId="545" priority="29">
      <formula>F34&gt;0</formula>
    </cfRule>
    <cfRule type="expression" dxfId="544" priority="30">
      <formula>F34&lt;0</formula>
    </cfRule>
  </conditionalFormatting>
  <conditionalFormatting sqref="H29:H47 H50:H67">
    <cfRule type="expression" dxfId="543" priority="25">
      <formula>H29&gt;0</formula>
    </cfRule>
    <cfRule type="expression" dxfId="542" priority="26">
      <formula>H29&lt;0</formula>
    </cfRule>
  </conditionalFormatting>
  <conditionalFormatting sqref="F25:F28">
    <cfRule type="expression" dxfId="541" priority="19">
      <formula>F25&gt;0</formula>
    </cfRule>
    <cfRule type="expression" dxfId="540" priority="20">
      <formula>F25&lt;0</formula>
    </cfRule>
  </conditionalFormatting>
  <conditionalFormatting sqref="H25:H28">
    <cfRule type="expression" dxfId="539" priority="17">
      <formula>H25&gt;0</formula>
    </cfRule>
    <cfRule type="expression" dxfId="538" priority="18">
      <formula>H25&lt;0</formula>
    </cfRule>
  </conditionalFormatting>
  <conditionalFormatting sqref="Q8">
    <cfRule type="expression" dxfId="537" priority="13">
      <formula>Q8&gt;0</formula>
    </cfRule>
    <cfRule type="expression" dxfId="536" priority="14">
      <formula>Q8&lt;0</formula>
    </cfRule>
  </conditionalFormatting>
  <conditionalFormatting sqref="Q7">
    <cfRule type="expression" dxfId="535" priority="15">
      <formula>Q7&gt;0</formula>
    </cfRule>
    <cfRule type="expression" dxfId="534" priority="16">
      <formula>Q7&lt;0</formula>
    </cfRule>
  </conditionalFormatting>
  <conditionalFormatting sqref="F48">
    <cfRule type="expression" dxfId="533" priority="9">
      <formula>F48&gt;0</formula>
    </cfRule>
    <cfRule type="expression" dxfId="532" priority="10">
      <formula>F48&lt;0</formula>
    </cfRule>
  </conditionalFormatting>
  <conditionalFormatting sqref="F48">
    <cfRule type="expression" dxfId="531" priority="11">
      <formula>F48&gt;0</formula>
    </cfRule>
    <cfRule type="expression" dxfId="530" priority="12">
      <formula>F48&lt;0</formula>
    </cfRule>
  </conditionalFormatting>
  <conditionalFormatting sqref="H48">
    <cfRule type="expression" dxfId="529" priority="7">
      <formula>H48&gt;0</formula>
    </cfRule>
    <cfRule type="expression" dxfId="528" priority="8">
      <formula>H48&lt;0</formula>
    </cfRule>
  </conditionalFormatting>
  <conditionalFormatting sqref="F49">
    <cfRule type="expression" dxfId="527" priority="3">
      <formula>F49&gt;0</formula>
    </cfRule>
    <cfRule type="expression" dxfId="526" priority="4">
      <formula>F49&lt;0</formula>
    </cfRule>
  </conditionalFormatting>
  <conditionalFormatting sqref="F49">
    <cfRule type="expression" dxfId="525" priority="5">
      <formula>F49&gt;0</formula>
    </cfRule>
    <cfRule type="expression" dxfId="524" priority="6">
      <formula>F49&lt;0</formula>
    </cfRule>
  </conditionalFormatting>
  <conditionalFormatting sqref="H49">
    <cfRule type="expression" dxfId="523" priority="1">
      <formula>H49&gt;0</formula>
    </cfRule>
    <cfRule type="expression" dxfId="522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6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76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"/>
      <c r="O2" s="11" t="s">
        <v>57</v>
      </c>
      <c r="Q2">
        <f>C18-H18</f>
        <v>250</v>
      </c>
      <c r="T2" s="1"/>
      <c r="W2" s="133">
        <v>42608</v>
      </c>
      <c r="X2" s="10">
        <v>12.47</v>
      </c>
      <c r="Y2" s="10">
        <v>12.55</v>
      </c>
      <c r="Z2" s="10">
        <v>12.34</v>
      </c>
      <c r="AA2" s="10">
        <v>12.38</v>
      </c>
      <c r="AB2" s="95">
        <v>22623100</v>
      </c>
      <c r="AC2" s="10">
        <v>12.38</v>
      </c>
      <c r="AD2" s="2">
        <f>Y2-Z2</f>
        <v>0.21000000000000085</v>
      </c>
      <c r="AE2" s="138">
        <f>AC2/AC3-1</f>
        <v>-7.2173215717722394E-3</v>
      </c>
    </row>
    <row r="3" spans="1:31" x14ac:dyDescent="0.25">
      <c r="A3" s="23" t="s">
        <v>71</v>
      </c>
      <c r="B3" s="476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76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12.28632</v>
      </c>
      <c r="T3" s="1"/>
      <c r="W3" s="133">
        <v>42607</v>
      </c>
      <c r="X3" s="10">
        <v>12.3</v>
      </c>
      <c r="Y3" s="10">
        <v>12.52</v>
      </c>
      <c r="Z3" s="10">
        <v>12.21</v>
      </c>
      <c r="AA3" s="10">
        <v>12.47</v>
      </c>
      <c r="AB3" s="95">
        <v>44713700</v>
      </c>
      <c r="AC3" s="10">
        <v>12.47</v>
      </c>
      <c r="AD3" s="2">
        <f t="shared" ref="AD3:AD66" si="0">Y3-Z3</f>
        <v>0.30999999999999872</v>
      </c>
      <c r="AE3" s="138">
        <f t="shared" ref="AE3:AE66" si="1">AC3/AC4-1</f>
        <v>1.38211382113822E-2</v>
      </c>
    </row>
    <row r="4" spans="1:31" x14ac:dyDescent="0.25">
      <c r="B4" s="476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76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12.38</v>
      </c>
      <c r="T4" s="163"/>
      <c r="W4" s="133">
        <v>42606</v>
      </c>
      <c r="X4" s="10">
        <v>12.41</v>
      </c>
      <c r="Y4" s="10">
        <v>12.44</v>
      </c>
      <c r="Z4" s="10">
        <v>12.28</v>
      </c>
      <c r="AA4" s="10">
        <v>12.3</v>
      </c>
      <c r="AB4" s="95">
        <v>19999600</v>
      </c>
      <c r="AC4" s="10">
        <v>12.3</v>
      </c>
      <c r="AD4" s="2">
        <f t="shared" si="0"/>
        <v>0.16000000000000014</v>
      </c>
      <c r="AE4" s="138">
        <f t="shared" si="1"/>
        <v>-9.6618357487922024E-3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3095</v>
      </c>
      <c r="W5" s="133">
        <v>42605</v>
      </c>
      <c r="X5" s="10">
        <v>12.4</v>
      </c>
      <c r="Y5" s="10">
        <v>12.43</v>
      </c>
      <c r="Z5" s="10">
        <v>12.33</v>
      </c>
      <c r="AA5" s="10">
        <v>12.42</v>
      </c>
      <c r="AB5" s="95">
        <v>34634100</v>
      </c>
      <c r="AC5" s="10">
        <v>12.42</v>
      </c>
      <c r="AD5" s="2">
        <f t="shared" si="0"/>
        <v>9.9999999999999645E-2</v>
      </c>
      <c r="AE5" s="138">
        <f t="shared" si="1"/>
        <v>4.8543689320388328E-3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42604</v>
      </c>
      <c r="X6" s="10">
        <v>12.35</v>
      </c>
      <c r="Y6" s="10">
        <v>12.38</v>
      </c>
      <c r="Z6" s="10">
        <v>12.29</v>
      </c>
      <c r="AA6" s="10">
        <v>12.36</v>
      </c>
      <c r="AB6" s="95">
        <v>22458400</v>
      </c>
      <c r="AC6" s="10">
        <v>12.36</v>
      </c>
      <c r="AD6" s="2">
        <f t="shared" si="0"/>
        <v>9.0000000000001634E-2</v>
      </c>
      <c r="AE6" s="138">
        <f t="shared" si="1"/>
        <v>-2.4213075060534051E-3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23.420000000000073</v>
      </c>
      <c r="R7">
        <v>250</v>
      </c>
      <c r="W7" s="133">
        <v>42601</v>
      </c>
      <c r="X7" s="10">
        <v>12.3</v>
      </c>
      <c r="Y7" s="10">
        <v>12.41</v>
      </c>
      <c r="Z7" s="10">
        <v>12.25</v>
      </c>
      <c r="AA7" s="10">
        <v>12.39</v>
      </c>
      <c r="AB7" s="95">
        <v>21891400</v>
      </c>
      <c r="AC7" s="10">
        <v>12.39</v>
      </c>
      <c r="AD7" s="2">
        <f t="shared" si="0"/>
        <v>0.16000000000000014</v>
      </c>
      <c r="AE7" s="138">
        <f t="shared" si="1"/>
        <v>4.8661800486617945E-3</v>
      </c>
    </row>
    <row r="8" spans="1:31" x14ac:dyDescent="0.25">
      <c r="H8" s="72"/>
      <c r="O8" s="11" t="s">
        <v>190</v>
      </c>
      <c r="P8" s="34"/>
      <c r="Q8" s="2">
        <f>K18+M18-F18+Q2*Q4</f>
        <v>23.420000000000073</v>
      </c>
      <c r="W8" s="133">
        <v>42600</v>
      </c>
      <c r="X8" s="10">
        <v>12.33</v>
      </c>
      <c r="Y8" s="10">
        <v>12.36</v>
      </c>
      <c r="Z8" s="10">
        <v>12.27</v>
      </c>
      <c r="AA8" s="10">
        <v>12.33</v>
      </c>
      <c r="AB8" s="95">
        <v>23629500</v>
      </c>
      <c r="AC8" s="10">
        <v>12.33</v>
      </c>
      <c r="AD8" s="2">
        <f t="shared" si="0"/>
        <v>8.9999999999999858E-2</v>
      </c>
      <c r="AE8" s="138">
        <f t="shared" si="1"/>
        <v>-4.8426150121065881E-3</v>
      </c>
    </row>
    <row r="9" spans="1:31" x14ac:dyDescent="0.25">
      <c r="H9" s="72"/>
      <c r="O9" s="11" t="s">
        <v>224</v>
      </c>
      <c r="Q9" s="138">
        <f>IF(Q2=0, 0, Q8/Q6)</f>
        <v>7.6247403616380082E-3</v>
      </c>
      <c r="W9" s="133">
        <v>42599</v>
      </c>
      <c r="X9" s="10">
        <v>12.33</v>
      </c>
      <c r="Y9" s="10">
        <v>12.39</v>
      </c>
      <c r="Z9" s="10">
        <v>12.23</v>
      </c>
      <c r="AA9" s="10">
        <v>12.39</v>
      </c>
      <c r="AB9" s="95">
        <v>23434500</v>
      </c>
      <c r="AC9" s="10">
        <v>12.39</v>
      </c>
      <c r="AD9" s="2">
        <f t="shared" si="0"/>
        <v>0.16000000000000014</v>
      </c>
      <c r="AE9" s="138">
        <f t="shared" si="1"/>
        <v>4.0518638573745491E-3</v>
      </c>
    </row>
    <row r="10" spans="1:31" x14ac:dyDescent="0.25">
      <c r="H10" s="72"/>
      <c r="O10" s="11" t="s">
        <v>223</v>
      </c>
      <c r="P10" s="34"/>
      <c r="Q10" s="2">
        <f>M32</f>
        <v>0</v>
      </c>
      <c r="W10" s="133">
        <v>42598</v>
      </c>
      <c r="X10" s="10">
        <v>12.35</v>
      </c>
      <c r="Y10" s="10">
        <v>12.43</v>
      </c>
      <c r="Z10" s="10">
        <v>12.33</v>
      </c>
      <c r="AA10" s="10">
        <v>12.34</v>
      </c>
      <c r="AB10" s="95">
        <v>20450100</v>
      </c>
      <c r="AC10" s="10">
        <v>12.34</v>
      </c>
      <c r="AD10" s="2">
        <f t="shared" si="0"/>
        <v>9.9999999999999645E-2</v>
      </c>
      <c r="AE10" s="138">
        <f t="shared" si="1"/>
        <v>-7.2405470635559244E-3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4.8300000000000003E-2</v>
      </c>
      <c r="W11" s="133">
        <v>42597</v>
      </c>
      <c r="X11" s="10">
        <v>12.37</v>
      </c>
      <c r="Y11" s="10">
        <v>12.44</v>
      </c>
      <c r="Z11" s="10">
        <v>12.36</v>
      </c>
      <c r="AA11" s="10">
        <v>12.43</v>
      </c>
      <c r="AB11" s="95">
        <v>16371100</v>
      </c>
      <c r="AC11" s="10">
        <v>12.43</v>
      </c>
      <c r="AD11" s="2">
        <f t="shared" si="0"/>
        <v>8.0000000000000071E-2</v>
      </c>
      <c r="AE11" s="138">
        <f t="shared" si="1"/>
        <v>8.1103000811029169E-3</v>
      </c>
    </row>
    <row r="12" spans="1:31" x14ac:dyDescent="0.25">
      <c r="H12" s="72"/>
      <c r="W12" s="133">
        <v>42594</v>
      </c>
      <c r="X12" s="10">
        <v>12.29</v>
      </c>
      <c r="Y12" s="10">
        <v>12.37</v>
      </c>
      <c r="Z12" s="10">
        <v>12.25</v>
      </c>
      <c r="AA12" s="10">
        <v>12.33</v>
      </c>
      <c r="AB12" s="95">
        <v>18816900</v>
      </c>
      <c r="AC12" s="10">
        <v>12.33</v>
      </c>
      <c r="AD12" s="2">
        <f t="shared" si="0"/>
        <v>0.11999999999999922</v>
      </c>
      <c r="AE12" s="138">
        <f t="shared" si="1"/>
        <v>1.6246953696181787E-3</v>
      </c>
    </row>
    <row r="13" spans="1:31" x14ac:dyDescent="0.25">
      <c r="H13" s="72"/>
      <c r="W13" s="133">
        <v>42593</v>
      </c>
      <c r="X13" s="10">
        <v>12.31</v>
      </c>
      <c r="Y13" s="10">
        <v>12.37</v>
      </c>
      <c r="Z13" s="10">
        <v>12.26</v>
      </c>
      <c r="AA13" s="10">
        <v>12.31</v>
      </c>
      <c r="AB13" s="95">
        <v>24987300</v>
      </c>
      <c r="AC13" s="10">
        <v>12.31</v>
      </c>
      <c r="AD13" s="2">
        <f t="shared" si="0"/>
        <v>0.10999999999999943</v>
      </c>
      <c r="AE13" s="138">
        <f t="shared" si="1"/>
        <v>4.8979591836735281E-3</v>
      </c>
    </row>
    <row r="14" spans="1:31" x14ac:dyDescent="0.25">
      <c r="H14" s="72"/>
      <c r="W14" s="133">
        <v>42592</v>
      </c>
      <c r="X14" s="10">
        <v>12.3</v>
      </c>
      <c r="Y14" s="10">
        <v>12.36</v>
      </c>
      <c r="Z14" s="10">
        <v>12.23</v>
      </c>
      <c r="AA14" s="10">
        <v>12.25</v>
      </c>
      <c r="AB14" s="95">
        <v>24555800</v>
      </c>
      <c r="AC14" s="10">
        <v>12.25</v>
      </c>
      <c r="AD14" s="2">
        <f t="shared" si="0"/>
        <v>0.12999999999999901</v>
      </c>
      <c r="AE14" s="138">
        <f t="shared" si="1"/>
        <v>-4.8740861088546472E-3</v>
      </c>
    </row>
    <row r="15" spans="1:31" x14ac:dyDescent="0.25">
      <c r="H15" s="72"/>
      <c r="W15" s="133">
        <v>42591</v>
      </c>
      <c r="X15" s="10">
        <v>12.16</v>
      </c>
      <c r="Y15" s="10">
        <v>12.38</v>
      </c>
      <c r="Z15" s="10">
        <v>12.15</v>
      </c>
      <c r="AA15" s="10">
        <v>12.31</v>
      </c>
      <c r="AB15" s="95">
        <v>30097800</v>
      </c>
      <c r="AC15" s="10">
        <v>12.31</v>
      </c>
      <c r="AD15" s="2">
        <f t="shared" si="0"/>
        <v>0.23000000000000043</v>
      </c>
      <c r="AE15" s="138">
        <f t="shared" si="1"/>
        <v>1.0673234811165999E-2</v>
      </c>
    </row>
    <row r="16" spans="1:31" x14ac:dyDescent="0.25">
      <c r="H16" s="72"/>
      <c r="W16" s="133">
        <v>42590</v>
      </c>
      <c r="X16" s="10">
        <v>12.22</v>
      </c>
      <c r="Y16" s="10">
        <v>12.33</v>
      </c>
      <c r="Z16" s="10">
        <v>12.15</v>
      </c>
      <c r="AA16" s="10">
        <v>12.18</v>
      </c>
      <c r="AB16" s="95">
        <v>33310600</v>
      </c>
      <c r="AC16" s="10">
        <v>12.18</v>
      </c>
      <c r="AD16" s="2">
        <f t="shared" si="0"/>
        <v>0.17999999999999972</v>
      </c>
      <c r="AE16" s="138">
        <f t="shared" si="1"/>
        <v>-8.2034454470880647E-4</v>
      </c>
    </row>
    <row r="17" spans="1:31" x14ac:dyDescent="0.25">
      <c r="H17" s="72"/>
      <c r="W17" s="133">
        <v>42587</v>
      </c>
      <c r="X17" s="10">
        <v>12.16</v>
      </c>
      <c r="Y17" s="10">
        <v>12.26</v>
      </c>
      <c r="Z17" s="10">
        <v>12.16</v>
      </c>
      <c r="AA17" s="10">
        <v>12.19</v>
      </c>
      <c r="AB17" s="95">
        <v>31219500</v>
      </c>
      <c r="AC17" s="10">
        <v>12.19</v>
      </c>
      <c r="AD17" s="2">
        <f t="shared" si="0"/>
        <v>9.9999999999999645E-2</v>
      </c>
      <c r="AE17" s="138">
        <f t="shared" si="1"/>
        <v>9.1059602649006255E-3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42586</v>
      </c>
      <c r="X18" s="10">
        <v>12.12</v>
      </c>
      <c r="Y18" s="10">
        <v>12.23</v>
      </c>
      <c r="Z18" s="10">
        <v>12.05</v>
      </c>
      <c r="AA18" s="10">
        <v>12.08</v>
      </c>
      <c r="AB18" s="95">
        <v>38443200</v>
      </c>
      <c r="AC18" s="10">
        <v>12.08</v>
      </c>
      <c r="AD18" s="2">
        <f t="shared" si="0"/>
        <v>0.17999999999999972</v>
      </c>
      <c r="AE18" s="138">
        <f t="shared" si="1"/>
        <v>-4.1220115416323866E-3</v>
      </c>
    </row>
    <row r="19" spans="1:31" ht="15.75" thickBot="1" x14ac:dyDescent="0.3">
      <c r="A19" s="359" t="s">
        <v>204</v>
      </c>
      <c r="B19" s="360"/>
      <c r="C19" s="361">
        <f>SumByColor($A$19,C2:C17)</f>
        <v>250</v>
      </c>
      <c r="D19" s="361"/>
      <c r="E19" s="361"/>
      <c r="F19" s="362">
        <f>SumByColor($A$19,F2:F17)</f>
        <v>3326</v>
      </c>
      <c r="G19" s="361"/>
      <c r="H19" s="361">
        <f>SumByColor($A$19,H2:H17)</f>
        <v>250</v>
      </c>
      <c r="I19" s="361"/>
      <c r="J19" s="361"/>
      <c r="K19" s="362">
        <f>SumByColor($A$19,K2:K17)</f>
        <v>3356</v>
      </c>
      <c r="L19" s="361"/>
      <c r="M19" s="362">
        <f t="shared" ref="M19" si="2">SumByColor($A$19,M2:M17)</f>
        <v>0</v>
      </c>
      <c r="W19" s="133">
        <v>42585</v>
      </c>
      <c r="X19" s="10">
        <v>12.02</v>
      </c>
      <c r="Y19" s="10">
        <v>12.2</v>
      </c>
      <c r="Z19" s="10">
        <v>11.94</v>
      </c>
      <c r="AA19" s="10">
        <v>12.13</v>
      </c>
      <c r="AB19" s="95">
        <v>47323300</v>
      </c>
      <c r="AC19" s="10">
        <v>12.13</v>
      </c>
      <c r="AD19" s="2">
        <f t="shared" si="0"/>
        <v>0.25999999999999979</v>
      </c>
      <c r="AE19" s="138">
        <f t="shared" si="1"/>
        <v>1.5912897822445649E-2</v>
      </c>
    </row>
    <row r="20" spans="1:31" x14ac:dyDescent="0.25">
      <c r="W20" s="133">
        <v>42584</v>
      </c>
      <c r="X20" s="10">
        <v>12.35</v>
      </c>
      <c r="Y20" s="10">
        <v>12.36</v>
      </c>
      <c r="Z20" s="10">
        <v>11.9</v>
      </c>
      <c r="AA20" s="10">
        <v>11.94</v>
      </c>
      <c r="AB20" s="95">
        <v>101624900</v>
      </c>
      <c r="AC20" s="10">
        <v>11.94</v>
      </c>
      <c r="AD20" s="2">
        <f t="shared" si="0"/>
        <v>0.45999999999999908</v>
      </c>
      <c r="AE20" s="138">
        <f t="shared" si="1"/>
        <v>-4.3269230769230838E-2</v>
      </c>
    </row>
    <row r="21" spans="1:31" x14ac:dyDescent="0.25">
      <c r="W21" s="133">
        <v>42583</v>
      </c>
      <c r="X21" s="10">
        <v>12.61</v>
      </c>
      <c r="Y21" s="10">
        <v>12.62</v>
      </c>
      <c r="Z21" s="10">
        <v>12.4</v>
      </c>
      <c r="AA21" s="10">
        <v>12.48</v>
      </c>
      <c r="AB21" s="95">
        <v>51963100</v>
      </c>
      <c r="AC21" s="10">
        <v>12.48</v>
      </c>
      <c r="AD21" s="2">
        <f t="shared" si="0"/>
        <v>0.21999999999999886</v>
      </c>
      <c r="AE21" s="138">
        <f t="shared" si="1"/>
        <v>-1.4218009478672911E-2</v>
      </c>
    </row>
    <row r="22" spans="1:31" x14ac:dyDescent="0.25">
      <c r="W22" s="133">
        <v>42580</v>
      </c>
      <c r="X22" s="10">
        <v>12.61</v>
      </c>
      <c r="Y22" s="10">
        <v>12.88</v>
      </c>
      <c r="Z22" s="10">
        <v>12.6</v>
      </c>
      <c r="AA22" s="10">
        <v>12.66</v>
      </c>
      <c r="AB22" s="95">
        <v>59754100</v>
      </c>
      <c r="AC22" s="10">
        <v>12.66</v>
      </c>
      <c r="AD22" s="2">
        <f t="shared" si="0"/>
        <v>0.28000000000000114</v>
      </c>
      <c r="AE22" s="138">
        <f t="shared" si="1"/>
        <v>-3.9339103068450898E-3</v>
      </c>
    </row>
    <row r="23" spans="1:31" x14ac:dyDescent="0.25">
      <c r="W23" s="133">
        <v>42579</v>
      </c>
      <c r="X23" s="10">
        <v>12.78</v>
      </c>
      <c r="Y23" s="10">
        <v>12.86</v>
      </c>
      <c r="Z23" s="10">
        <v>12.45</v>
      </c>
      <c r="AA23" s="10">
        <v>12.71</v>
      </c>
      <c r="AB23" s="95">
        <v>142168600</v>
      </c>
      <c r="AC23" s="10">
        <v>12.71</v>
      </c>
      <c r="AD23" s="2">
        <f t="shared" si="0"/>
        <v>0.41000000000000014</v>
      </c>
      <c r="AE23" s="138">
        <f t="shared" si="1"/>
        <v>-8.1647398843930574E-2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42578</v>
      </c>
      <c r="X24" s="10">
        <v>13.86</v>
      </c>
      <c r="Y24" s="10">
        <v>13.99</v>
      </c>
      <c r="Z24" s="10">
        <v>13.75</v>
      </c>
      <c r="AA24" s="10">
        <v>13.84</v>
      </c>
      <c r="AB24" s="95">
        <v>34625500</v>
      </c>
      <c r="AC24" s="10">
        <v>13.84</v>
      </c>
      <c r="AD24" s="2">
        <f t="shared" si="0"/>
        <v>0.24000000000000021</v>
      </c>
      <c r="AE24" s="138">
        <f t="shared" si="1"/>
        <v>-1.4430014430013571E-3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42577</v>
      </c>
      <c r="X25" s="10">
        <v>13.73</v>
      </c>
      <c r="Y25" s="10">
        <v>13.88</v>
      </c>
      <c r="Z25" s="10">
        <v>13.69</v>
      </c>
      <c r="AA25" s="10">
        <v>13.86</v>
      </c>
      <c r="AB25" s="95">
        <v>28467200</v>
      </c>
      <c r="AC25" s="10">
        <v>13.86</v>
      </c>
      <c r="AD25" s="2">
        <f t="shared" si="0"/>
        <v>0.19000000000000128</v>
      </c>
      <c r="AE25" s="138" t="e">
        <f t="shared" si="1"/>
        <v>#DIV/0!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42577</v>
      </c>
      <c r="X26" s="10" t="s">
        <v>185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42576</v>
      </c>
      <c r="X27" s="10">
        <v>13.86</v>
      </c>
      <c r="Y27" s="10">
        <v>13.95</v>
      </c>
      <c r="Z27" s="10">
        <v>13.76</v>
      </c>
      <c r="AA27" s="10">
        <v>13.83</v>
      </c>
      <c r="AB27" s="95">
        <v>26248500</v>
      </c>
      <c r="AC27" s="10">
        <v>13.68</v>
      </c>
      <c r="AD27" s="2">
        <f t="shared" si="0"/>
        <v>0.1899999999999995</v>
      </c>
      <c r="AE27" s="138">
        <f t="shared" si="1"/>
        <v>-7.3046018991962391E-4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1">
        <f t="shared" ref="H28:H34" si="5">(E28-D28)/D28</f>
        <v>1.7283281791983577E-2</v>
      </c>
      <c r="I28" s="40"/>
      <c r="W28" s="133">
        <v>42573</v>
      </c>
      <c r="X28" s="10">
        <v>13.92</v>
      </c>
      <c r="Y28" s="10">
        <v>13.93</v>
      </c>
      <c r="Z28" s="10">
        <v>13.71</v>
      </c>
      <c r="AA28" s="10">
        <v>13.84</v>
      </c>
      <c r="AB28" s="95">
        <v>25134100</v>
      </c>
      <c r="AC28" s="10">
        <v>13.69</v>
      </c>
      <c r="AD28" s="2">
        <f t="shared" si="0"/>
        <v>0.21999999999999886</v>
      </c>
      <c r="AE28" s="138">
        <f t="shared" si="1"/>
        <v>-5.8097312999273454E-3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1">
        <f t="shared" si="5"/>
        <v>-8.2992859453887811E-3</v>
      </c>
      <c r="I29" s="40"/>
      <c r="W29" s="133">
        <v>42572</v>
      </c>
      <c r="X29" s="10">
        <v>13.87</v>
      </c>
      <c r="Y29" s="10">
        <v>14.04</v>
      </c>
      <c r="Z29" s="10">
        <v>13.86</v>
      </c>
      <c r="AA29" s="10">
        <v>13.92</v>
      </c>
      <c r="AB29" s="95">
        <v>40574400</v>
      </c>
      <c r="AC29" s="10">
        <v>13.77</v>
      </c>
      <c r="AD29" s="2">
        <f t="shared" si="0"/>
        <v>0.17999999999999972</v>
      </c>
      <c r="AE29" s="138">
        <f t="shared" si="1"/>
        <v>1.3245033112582849E-2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1">
        <f t="shared" si="5"/>
        <v>6.7492833118891638E-3</v>
      </c>
      <c r="I30" s="40"/>
      <c r="W30" s="133">
        <v>42571</v>
      </c>
      <c r="X30" s="10">
        <v>13.61</v>
      </c>
      <c r="Y30" s="10">
        <v>13.78</v>
      </c>
      <c r="Z30" s="10">
        <v>13.56</v>
      </c>
      <c r="AA30" s="10">
        <v>13.74</v>
      </c>
      <c r="AB30" s="95">
        <v>22588900</v>
      </c>
      <c r="AC30" s="10">
        <v>13.59</v>
      </c>
      <c r="AD30" s="2">
        <f t="shared" si="0"/>
        <v>0.21999999999999886</v>
      </c>
      <c r="AE30" s="138">
        <f t="shared" si="1"/>
        <v>6.6666666666665986E-3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1">
        <f t="shared" si="5"/>
        <v>-3.386004514672681E-2</v>
      </c>
      <c r="I31" s="40"/>
      <c r="W31" s="133">
        <v>42570</v>
      </c>
      <c r="X31" s="10">
        <v>13.56</v>
      </c>
      <c r="Y31" s="10">
        <v>13.72</v>
      </c>
      <c r="Z31" s="10">
        <v>13.5</v>
      </c>
      <c r="AA31" s="10">
        <v>13.65</v>
      </c>
      <c r="AB31" s="95">
        <v>26183400</v>
      </c>
      <c r="AC31" s="10">
        <v>13.5</v>
      </c>
      <c r="AD31" s="2">
        <f t="shared" si="0"/>
        <v>0.22000000000000064</v>
      </c>
      <c r="AE31" s="138">
        <f t="shared" si="1"/>
        <v>0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1">
        <f t="shared" si="5"/>
        <v>9.758997163344673E-3</v>
      </c>
      <c r="I32" s="40"/>
      <c r="W32" s="133">
        <v>42569</v>
      </c>
      <c r="X32" s="10">
        <v>13.56</v>
      </c>
      <c r="Y32" s="10">
        <v>13.68</v>
      </c>
      <c r="Z32" s="10">
        <v>13.42</v>
      </c>
      <c r="AA32" s="10">
        <v>13.65</v>
      </c>
      <c r="AB32" s="95">
        <v>22545800</v>
      </c>
      <c r="AC32" s="10">
        <v>13.5</v>
      </c>
      <c r="AD32" s="2">
        <f t="shared" si="0"/>
        <v>0.25999999999999979</v>
      </c>
      <c r="AE32" s="138">
        <f t="shared" si="1"/>
        <v>5.9612518628913147E-3</v>
      </c>
    </row>
    <row r="33" spans="2:31" x14ac:dyDescent="0.25">
      <c r="B33" s="193">
        <v>42545</v>
      </c>
      <c r="C33" s="456">
        <v>250</v>
      </c>
      <c r="D33" s="458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1">
        <f t="shared" si="5"/>
        <v>-3.4405102536614808E-2</v>
      </c>
      <c r="I33" s="40"/>
      <c r="W33" s="133">
        <v>42566</v>
      </c>
      <c r="X33" s="10">
        <v>13.63</v>
      </c>
      <c r="Y33" s="10">
        <v>13.67</v>
      </c>
      <c r="Z33" s="10">
        <v>13.53</v>
      </c>
      <c r="AA33" s="10">
        <v>13.57</v>
      </c>
      <c r="AB33" s="95">
        <v>19546300</v>
      </c>
      <c r="AC33" s="10">
        <v>13.42</v>
      </c>
      <c r="AD33" s="2">
        <f t="shared" si="0"/>
        <v>0.14000000000000057</v>
      </c>
      <c r="AE33" s="138">
        <f t="shared" si="1"/>
        <v>-1.4880952380952328E-3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1">
        <f t="shared" si="5"/>
        <v>-4.0351029491843798E-2</v>
      </c>
      <c r="I34" s="40"/>
      <c r="W34" s="133">
        <v>42565</v>
      </c>
      <c r="X34" s="10">
        <v>13.57</v>
      </c>
      <c r="Y34" s="10">
        <v>13.7</v>
      </c>
      <c r="Z34" s="10">
        <v>13.55</v>
      </c>
      <c r="AA34" s="10">
        <v>13.59</v>
      </c>
      <c r="AB34" s="95">
        <v>31803000</v>
      </c>
      <c r="AC34" s="10">
        <v>13.44</v>
      </c>
      <c r="AD34" s="2">
        <f t="shared" si="0"/>
        <v>0.14999999999999858</v>
      </c>
      <c r="AE34" s="138">
        <f t="shared" si="1"/>
        <v>8.2520630157538744E-3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1">
        <f t="shared" ref="H35" si="8">(E35-D35)/D35</f>
        <v>3.843330992084489E-3</v>
      </c>
      <c r="I35" s="40"/>
      <c r="W35" s="133">
        <v>42564</v>
      </c>
      <c r="X35" s="10">
        <v>13.49</v>
      </c>
      <c r="Y35" s="10">
        <v>13.51</v>
      </c>
      <c r="Z35" s="10">
        <v>13.31</v>
      </c>
      <c r="AA35" s="10">
        <v>13.48</v>
      </c>
      <c r="AB35" s="95">
        <v>26779800</v>
      </c>
      <c r="AC35" s="10">
        <v>13.33</v>
      </c>
      <c r="AD35" s="2">
        <f t="shared" si="0"/>
        <v>0.19999999999999929</v>
      </c>
      <c r="AE35" s="138">
        <f t="shared" si="1"/>
        <v>2.2556390977443996E-3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1">
        <f t="shared" ref="H36:H37" si="11">(E36-D36)/D36</f>
        <v>-2.1410589284445961E-2</v>
      </c>
      <c r="I36" s="236">
        <v>11.5</v>
      </c>
      <c r="W36" s="133">
        <v>42563</v>
      </c>
      <c r="X36" s="10">
        <v>13.38</v>
      </c>
      <c r="Y36" s="10">
        <v>13.54</v>
      </c>
      <c r="Z36" s="10">
        <v>13.38</v>
      </c>
      <c r="AA36" s="10">
        <v>13.45</v>
      </c>
      <c r="AB36" s="95">
        <v>31320100</v>
      </c>
      <c r="AC36" s="10">
        <v>13.3</v>
      </c>
      <c r="AD36" s="2">
        <f t="shared" si="0"/>
        <v>0.15999999999999837</v>
      </c>
      <c r="AE36" s="138">
        <f t="shared" si="1"/>
        <v>1.2947448591013044E-2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1">
        <f t="shared" si="11"/>
        <v>8.2551534877784216E-2</v>
      </c>
      <c r="I37" s="236"/>
      <c r="W37" s="133">
        <v>42562</v>
      </c>
      <c r="X37" s="10">
        <v>13.17</v>
      </c>
      <c r="Y37" s="10">
        <v>13.33</v>
      </c>
      <c r="Z37" s="10">
        <v>13.13</v>
      </c>
      <c r="AA37" s="10">
        <v>13.27</v>
      </c>
      <c r="AB37" s="95">
        <v>28626300</v>
      </c>
      <c r="AC37" s="10">
        <v>13.13</v>
      </c>
      <c r="AD37" s="2">
        <f t="shared" si="0"/>
        <v>0.19999999999999929</v>
      </c>
      <c r="AE37" s="138">
        <f t="shared" si="1"/>
        <v>1.3899613899613916E-2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1">
        <f t="shared" ref="H38" si="14">(E38-D38)/D38</f>
        <v>8.8933563086348894E-2</v>
      </c>
      <c r="I38" s="40"/>
      <c r="W38" s="133">
        <v>42559</v>
      </c>
      <c r="X38" s="10">
        <v>12.89</v>
      </c>
      <c r="Y38" s="10">
        <v>13.17</v>
      </c>
      <c r="Z38" s="10">
        <v>12.89</v>
      </c>
      <c r="AA38" s="10">
        <v>13.09</v>
      </c>
      <c r="AB38" s="95">
        <v>45945200</v>
      </c>
      <c r="AC38" s="10">
        <v>12.95</v>
      </c>
      <c r="AD38" s="2">
        <f t="shared" si="0"/>
        <v>0.27999999999999936</v>
      </c>
      <c r="AE38" s="138">
        <f t="shared" si="1"/>
        <v>2.6962727993655733E-2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1">
        <f t="shared" ref="H39" si="17">(E39-D39)/D39</f>
        <v>9.6113344820984159E-2</v>
      </c>
      <c r="I39" s="40"/>
      <c r="W39" s="133">
        <v>42558</v>
      </c>
      <c r="X39" s="10">
        <v>12.57</v>
      </c>
      <c r="Y39" s="10">
        <v>12.84</v>
      </c>
      <c r="Z39" s="10">
        <v>12.57</v>
      </c>
      <c r="AA39" s="10">
        <v>12.75</v>
      </c>
      <c r="AB39" s="95">
        <v>33473000</v>
      </c>
      <c r="AC39" s="10">
        <v>12.61</v>
      </c>
      <c r="AD39" s="2">
        <f t="shared" si="0"/>
        <v>0.26999999999999957</v>
      </c>
      <c r="AE39" s="138">
        <f t="shared" si="1"/>
        <v>1.4481094127111849E-2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1">
        <f t="shared" ref="H40" si="20">(E40-D40)/D40</f>
        <v>0.11047290829025466</v>
      </c>
      <c r="I40" s="40"/>
      <c r="O40" s="536" t="s">
        <v>78</v>
      </c>
      <c r="P40" s="536"/>
      <c r="W40" s="133">
        <v>42557</v>
      </c>
      <c r="X40" s="10">
        <v>12.32</v>
      </c>
      <c r="Y40" s="10">
        <v>12.58</v>
      </c>
      <c r="Z40" s="10">
        <v>12.21</v>
      </c>
      <c r="AA40" s="10">
        <v>12.57</v>
      </c>
      <c r="AB40" s="95">
        <v>35091200</v>
      </c>
      <c r="AC40" s="10">
        <v>12.43</v>
      </c>
      <c r="AD40" s="2">
        <f t="shared" si="0"/>
        <v>0.36999999999999922</v>
      </c>
      <c r="AE40" s="138">
        <f t="shared" si="1"/>
        <v>1.3039934800326058E-2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1">
        <f t="shared" ref="H41:H42" si="23">(E41-D41)/D41</f>
        <v>0.10249537302954884</v>
      </c>
      <c r="I41" s="40"/>
      <c r="O41" s="83">
        <v>1.1000000000000001</v>
      </c>
      <c r="P41" s="83">
        <f>O41*$Q$4</f>
        <v>13.618000000000002</v>
      </c>
      <c r="Q41" s="2"/>
      <c r="W41" s="133">
        <v>42556</v>
      </c>
      <c r="X41" s="10">
        <v>12.57</v>
      </c>
      <c r="Y41" s="10">
        <v>12.59</v>
      </c>
      <c r="Z41" s="10">
        <v>12.31</v>
      </c>
      <c r="AA41" s="10">
        <v>12.4</v>
      </c>
      <c r="AB41" s="95">
        <v>30243300</v>
      </c>
      <c r="AC41" s="10">
        <v>12.27</v>
      </c>
      <c r="AD41" s="2">
        <f t="shared" si="0"/>
        <v>0.27999999999999936</v>
      </c>
      <c r="AE41" s="138">
        <f t="shared" si="1"/>
        <v>-2.4642289348171698E-2</v>
      </c>
    </row>
    <row r="42" spans="2:31" ht="20.25" thickBot="1" x14ac:dyDescent="0.35">
      <c r="B42" s="193">
        <v>42577</v>
      </c>
      <c r="C42" s="456">
        <v>250</v>
      </c>
      <c r="D42" s="458">
        <v>12.286300000000001</v>
      </c>
      <c r="E42" s="40">
        <v>13.86</v>
      </c>
      <c r="F42" s="40">
        <f t="shared" si="21"/>
        <v>393.42499999999967</v>
      </c>
      <c r="G42" s="40">
        <f t="shared" si="22"/>
        <v>3071.5750000000003</v>
      </c>
      <c r="H42" s="231">
        <f t="shared" si="23"/>
        <v>0.12808575405126024</v>
      </c>
      <c r="I42" s="496" t="s">
        <v>318</v>
      </c>
      <c r="O42" s="83">
        <v>1.0900000000000001</v>
      </c>
      <c r="P42" s="83">
        <f t="shared" ref="P42:P61" si="24">O42*$Q$4</f>
        <v>13.494200000000001</v>
      </c>
      <c r="Q42" s="2"/>
      <c r="T42" s="91" t="s">
        <v>113</v>
      </c>
      <c r="W42" s="133">
        <v>42552</v>
      </c>
      <c r="X42" s="10">
        <v>12.88</v>
      </c>
      <c r="Y42" s="10">
        <v>12.89</v>
      </c>
      <c r="Z42" s="10">
        <v>12.69</v>
      </c>
      <c r="AA42" s="10">
        <v>12.72</v>
      </c>
      <c r="AB42" s="95">
        <v>45067800</v>
      </c>
      <c r="AC42" s="10">
        <v>12.58</v>
      </c>
      <c r="AD42" s="2">
        <f t="shared" si="0"/>
        <v>0.20000000000000107</v>
      </c>
      <c r="AE42" s="138">
        <f t="shared" si="1"/>
        <v>1.2067578439259874E-2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1">
        <f t="shared" ref="H43" si="27">(E43-D43)/D43</f>
        <v>3.4485565223053335E-2</v>
      </c>
      <c r="I43" s="40"/>
      <c r="O43" s="83">
        <v>1.08</v>
      </c>
      <c r="P43" s="83">
        <f t="shared" si="24"/>
        <v>13.370400000000002</v>
      </c>
      <c r="Q43" s="2"/>
      <c r="T43" s="128" t="s">
        <v>98</v>
      </c>
      <c r="U43" s="98">
        <v>12.47</v>
      </c>
      <c r="W43" s="133">
        <v>42551</v>
      </c>
      <c r="X43" s="10">
        <v>12.56</v>
      </c>
      <c r="Y43" s="10">
        <v>12.57</v>
      </c>
      <c r="Z43" s="10">
        <v>12.26</v>
      </c>
      <c r="AA43" s="10">
        <v>12.57</v>
      </c>
      <c r="AB43" s="95">
        <v>44983800</v>
      </c>
      <c r="AC43" s="10">
        <v>12.43</v>
      </c>
      <c r="AD43" s="2">
        <f t="shared" si="0"/>
        <v>0.3100000000000005</v>
      </c>
      <c r="AE43" s="138">
        <f t="shared" si="1"/>
        <v>1.6116035455278066E-3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1">
        <f t="shared" ref="H44" si="30">(E44-D44)/D44</f>
        <v>-2.8185865557572347E-2</v>
      </c>
      <c r="I44" s="40"/>
      <c r="O44" s="83">
        <v>1.07</v>
      </c>
      <c r="P44" s="83">
        <f t="shared" si="24"/>
        <v>13.246600000000001</v>
      </c>
      <c r="Q44" s="2"/>
      <c r="T44" s="93" t="s">
        <v>99</v>
      </c>
      <c r="U44" s="88">
        <v>12.47</v>
      </c>
      <c r="W44" s="133">
        <v>42550</v>
      </c>
      <c r="X44" s="10">
        <v>12.49</v>
      </c>
      <c r="Y44" s="10">
        <v>12.58</v>
      </c>
      <c r="Z44" s="10">
        <v>12.36</v>
      </c>
      <c r="AA44" s="10">
        <v>12.55</v>
      </c>
      <c r="AB44" s="95">
        <v>31937900</v>
      </c>
      <c r="AC44" s="10">
        <v>12.41</v>
      </c>
      <c r="AD44" s="2">
        <f t="shared" si="0"/>
        <v>0.22000000000000064</v>
      </c>
      <c r="AE44" s="138">
        <f t="shared" si="1"/>
        <v>1.2234910277324706E-2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1">
        <f t="shared" ref="H45:H46" si="33">(E45-D45)/D45</f>
        <v>-2.9545103082295452E-3</v>
      </c>
      <c r="I45" s="40"/>
      <c r="O45" s="83">
        <v>1.06</v>
      </c>
      <c r="P45" s="83">
        <f t="shared" si="24"/>
        <v>13.122800000000002</v>
      </c>
      <c r="Q45" s="2"/>
      <c r="T45" s="93" t="s">
        <v>100</v>
      </c>
      <c r="U45" s="88" t="s">
        <v>410</v>
      </c>
      <c r="W45" s="133">
        <v>42549</v>
      </c>
      <c r="X45" s="10">
        <v>12.42</v>
      </c>
      <c r="Y45" s="10">
        <v>12.44</v>
      </c>
      <c r="Z45" s="10">
        <v>12.21</v>
      </c>
      <c r="AA45" s="10">
        <v>12.39</v>
      </c>
      <c r="AB45" s="95">
        <v>40640400</v>
      </c>
      <c r="AC45" s="10">
        <v>12.26</v>
      </c>
      <c r="AD45" s="2">
        <f t="shared" si="0"/>
        <v>0.22999999999999865</v>
      </c>
      <c r="AE45" s="138">
        <f t="shared" si="1"/>
        <v>1.9118869492934287E-2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1">
        <f t="shared" si="33"/>
        <v>1.1695954030098488E-2</v>
      </c>
      <c r="I46" s="40"/>
      <c r="O46" s="83">
        <v>1.05</v>
      </c>
      <c r="P46" s="83">
        <f t="shared" si="24"/>
        <v>12.999000000000001</v>
      </c>
      <c r="Q46" s="2"/>
      <c r="T46" s="93" t="s">
        <v>101</v>
      </c>
      <c r="U46" s="88" t="s">
        <v>411</v>
      </c>
      <c r="W46" s="133">
        <v>42548</v>
      </c>
      <c r="X46" s="10">
        <v>12.43</v>
      </c>
      <c r="Y46" s="10">
        <v>12.43</v>
      </c>
      <c r="Z46" s="10">
        <v>12</v>
      </c>
      <c r="AA46" s="10">
        <v>12.16</v>
      </c>
      <c r="AB46" s="95">
        <v>52731800</v>
      </c>
      <c r="AC46" s="10">
        <v>12.03</v>
      </c>
      <c r="AD46" s="2">
        <f t="shared" si="0"/>
        <v>0.42999999999999972</v>
      </c>
      <c r="AE46" s="138">
        <f t="shared" si="1"/>
        <v>-2.8271405492730328E-2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4">C47*(E47-D47)</f>
        <v>10.924999999999851</v>
      </c>
      <c r="G47" s="40">
        <f t="shared" ref="G47" si="35">D47*C47</f>
        <v>3071.5750000000003</v>
      </c>
      <c r="H47" s="231">
        <f t="shared" ref="H47" si="36">(E47-D47)/D47</f>
        <v>3.5568071754718184E-3</v>
      </c>
      <c r="I47" s="40"/>
      <c r="O47" s="83">
        <v>1.04</v>
      </c>
      <c r="P47" s="83">
        <f t="shared" si="24"/>
        <v>12.875200000000001</v>
      </c>
      <c r="Q47" s="2"/>
      <c r="T47" s="93" t="s">
        <v>102</v>
      </c>
      <c r="U47" s="88">
        <v>13.65</v>
      </c>
      <c r="W47" s="133">
        <v>42545</v>
      </c>
      <c r="X47" s="10">
        <v>12.79</v>
      </c>
      <c r="Y47" s="10">
        <v>12.91</v>
      </c>
      <c r="Z47" s="10">
        <v>12.45</v>
      </c>
      <c r="AA47" s="10">
        <v>12.52</v>
      </c>
      <c r="AB47" s="95">
        <v>96887300</v>
      </c>
      <c r="AC47" s="10">
        <v>12.38</v>
      </c>
      <c r="AD47" s="2">
        <f t="shared" si="0"/>
        <v>0.46000000000000085</v>
      </c>
      <c r="AE47" s="138">
        <f t="shared" si="1"/>
        <v>-6.5660377358490507E-2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7">C48*(E48-D48)</f>
        <v>25.924999999999976</v>
      </c>
      <c r="G48" s="40">
        <f t="shared" ref="G48" si="38">D48*C48</f>
        <v>3071.5750000000003</v>
      </c>
      <c r="H48" s="231">
        <f t="shared" ref="H48" si="39">(E48-D48)/D48</f>
        <v>8.4402952882478774E-3</v>
      </c>
      <c r="I48" s="40"/>
      <c r="O48" s="83">
        <v>1.03</v>
      </c>
      <c r="P48" s="83">
        <f t="shared" si="24"/>
        <v>12.7514</v>
      </c>
      <c r="Q48" s="2"/>
      <c r="T48" s="93" t="s">
        <v>103</v>
      </c>
      <c r="U48" s="88">
        <v>1.2128399999999999</v>
      </c>
      <c r="W48" s="133">
        <v>42544</v>
      </c>
      <c r="X48" s="10">
        <v>13.29</v>
      </c>
      <c r="Y48" s="10">
        <v>13.41</v>
      </c>
      <c r="Z48" s="10">
        <v>13.28</v>
      </c>
      <c r="AA48" s="10">
        <v>13.4</v>
      </c>
      <c r="AB48" s="95">
        <v>24579700</v>
      </c>
      <c r="AC48" s="10">
        <v>13.25</v>
      </c>
      <c r="AD48" s="2">
        <f t="shared" si="0"/>
        <v>0.13000000000000078</v>
      </c>
      <c r="AE48" s="138">
        <f t="shared" si="1"/>
        <v>1.6104294478527681E-2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0">C49*(E49-D49)</f>
        <v>18.424999999999692</v>
      </c>
      <c r="G49" s="40">
        <f t="shared" ref="G49" si="41">D49*C49</f>
        <v>3071.5750000000003</v>
      </c>
      <c r="H49" s="231">
        <f t="shared" ref="H49" si="42">(E49-D49)/D49</f>
        <v>5.9985512318597757E-3</v>
      </c>
      <c r="I49" s="40"/>
      <c r="O49" s="83">
        <v>1.02</v>
      </c>
      <c r="P49" s="83">
        <f t="shared" si="24"/>
        <v>12.627600000000001</v>
      </c>
      <c r="Q49" s="2"/>
      <c r="T49" s="93" t="s">
        <v>104</v>
      </c>
      <c r="U49" s="88" t="s">
        <v>320</v>
      </c>
      <c r="W49" s="133">
        <v>42543</v>
      </c>
      <c r="X49" s="10">
        <v>13.23</v>
      </c>
      <c r="Y49" s="10">
        <v>13.31</v>
      </c>
      <c r="Z49" s="10">
        <v>13.15</v>
      </c>
      <c r="AA49" s="10">
        <v>13.18</v>
      </c>
      <c r="AB49" s="95">
        <v>20666600</v>
      </c>
      <c r="AC49" s="10">
        <v>13.04</v>
      </c>
      <c r="AD49" s="2">
        <f t="shared" si="0"/>
        <v>0.16000000000000014</v>
      </c>
      <c r="AE49" s="138">
        <f t="shared" si="1"/>
        <v>-3.0581039755351869E-3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" si="43">C50*(E50-D50)</f>
        <v>45.924999999999997</v>
      </c>
      <c r="G50" s="40">
        <f t="shared" ref="G50" si="44">D50*C50</f>
        <v>3071.5750000000003</v>
      </c>
      <c r="H50" s="231">
        <f t="shared" ref="H50" si="45">(E50-D50)/D50</f>
        <v>1.4951612771949242E-2</v>
      </c>
      <c r="I50" s="40"/>
      <c r="O50" s="83">
        <v>1.01</v>
      </c>
      <c r="P50" s="83">
        <f t="shared" si="24"/>
        <v>12.5038</v>
      </c>
      <c r="Q50" s="2"/>
      <c r="T50" s="93"/>
      <c r="U50" s="88"/>
      <c r="W50" s="133">
        <v>42542</v>
      </c>
      <c r="X50" s="10">
        <v>13.44</v>
      </c>
      <c r="Y50" s="10">
        <v>13.44</v>
      </c>
      <c r="Z50" s="10">
        <v>13.18</v>
      </c>
      <c r="AA50" s="10">
        <v>13.22</v>
      </c>
      <c r="AB50" s="95">
        <v>36721800</v>
      </c>
      <c r="AC50" s="10">
        <v>13.08</v>
      </c>
      <c r="AD50" s="2">
        <f t="shared" si="0"/>
        <v>0.25999999999999979</v>
      </c>
      <c r="AE50" s="138">
        <f t="shared" si="1"/>
        <v>-1.4318010550112947E-2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12.38</v>
      </c>
      <c r="Q51" s="2"/>
      <c r="T51" s="93" t="s">
        <v>105</v>
      </c>
      <c r="U51" s="88" t="s">
        <v>412</v>
      </c>
      <c r="W51" s="133">
        <v>42541</v>
      </c>
      <c r="X51" s="10">
        <v>13.39</v>
      </c>
      <c r="Y51" s="10">
        <v>13.55</v>
      </c>
      <c r="Z51" s="10">
        <v>13.39</v>
      </c>
      <c r="AA51" s="10">
        <v>13.42</v>
      </c>
      <c r="AB51" s="95">
        <v>29666700</v>
      </c>
      <c r="AC51" s="10">
        <v>13.27</v>
      </c>
      <c r="AD51" s="2">
        <f t="shared" si="0"/>
        <v>0.16000000000000014</v>
      </c>
      <c r="AE51" s="138">
        <f t="shared" si="1"/>
        <v>1.1432926829268331E-2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12.256200000000002</v>
      </c>
      <c r="Q52" s="2"/>
      <c r="T52" s="93" t="s">
        <v>106</v>
      </c>
      <c r="U52" s="88" t="s">
        <v>368</v>
      </c>
      <c r="W52" s="133">
        <v>42538</v>
      </c>
      <c r="X52" s="10">
        <v>13.16</v>
      </c>
      <c r="Y52" s="10">
        <v>13.4</v>
      </c>
      <c r="Z52" s="10">
        <v>13.15</v>
      </c>
      <c r="AA52" s="10">
        <v>13.26</v>
      </c>
      <c r="AB52" s="95">
        <v>37364900</v>
      </c>
      <c r="AC52" s="10">
        <v>13.12</v>
      </c>
      <c r="AD52" s="2">
        <f t="shared" si="0"/>
        <v>0.25</v>
      </c>
      <c r="AE52" s="138">
        <f t="shared" si="1"/>
        <v>1.0785824345146189E-2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12.132400000000001</v>
      </c>
      <c r="Q53" s="2"/>
      <c r="T53" s="93" t="s">
        <v>107</v>
      </c>
      <c r="U53" s="90">
        <v>22645892</v>
      </c>
      <c r="W53" s="133">
        <v>42537</v>
      </c>
      <c r="X53" s="10">
        <v>12.93</v>
      </c>
      <c r="Y53" s="10">
        <v>13.14</v>
      </c>
      <c r="Z53" s="10">
        <v>12.85</v>
      </c>
      <c r="AA53" s="10">
        <v>13.12</v>
      </c>
      <c r="AB53" s="95">
        <v>26581200</v>
      </c>
      <c r="AC53" s="10">
        <v>12.98</v>
      </c>
      <c r="AD53" s="2">
        <f t="shared" si="0"/>
        <v>0.29000000000000092</v>
      </c>
      <c r="AE53" s="138">
        <f t="shared" si="1"/>
        <v>8.5470085470087387E-3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12.008600000000001</v>
      </c>
      <c r="T54" s="93" t="s">
        <v>110</v>
      </c>
      <c r="U54" s="90">
        <v>34847600</v>
      </c>
      <c r="W54" s="133">
        <v>42536</v>
      </c>
      <c r="X54" s="10">
        <v>12.91</v>
      </c>
      <c r="Y54" s="10">
        <v>13.16</v>
      </c>
      <c r="Z54" s="10">
        <v>12.88</v>
      </c>
      <c r="AA54" s="10">
        <v>13.01</v>
      </c>
      <c r="AB54" s="95">
        <v>25829700</v>
      </c>
      <c r="AC54" s="10">
        <v>12.87</v>
      </c>
      <c r="AD54" s="2">
        <f t="shared" si="0"/>
        <v>0.27999999999999936</v>
      </c>
      <c r="AE54" s="138">
        <f t="shared" si="1"/>
        <v>1.3385826771653564E-2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11.8848</v>
      </c>
      <c r="T55" s="93" t="s">
        <v>108</v>
      </c>
      <c r="U55" s="88" t="s">
        <v>413</v>
      </c>
      <c r="W55" s="133">
        <v>42535</v>
      </c>
      <c r="X55" s="10">
        <v>12.99</v>
      </c>
      <c r="Y55" s="10">
        <v>13.07</v>
      </c>
      <c r="Z55" s="10">
        <v>12.76</v>
      </c>
      <c r="AA55" s="10">
        <v>12.84</v>
      </c>
      <c r="AB55" s="95">
        <v>30546000</v>
      </c>
      <c r="AC55" s="10">
        <v>12.7</v>
      </c>
      <c r="AD55" s="2">
        <f t="shared" si="0"/>
        <v>0.3100000000000005</v>
      </c>
      <c r="AE55" s="138">
        <f t="shared" si="1"/>
        <v>-1.0903426791277315E-2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11.761000000000001</v>
      </c>
      <c r="T56" s="93" t="s">
        <v>111</v>
      </c>
      <c r="U56" s="88">
        <v>5.84</v>
      </c>
      <c r="W56" s="133">
        <v>42534</v>
      </c>
      <c r="X56" s="10">
        <v>13.07</v>
      </c>
      <c r="Y56" s="10">
        <v>13.13</v>
      </c>
      <c r="Z56" s="10">
        <v>12.96</v>
      </c>
      <c r="AA56" s="10">
        <v>12.98</v>
      </c>
      <c r="AB56" s="95">
        <v>20745800</v>
      </c>
      <c r="AC56" s="10">
        <v>12.84</v>
      </c>
      <c r="AD56" s="2">
        <f t="shared" si="0"/>
        <v>0.16999999999999993</v>
      </c>
      <c r="AE56" s="138">
        <f t="shared" si="1"/>
        <v>-9.2592592592593004E-3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11.6372</v>
      </c>
      <c r="T57" s="93" t="s">
        <v>112</v>
      </c>
      <c r="U57" s="88">
        <v>2.12</v>
      </c>
      <c r="W57" s="133">
        <v>42531</v>
      </c>
      <c r="X57" s="10">
        <v>13.17</v>
      </c>
      <c r="Y57" s="10">
        <v>13.25</v>
      </c>
      <c r="Z57" s="10">
        <v>13.05</v>
      </c>
      <c r="AA57" s="10">
        <v>13.1</v>
      </c>
      <c r="AB57" s="95">
        <v>27382700</v>
      </c>
      <c r="AC57" s="10">
        <v>12.96</v>
      </c>
      <c r="AD57" s="2">
        <f t="shared" si="0"/>
        <v>0.19999999999999929</v>
      </c>
      <c r="AE57" s="138">
        <f t="shared" si="1"/>
        <v>-1.2195121951219412E-2</v>
      </c>
    </row>
    <row r="58" spans="2:31" x14ac:dyDescent="0.25">
      <c r="O58" s="83">
        <v>0.93</v>
      </c>
      <c r="P58" s="83">
        <f t="shared" si="24"/>
        <v>11.513400000000001</v>
      </c>
      <c r="T58" s="93" t="s">
        <v>109</v>
      </c>
      <c r="U58" s="88" t="s">
        <v>381</v>
      </c>
      <c r="W58" s="133">
        <v>42530</v>
      </c>
      <c r="X58" s="10">
        <v>13.26</v>
      </c>
      <c r="Y58" s="10">
        <v>13.3</v>
      </c>
      <c r="Z58" s="10">
        <v>13.14</v>
      </c>
      <c r="AA58" s="10">
        <v>13.26</v>
      </c>
      <c r="AB58" s="95">
        <v>19873800</v>
      </c>
      <c r="AC58" s="10">
        <v>13.12</v>
      </c>
      <c r="AD58" s="2">
        <f t="shared" si="0"/>
        <v>0.16000000000000014</v>
      </c>
      <c r="AE58" s="138">
        <f t="shared" si="1"/>
        <v>-7.5642965204236745E-3</v>
      </c>
    </row>
    <row r="59" spans="2:31" x14ac:dyDescent="0.25">
      <c r="O59" s="83">
        <v>0.92</v>
      </c>
      <c r="P59" s="83">
        <f t="shared" si="24"/>
        <v>11.389600000000002</v>
      </c>
      <c r="W59" s="133">
        <v>42529</v>
      </c>
      <c r="X59" s="10">
        <v>13.45</v>
      </c>
      <c r="Y59" s="10">
        <v>13.49</v>
      </c>
      <c r="Z59" s="10">
        <v>13.35</v>
      </c>
      <c r="AA59" s="10">
        <v>13.36</v>
      </c>
      <c r="AB59" s="95">
        <v>18084800</v>
      </c>
      <c r="AC59" s="10">
        <v>13.22</v>
      </c>
      <c r="AD59" s="2">
        <f t="shared" si="0"/>
        <v>0.14000000000000057</v>
      </c>
      <c r="AE59" s="138">
        <f t="shared" si="1"/>
        <v>-7.5585789871501774E-4</v>
      </c>
    </row>
    <row r="60" spans="2:31" x14ac:dyDescent="0.25">
      <c r="O60" s="83">
        <v>0.91</v>
      </c>
      <c r="P60" s="83">
        <f t="shared" si="24"/>
        <v>11.2658</v>
      </c>
      <c r="W60" s="133">
        <v>42528</v>
      </c>
      <c r="X60" s="10">
        <v>13.23</v>
      </c>
      <c r="Y60" s="10">
        <v>13.45</v>
      </c>
      <c r="Z60" s="10">
        <v>13.18</v>
      </c>
      <c r="AA60" s="10">
        <v>13.38</v>
      </c>
      <c r="AB60" s="95">
        <v>27656900</v>
      </c>
      <c r="AC60" s="10">
        <v>13.23</v>
      </c>
      <c r="AD60" s="2">
        <f t="shared" si="0"/>
        <v>0.26999999999999957</v>
      </c>
      <c r="AE60" s="138">
        <f t="shared" si="1"/>
        <v>1.4570552147239457E-2</v>
      </c>
    </row>
    <row r="61" spans="2:31" x14ac:dyDescent="0.25">
      <c r="O61" s="83">
        <v>0.9</v>
      </c>
      <c r="P61" s="83">
        <f t="shared" si="24"/>
        <v>11.142000000000001</v>
      </c>
      <c r="W61" s="133">
        <v>42527</v>
      </c>
      <c r="X61" s="10">
        <v>13.08</v>
      </c>
      <c r="Y61" s="10">
        <v>13.21</v>
      </c>
      <c r="Z61" s="10">
        <v>13.04</v>
      </c>
      <c r="AA61" s="10">
        <v>13.18</v>
      </c>
      <c r="AB61" s="95">
        <v>25588700</v>
      </c>
      <c r="AC61" s="10">
        <v>13.04</v>
      </c>
      <c r="AD61" s="2">
        <f t="shared" si="0"/>
        <v>0.17000000000000171</v>
      </c>
      <c r="AE61" s="138">
        <f t="shared" si="1"/>
        <v>1.0852713178294504E-2</v>
      </c>
    </row>
    <row r="62" spans="2:31" x14ac:dyDescent="0.25">
      <c r="W62" s="133">
        <v>42524</v>
      </c>
      <c r="X62" s="10">
        <v>13.14</v>
      </c>
      <c r="Y62" s="10">
        <v>13.14</v>
      </c>
      <c r="Z62" s="10">
        <v>12.9</v>
      </c>
      <c r="AA62" s="10">
        <v>13.04</v>
      </c>
      <c r="AB62" s="95">
        <v>39850700</v>
      </c>
      <c r="AC62" s="10">
        <v>12.9</v>
      </c>
      <c r="AD62" s="2">
        <f t="shared" si="0"/>
        <v>0.24000000000000021</v>
      </c>
      <c r="AE62" s="138">
        <f t="shared" si="1"/>
        <v>-1.3006885998469775E-2</v>
      </c>
    </row>
    <row r="63" spans="2:31" x14ac:dyDescent="0.25">
      <c r="W63" s="133">
        <v>42523</v>
      </c>
      <c r="X63" s="10">
        <v>13.09</v>
      </c>
      <c r="Y63" s="10">
        <v>13.32</v>
      </c>
      <c r="Z63" s="10">
        <v>13.05</v>
      </c>
      <c r="AA63" s="10">
        <v>13.21</v>
      </c>
      <c r="AB63" s="95">
        <v>41614600</v>
      </c>
      <c r="AC63" s="10">
        <v>13.07</v>
      </c>
      <c r="AD63" s="2">
        <f t="shared" si="0"/>
        <v>0.26999999999999957</v>
      </c>
      <c r="AE63" s="138">
        <f t="shared" si="1"/>
        <v>7.7101002313029188E-3</v>
      </c>
    </row>
    <row r="64" spans="2:31" x14ac:dyDescent="0.25">
      <c r="W64" s="133">
        <v>42522</v>
      </c>
      <c r="X64" s="10">
        <v>13.43</v>
      </c>
      <c r="Y64" s="10">
        <v>13.44</v>
      </c>
      <c r="Z64" s="10">
        <v>12.97</v>
      </c>
      <c r="AA64" s="10">
        <v>13.11</v>
      </c>
      <c r="AB64" s="95">
        <v>58219600</v>
      </c>
      <c r="AC64" s="10">
        <v>12.97</v>
      </c>
      <c r="AD64" s="2">
        <f t="shared" si="0"/>
        <v>0.46999999999999886</v>
      </c>
      <c r="AE64" s="138">
        <f t="shared" si="1"/>
        <v>-2.7736131934032904E-2</v>
      </c>
    </row>
    <row r="65" spans="23:31" x14ac:dyDescent="0.25">
      <c r="W65" s="133">
        <v>42521</v>
      </c>
      <c r="X65" s="10">
        <v>13.49</v>
      </c>
      <c r="Y65" s="10">
        <v>13.56</v>
      </c>
      <c r="Z65" s="10">
        <v>13.4</v>
      </c>
      <c r="AA65" s="10">
        <v>13.49</v>
      </c>
      <c r="AB65" s="95">
        <v>26096000</v>
      </c>
      <c r="AC65" s="10">
        <v>13.34</v>
      </c>
      <c r="AD65" s="2">
        <f t="shared" si="0"/>
        <v>0.16000000000000014</v>
      </c>
      <c r="AE65" s="138">
        <f t="shared" si="1"/>
        <v>3.0075187969924588E-3</v>
      </c>
    </row>
    <row r="66" spans="23:31" x14ac:dyDescent="0.25">
      <c r="W66" s="133">
        <v>42517</v>
      </c>
      <c r="X66" s="10">
        <v>13.48</v>
      </c>
      <c r="Y66" s="10">
        <v>13.54</v>
      </c>
      <c r="Z66" s="10">
        <v>13.4</v>
      </c>
      <c r="AA66" s="10">
        <v>13.45</v>
      </c>
      <c r="AB66" s="95">
        <v>17263300</v>
      </c>
      <c r="AC66" s="10">
        <v>13.3</v>
      </c>
      <c r="AD66" s="2">
        <f t="shared" si="0"/>
        <v>0.13999999999999879</v>
      </c>
      <c r="AE66" s="138">
        <f t="shared" si="1"/>
        <v>-7.513148009015147E-4</v>
      </c>
    </row>
    <row r="67" spans="23:31" x14ac:dyDescent="0.25">
      <c r="W67" s="133">
        <v>42516</v>
      </c>
      <c r="X67" s="10">
        <v>13.59</v>
      </c>
      <c r="Y67" s="10">
        <v>13.68</v>
      </c>
      <c r="Z67" s="10">
        <v>13.37</v>
      </c>
      <c r="AA67" s="10">
        <v>13.46</v>
      </c>
      <c r="AB67" s="95">
        <v>18369900</v>
      </c>
      <c r="AC67" s="10">
        <v>13.31</v>
      </c>
      <c r="AD67" s="2">
        <f>Y67-Z67</f>
        <v>0.3100000000000005</v>
      </c>
      <c r="AE67" s="138" t="e">
        <f>AC67/#REF!-1</f>
        <v>#REF!</v>
      </c>
    </row>
    <row r="68" spans="23:31" x14ac:dyDescent="0.25">
      <c r="W68" s="133">
        <v>42515</v>
      </c>
      <c r="X68" s="10">
        <v>13.33</v>
      </c>
      <c r="Y68" s="10">
        <v>13.6</v>
      </c>
      <c r="Z68" s="10">
        <v>13.33</v>
      </c>
      <c r="AA68" s="10">
        <v>13.52</v>
      </c>
      <c r="AB68" s="95">
        <v>26188300</v>
      </c>
      <c r="AC68" s="10">
        <v>13.37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21" priority="25">
      <formula>F30&gt;0</formula>
    </cfRule>
    <cfRule type="expression" dxfId="520" priority="26">
      <formula>F30&lt;0</formula>
    </cfRule>
  </conditionalFormatting>
  <conditionalFormatting sqref="F34:F42 F46:F57">
    <cfRule type="expression" dxfId="519" priority="21">
      <formula>F34&gt;0</formula>
    </cfRule>
    <cfRule type="expression" dxfId="518" priority="22">
      <formula>F34&lt;0</formula>
    </cfRule>
  </conditionalFormatting>
  <conditionalFormatting sqref="F34:F42 F46:F57">
    <cfRule type="expression" dxfId="517" priority="23">
      <formula>F34&gt;0</formula>
    </cfRule>
    <cfRule type="expression" dxfId="516" priority="24">
      <formula>F34&lt;0</formula>
    </cfRule>
  </conditionalFormatting>
  <conditionalFormatting sqref="H30:H42 H46:H57">
    <cfRule type="expression" dxfId="515" priority="19">
      <formula>H30&gt;0</formula>
    </cfRule>
    <cfRule type="expression" dxfId="514" priority="20">
      <formula>H30&lt;0</formula>
    </cfRule>
  </conditionalFormatting>
  <conditionalFormatting sqref="F25:F29">
    <cfRule type="expression" dxfId="513" priority="13">
      <formula>F25&gt;0</formula>
    </cfRule>
    <cfRule type="expression" dxfId="512" priority="14">
      <formula>F25&lt;0</formula>
    </cfRule>
  </conditionalFormatting>
  <conditionalFormatting sqref="H25:H29">
    <cfRule type="expression" dxfId="511" priority="11">
      <formula>H25&gt;0</formula>
    </cfRule>
    <cfRule type="expression" dxfId="510" priority="12">
      <formula>H25&lt;0</formula>
    </cfRule>
  </conditionalFormatting>
  <conditionalFormatting sqref="Q7">
    <cfRule type="expression" dxfId="509" priority="9">
      <formula>Q7&gt;0</formula>
    </cfRule>
    <cfRule type="expression" dxfId="508" priority="10">
      <formula>Q7&lt;0</formula>
    </cfRule>
  </conditionalFormatting>
  <conditionalFormatting sqref="Q8">
    <cfRule type="expression" dxfId="507" priority="7">
      <formula>Q8&gt;0</formula>
    </cfRule>
    <cfRule type="expression" dxfId="506" priority="8">
      <formula>Q8&lt;0</formula>
    </cfRule>
  </conditionalFormatting>
  <conditionalFormatting sqref="F43:F45">
    <cfRule type="expression" dxfId="505" priority="3">
      <formula>F43&gt;0</formula>
    </cfRule>
    <cfRule type="expression" dxfId="504" priority="4">
      <formula>F43&lt;0</formula>
    </cfRule>
  </conditionalFormatting>
  <conditionalFormatting sqref="F43:F45">
    <cfRule type="expression" dxfId="503" priority="5">
      <formula>F43&gt;0</formula>
    </cfRule>
    <cfRule type="expression" dxfId="502" priority="6">
      <formula>F43&lt;0</formula>
    </cfRule>
  </conditionalFormatting>
  <conditionalFormatting sqref="H43:H45">
    <cfRule type="expression" dxfId="501" priority="1">
      <formula>H43&gt;0</formula>
    </cfRule>
    <cfRule type="expression" dxfId="500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6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6">
        <v>42153</v>
      </c>
      <c r="C2" s="4">
        <v>1</v>
      </c>
      <c r="D2" s="240">
        <v>20.3</v>
      </c>
      <c r="E2" s="3">
        <v>0</v>
      </c>
      <c r="F2" s="3">
        <f>C2*D2</f>
        <v>20.3</v>
      </c>
      <c r="G2" s="476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4500</v>
      </c>
      <c r="T2" s="158"/>
      <c r="U2" s="34" t="s">
        <v>278</v>
      </c>
      <c r="W2" s="123">
        <v>42608</v>
      </c>
      <c r="X2" s="41">
        <v>12.48</v>
      </c>
      <c r="Y2" s="41">
        <v>12.91</v>
      </c>
      <c r="Z2" s="41">
        <v>12.43</v>
      </c>
      <c r="AA2" s="41">
        <v>12.46</v>
      </c>
      <c r="AB2" s="104">
        <v>4520000</v>
      </c>
      <c r="AC2" s="9">
        <v>12.46</v>
      </c>
      <c r="AD2" s="2">
        <f>Y2-Z2</f>
        <v>0.48000000000000043</v>
      </c>
      <c r="AE2" s="138">
        <f>AC2/AC3-1</f>
        <v>3.2206119162641045E-3</v>
      </c>
    </row>
    <row r="3" spans="1:42" x14ac:dyDescent="0.25">
      <c r="A3" s="23" t="s">
        <v>71</v>
      </c>
      <c r="B3" s="476">
        <v>42164</v>
      </c>
      <c r="C3" s="4">
        <v>10</v>
      </c>
      <c r="D3" s="240">
        <v>19.79</v>
      </c>
      <c r="E3" s="3">
        <v>0</v>
      </c>
      <c r="F3" s="3">
        <f t="shared" ref="F3:F24" si="0">C3*D3</f>
        <v>197.89999999999998</v>
      </c>
      <c r="G3" s="476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22">
        <f>IF(Q2=0, Q4, (F80-K80)/Q2)</f>
        <v>18.24077333333334</v>
      </c>
      <c r="W3" s="123">
        <v>42607</v>
      </c>
      <c r="X3" s="41">
        <v>12.43</v>
      </c>
      <c r="Y3" s="41">
        <v>12.58</v>
      </c>
      <c r="Z3" s="41">
        <v>12.31</v>
      </c>
      <c r="AA3" s="41">
        <v>12.42</v>
      </c>
      <c r="AB3" s="104">
        <v>2347000</v>
      </c>
      <c r="AC3" s="9">
        <v>12.42</v>
      </c>
      <c r="AD3" s="2">
        <f t="shared" ref="AD3:AD66" si="1">Y3-Z3</f>
        <v>0.26999999999999957</v>
      </c>
      <c r="AE3" s="138">
        <f t="shared" ref="AE3:AE66" si="2">AC3/AC4-1</f>
        <v>-3.2102728731943087E-3</v>
      </c>
      <c r="AJ3" s="235"/>
      <c r="AL3" s="234"/>
      <c r="AO3" s="234"/>
    </row>
    <row r="4" spans="1:42" x14ac:dyDescent="0.25">
      <c r="B4" s="476">
        <v>42164</v>
      </c>
      <c r="C4" s="4">
        <v>50</v>
      </c>
      <c r="D4" s="240">
        <v>19.7</v>
      </c>
      <c r="E4" s="3">
        <v>0</v>
      </c>
      <c r="F4" s="3">
        <f t="shared" si="0"/>
        <v>985</v>
      </c>
      <c r="G4" s="476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12.46</v>
      </c>
      <c r="T4" s="1"/>
      <c r="W4" s="123">
        <v>42606</v>
      </c>
      <c r="X4" s="41">
        <v>12.54</v>
      </c>
      <c r="Y4" s="41">
        <v>12.64</v>
      </c>
      <c r="Z4" s="41">
        <v>12.4</v>
      </c>
      <c r="AA4" s="41">
        <v>12.46</v>
      </c>
      <c r="AB4" s="104">
        <v>3348000</v>
      </c>
      <c r="AC4" s="9">
        <v>12.46</v>
      </c>
      <c r="AD4" s="2">
        <f t="shared" si="1"/>
        <v>0.24000000000000021</v>
      </c>
      <c r="AE4" s="138">
        <f t="shared" si="2"/>
        <v>-8.7509944311853216E-3</v>
      </c>
      <c r="AL4" s="234"/>
      <c r="AO4" s="234"/>
    </row>
    <row r="5" spans="1:42" x14ac:dyDescent="0.25">
      <c r="B5" s="476">
        <v>42166</v>
      </c>
      <c r="C5" s="4">
        <v>39</v>
      </c>
      <c r="D5" s="240">
        <v>19.25</v>
      </c>
      <c r="E5" s="3">
        <v>0</v>
      </c>
      <c r="F5" s="3">
        <f t="shared" si="0"/>
        <v>750.75</v>
      </c>
      <c r="G5" s="476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56070.000000000007</v>
      </c>
      <c r="T5" s="1"/>
      <c r="W5" s="123">
        <v>42605</v>
      </c>
      <c r="X5" s="41">
        <v>12.26</v>
      </c>
      <c r="Y5" s="41">
        <v>12.74</v>
      </c>
      <c r="Z5" s="41">
        <v>12.26</v>
      </c>
      <c r="AA5" s="41">
        <v>12.57</v>
      </c>
      <c r="AB5" s="104">
        <v>3826500</v>
      </c>
      <c r="AC5" s="9">
        <v>12.57</v>
      </c>
      <c r="AD5" s="2">
        <f t="shared" si="1"/>
        <v>0.48000000000000043</v>
      </c>
      <c r="AE5" s="138">
        <f t="shared" si="2"/>
        <v>2.6960784313725394E-2</v>
      </c>
      <c r="AL5" s="234"/>
      <c r="AO5" s="234"/>
    </row>
    <row r="6" spans="1:42" x14ac:dyDescent="0.25">
      <c r="B6" s="476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6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82083.480000000025</v>
      </c>
      <c r="W6" s="123">
        <v>42604</v>
      </c>
      <c r="X6" s="41">
        <v>12.21</v>
      </c>
      <c r="Y6" s="41">
        <v>12.29</v>
      </c>
      <c r="Z6" s="41">
        <v>11.97</v>
      </c>
      <c r="AA6" s="41">
        <v>12.24</v>
      </c>
      <c r="AB6" s="104">
        <v>3264800</v>
      </c>
      <c r="AC6" s="9">
        <v>12.24</v>
      </c>
      <c r="AD6" s="2">
        <f t="shared" si="1"/>
        <v>0.31999999999999851</v>
      </c>
      <c r="AE6" s="138">
        <f t="shared" si="2"/>
        <v>-1.6313213703099683E-3</v>
      </c>
      <c r="AL6" s="234"/>
      <c r="AO6" s="234"/>
    </row>
    <row r="7" spans="1:42" x14ac:dyDescent="0.25">
      <c r="B7" s="476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6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-26013.480000000032</v>
      </c>
      <c r="R7">
        <v>1000</v>
      </c>
      <c r="W7" s="123">
        <v>42601</v>
      </c>
      <c r="X7" s="41">
        <v>12.5</v>
      </c>
      <c r="Y7" s="41">
        <v>12.53</v>
      </c>
      <c r="Z7" s="41">
        <v>12.2</v>
      </c>
      <c r="AA7" s="41">
        <v>12.26</v>
      </c>
      <c r="AB7" s="104">
        <v>2653800</v>
      </c>
      <c r="AC7" s="9">
        <v>12.26</v>
      </c>
      <c r="AD7" s="2">
        <f t="shared" si="1"/>
        <v>0.33000000000000007</v>
      </c>
      <c r="AE7" s="138">
        <f t="shared" si="2"/>
        <v>-2.4661893396976997E-2</v>
      </c>
      <c r="AL7" s="234"/>
      <c r="AO7" s="234"/>
    </row>
    <row r="8" spans="1:42" x14ac:dyDescent="0.25">
      <c r="B8" s="476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6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K80+M80-F80+Q2*Q4</f>
        <v>-26013.480000000032</v>
      </c>
      <c r="R8" s="166"/>
      <c r="W8" s="123">
        <v>42600</v>
      </c>
      <c r="X8" s="41">
        <v>12.59</v>
      </c>
      <c r="Y8" s="41">
        <v>12.66</v>
      </c>
      <c r="Z8" s="41">
        <v>12.51</v>
      </c>
      <c r="AA8" s="41">
        <v>12.57</v>
      </c>
      <c r="AB8" s="104">
        <v>3117300</v>
      </c>
      <c r="AC8" s="9">
        <v>12.57</v>
      </c>
      <c r="AD8" s="2">
        <f t="shared" si="1"/>
        <v>0.15000000000000036</v>
      </c>
      <c r="AE8" s="138">
        <f t="shared" si="2"/>
        <v>-3.1720856463123281E-3</v>
      </c>
      <c r="AL8" s="234"/>
      <c r="AO8" s="234"/>
    </row>
    <row r="9" spans="1:42" x14ac:dyDescent="0.25">
      <c r="B9" s="476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6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224</v>
      </c>
      <c r="Q9" s="138">
        <f>IF(Q2=0, 0, Q8/Q6)</f>
        <v>-0.31691492612155364</v>
      </c>
      <c r="W9" s="123">
        <v>42599</v>
      </c>
      <c r="X9" s="41">
        <v>12.7</v>
      </c>
      <c r="Y9" s="41">
        <v>12.78</v>
      </c>
      <c r="Z9" s="41">
        <v>12.57</v>
      </c>
      <c r="AA9" s="41">
        <v>12.61</v>
      </c>
      <c r="AB9" s="104">
        <v>2682900</v>
      </c>
      <c r="AC9" s="9">
        <v>12.61</v>
      </c>
      <c r="AD9" s="2">
        <f t="shared" si="1"/>
        <v>0.20999999999999908</v>
      </c>
      <c r="AE9" s="138">
        <f t="shared" si="2"/>
        <v>-1.2529365700861383E-2</v>
      </c>
      <c r="AL9" s="234"/>
      <c r="AO9" s="234"/>
    </row>
    <row r="10" spans="1:42" x14ac:dyDescent="0.25">
      <c r="B10" s="476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6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223</v>
      </c>
      <c r="P10" s="34"/>
      <c r="Q10" s="2">
        <v>0</v>
      </c>
      <c r="W10" s="123">
        <v>42598</v>
      </c>
      <c r="X10" s="41">
        <v>12.75</v>
      </c>
      <c r="Y10" s="41">
        <v>12.93</v>
      </c>
      <c r="Z10" s="41">
        <v>12.66</v>
      </c>
      <c r="AA10" s="41">
        <v>12.77</v>
      </c>
      <c r="AB10" s="104">
        <v>4946600</v>
      </c>
      <c r="AC10" s="9">
        <v>12.77</v>
      </c>
      <c r="AD10" s="2">
        <f t="shared" si="1"/>
        <v>0.26999999999999957</v>
      </c>
      <c r="AE10" s="138">
        <f t="shared" si="2"/>
        <v>8.6887835703000071E-3</v>
      </c>
      <c r="AL10" s="234"/>
      <c r="AO10" s="234"/>
    </row>
    <row r="11" spans="1:42" x14ac:dyDescent="0.25">
      <c r="B11" s="476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6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42597</v>
      </c>
      <c r="X11" s="41">
        <v>12.8</v>
      </c>
      <c r="Y11" s="41">
        <v>12.85</v>
      </c>
      <c r="Z11" s="41">
        <v>12.62</v>
      </c>
      <c r="AA11" s="41">
        <v>12.66</v>
      </c>
      <c r="AB11" s="104">
        <v>3234500</v>
      </c>
      <c r="AC11" s="9">
        <v>12.66</v>
      </c>
      <c r="AD11" s="2">
        <f t="shared" si="1"/>
        <v>0.23000000000000043</v>
      </c>
      <c r="AE11" s="138">
        <f t="shared" si="2"/>
        <v>-5.498821681068411E-3</v>
      </c>
      <c r="AL11" s="234"/>
      <c r="AO11" s="234"/>
    </row>
    <row r="12" spans="1:42" x14ac:dyDescent="0.25">
      <c r="B12" s="476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6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42594</v>
      </c>
      <c r="X12" s="41">
        <v>12.65</v>
      </c>
      <c r="Y12" s="41">
        <v>12.97</v>
      </c>
      <c r="Z12" s="41">
        <v>12.59</v>
      </c>
      <c r="AA12" s="41">
        <v>12.73</v>
      </c>
      <c r="AB12" s="104">
        <v>4003900</v>
      </c>
      <c r="AC12" s="9">
        <v>12.73</v>
      </c>
      <c r="AD12" s="2">
        <f t="shared" si="1"/>
        <v>0.38000000000000078</v>
      </c>
      <c r="AE12" s="138">
        <f t="shared" si="2"/>
        <v>7.9176563737133332E-3</v>
      </c>
      <c r="AL12" s="234"/>
      <c r="AO12" s="234"/>
    </row>
    <row r="13" spans="1:42" x14ac:dyDescent="0.25">
      <c r="B13" s="476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5"/>
      <c r="H13" s="7"/>
      <c r="I13" s="79"/>
      <c r="J13" s="44"/>
      <c r="K13" s="44"/>
      <c r="W13" s="123">
        <v>42593</v>
      </c>
      <c r="X13" s="41">
        <v>12.51</v>
      </c>
      <c r="Y13" s="41">
        <v>12.64</v>
      </c>
      <c r="Z13" s="41">
        <v>12.32</v>
      </c>
      <c r="AA13" s="41">
        <v>12.63</v>
      </c>
      <c r="AB13" s="104">
        <v>3850000</v>
      </c>
      <c r="AC13" s="9">
        <v>12.63</v>
      </c>
      <c r="AD13" s="2">
        <f t="shared" si="1"/>
        <v>0.32000000000000028</v>
      </c>
      <c r="AE13" s="138">
        <f t="shared" si="2"/>
        <v>9.5923261390888914E-3</v>
      </c>
    </row>
    <row r="14" spans="1:42" x14ac:dyDescent="0.25">
      <c r="B14" s="476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9"/>
      <c r="H14" s="7"/>
      <c r="I14" s="79"/>
      <c r="J14" s="44"/>
      <c r="K14" s="44"/>
      <c r="W14" s="123">
        <v>42592</v>
      </c>
      <c r="X14" s="41">
        <v>12.66</v>
      </c>
      <c r="Y14" s="41">
        <v>12.72</v>
      </c>
      <c r="Z14" s="41">
        <v>12.4</v>
      </c>
      <c r="AA14" s="41">
        <v>12.51</v>
      </c>
      <c r="AB14" s="104">
        <v>3246300</v>
      </c>
      <c r="AC14" s="9">
        <v>12.51</v>
      </c>
      <c r="AD14" s="2">
        <f t="shared" si="1"/>
        <v>0.32000000000000028</v>
      </c>
      <c r="AE14" s="138">
        <f t="shared" si="2"/>
        <v>-1.2628255722178405E-2</v>
      </c>
    </row>
    <row r="15" spans="1:42" x14ac:dyDescent="0.25">
      <c r="B15" s="476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9"/>
      <c r="H15" s="82"/>
      <c r="I15" s="79"/>
      <c r="J15" s="44"/>
      <c r="K15" s="44"/>
      <c r="V15" s="2"/>
      <c r="W15" s="123">
        <v>42591</v>
      </c>
      <c r="X15" s="41">
        <v>13.14</v>
      </c>
      <c r="Y15" s="41">
        <v>13.18</v>
      </c>
      <c r="Z15" s="41">
        <v>12.62</v>
      </c>
      <c r="AA15" s="41">
        <v>12.67</v>
      </c>
      <c r="AB15" s="104">
        <v>7358600</v>
      </c>
      <c r="AC15" s="9">
        <v>12.67</v>
      </c>
      <c r="AD15" s="2">
        <f t="shared" si="1"/>
        <v>0.5600000000000005</v>
      </c>
      <c r="AE15" s="138">
        <f t="shared" si="2"/>
        <v>-3.208556149732622E-2</v>
      </c>
      <c r="AL15" s="234"/>
      <c r="AO15" s="234"/>
      <c r="AP15" s="234"/>
    </row>
    <row r="16" spans="1:42" x14ac:dyDescent="0.25">
      <c r="B16" s="476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9"/>
      <c r="H16" s="82"/>
      <c r="I16" s="79"/>
      <c r="J16" s="44"/>
      <c r="K16" s="44"/>
      <c r="V16" s="2"/>
      <c r="W16" s="123">
        <v>42590</v>
      </c>
      <c r="X16" s="41">
        <v>13.07</v>
      </c>
      <c r="Y16" s="41">
        <v>13.25</v>
      </c>
      <c r="Z16" s="41">
        <v>13.03</v>
      </c>
      <c r="AA16" s="41">
        <v>13.09</v>
      </c>
      <c r="AB16" s="104">
        <v>3649800</v>
      </c>
      <c r="AC16" s="9">
        <v>13.09</v>
      </c>
      <c r="AD16" s="2">
        <f t="shared" si="1"/>
        <v>0.22000000000000064</v>
      </c>
      <c r="AE16" s="138">
        <f t="shared" si="2"/>
        <v>6.1491160645656961E-3</v>
      </c>
    </row>
    <row r="17" spans="2:42" x14ac:dyDescent="0.25">
      <c r="B17" s="476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9"/>
      <c r="H17" s="82"/>
      <c r="I17" s="79"/>
      <c r="J17" s="44"/>
      <c r="K17" s="44"/>
      <c r="V17" s="2"/>
      <c r="W17" s="123">
        <v>42587</v>
      </c>
      <c r="X17" s="41">
        <v>12.98</v>
      </c>
      <c r="Y17" s="41">
        <v>13.14</v>
      </c>
      <c r="Z17" s="41">
        <v>12.86</v>
      </c>
      <c r="AA17" s="41">
        <v>13.01</v>
      </c>
      <c r="AB17" s="104">
        <v>4090200</v>
      </c>
      <c r="AC17" s="9">
        <v>13.01</v>
      </c>
      <c r="AD17" s="2">
        <f t="shared" si="1"/>
        <v>0.28000000000000114</v>
      </c>
      <c r="AE17" s="138">
        <f t="shared" si="2"/>
        <v>3.0840400925211675E-3</v>
      </c>
      <c r="AL17" s="234"/>
      <c r="AO17" s="234"/>
      <c r="AP17" s="234"/>
    </row>
    <row r="18" spans="2:42" x14ac:dyDescent="0.25">
      <c r="B18" s="476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9"/>
      <c r="H18" s="82"/>
      <c r="I18" s="79"/>
      <c r="J18" s="44"/>
      <c r="K18" s="44"/>
      <c r="V18" s="2"/>
      <c r="W18" s="123">
        <v>42586</v>
      </c>
      <c r="X18" s="41">
        <v>13.5</v>
      </c>
      <c r="Y18" s="41">
        <v>13.54</v>
      </c>
      <c r="Z18" s="41">
        <v>12.85</v>
      </c>
      <c r="AA18" s="41">
        <v>12.97</v>
      </c>
      <c r="AB18" s="104">
        <v>5593000</v>
      </c>
      <c r="AC18" s="9">
        <v>12.97</v>
      </c>
      <c r="AD18" s="2">
        <f t="shared" si="1"/>
        <v>0.6899999999999995</v>
      </c>
      <c r="AE18" s="138">
        <f t="shared" si="2"/>
        <v>-4.0680473372781023E-2</v>
      </c>
    </row>
    <row r="19" spans="2:42" x14ac:dyDescent="0.25">
      <c r="B19" s="476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9"/>
      <c r="H19" s="82"/>
      <c r="I19" s="79"/>
      <c r="J19" s="44"/>
      <c r="K19" s="44"/>
      <c r="W19" s="123">
        <v>42585</v>
      </c>
      <c r="X19" s="41">
        <v>13.5</v>
      </c>
      <c r="Y19" s="41">
        <v>13.56</v>
      </c>
      <c r="Z19" s="41">
        <v>13.23</v>
      </c>
      <c r="AA19" s="41">
        <v>13.52</v>
      </c>
      <c r="AB19" s="104">
        <v>3640900</v>
      </c>
      <c r="AC19" s="9">
        <v>13.52</v>
      </c>
      <c r="AD19" s="2">
        <f t="shared" si="1"/>
        <v>0.33000000000000007</v>
      </c>
      <c r="AE19" s="138">
        <f t="shared" si="2"/>
        <v>5.2044609665427011E-3</v>
      </c>
      <c r="AL19" s="234"/>
      <c r="AO19" s="234"/>
    </row>
    <row r="20" spans="2:42" x14ac:dyDescent="0.25">
      <c r="B20" s="476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5"/>
      <c r="H20" s="7"/>
      <c r="I20" s="79"/>
      <c r="J20" s="44"/>
      <c r="K20" s="44"/>
      <c r="W20" s="123">
        <v>42584</v>
      </c>
      <c r="X20" s="41">
        <v>13.29</v>
      </c>
      <c r="Y20" s="41">
        <v>13.5</v>
      </c>
      <c r="Z20" s="41">
        <v>13.2</v>
      </c>
      <c r="AA20" s="41">
        <v>13.45</v>
      </c>
      <c r="AB20" s="104">
        <v>5455800</v>
      </c>
      <c r="AC20" s="9">
        <v>13.45</v>
      </c>
      <c r="AD20" s="2">
        <f t="shared" si="1"/>
        <v>0.30000000000000071</v>
      </c>
      <c r="AE20" s="138">
        <f t="shared" si="2"/>
        <v>1.4892032762472418E-3</v>
      </c>
    </row>
    <row r="21" spans="2:42" x14ac:dyDescent="0.25">
      <c r="B21" s="476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5"/>
      <c r="H21" s="7"/>
      <c r="I21" s="79"/>
      <c r="J21" s="44"/>
      <c r="K21" s="44"/>
      <c r="W21" s="123">
        <v>42583</v>
      </c>
      <c r="X21" s="41">
        <v>13.67</v>
      </c>
      <c r="Y21" s="41">
        <v>13.73</v>
      </c>
      <c r="Z21" s="41">
        <v>13.35</v>
      </c>
      <c r="AA21" s="41">
        <v>13.43</v>
      </c>
      <c r="AB21" s="104">
        <v>5615500</v>
      </c>
      <c r="AC21" s="9">
        <v>13.43</v>
      </c>
      <c r="AD21" s="2">
        <f t="shared" si="1"/>
        <v>0.38000000000000078</v>
      </c>
      <c r="AE21" s="138">
        <f t="shared" si="2"/>
        <v>-2.2561863173216956E-2</v>
      </c>
    </row>
    <row r="22" spans="2:42" x14ac:dyDescent="0.25">
      <c r="B22" s="476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5"/>
      <c r="H22" s="7"/>
      <c r="I22" s="79"/>
      <c r="J22" s="44"/>
      <c r="K22" s="44"/>
      <c r="W22" s="123">
        <v>42580</v>
      </c>
      <c r="X22" s="41">
        <v>14.38</v>
      </c>
      <c r="Y22" s="41">
        <v>14.38</v>
      </c>
      <c r="Z22" s="41">
        <v>13.2</v>
      </c>
      <c r="AA22" s="41">
        <v>13.74</v>
      </c>
      <c r="AB22" s="104">
        <v>13208100</v>
      </c>
      <c r="AC22" s="9">
        <v>13.74</v>
      </c>
      <c r="AD22" s="2">
        <f t="shared" si="1"/>
        <v>1.1800000000000015</v>
      </c>
      <c r="AE22" s="138">
        <f t="shared" si="2"/>
        <v>-3.4434293745607913E-2</v>
      </c>
    </row>
    <row r="23" spans="2:42" x14ac:dyDescent="0.25">
      <c r="B23" s="476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5"/>
      <c r="H23" s="82"/>
      <c r="I23" s="79"/>
      <c r="J23" s="44"/>
      <c r="K23" s="44"/>
      <c r="M23" s="2"/>
      <c r="W23" s="123">
        <v>42579</v>
      </c>
      <c r="X23" s="41">
        <v>14.06</v>
      </c>
      <c r="Y23" s="41">
        <v>14.43</v>
      </c>
      <c r="Z23" s="41">
        <v>13.96</v>
      </c>
      <c r="AA23" s="41">
        <v>14.23</v>
      </c>
      <c r="AB23" s="104">
        <v>3115600</v>
      </c>
      <c r="AC23" s="9">
        <v>14.23</v>
      </c>
      <c r="AD23" s="2">
        <f t="shared" si="1"/>
        <v>0.46999999999999886</v>
      </c>
      <c r="AE23" s="138">
        <f t="shared" si="2"/>
        <v>1.2091038406827792E-2</v>
      </c>
    </row>
    <row r="24" spans="2:42" x14ac:dyDescent="0.25">
      <c r="B24" s="476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5"/>
      <c r="H24" s="82"/>
      <c r="I24" s="79"/>
      <c r="J24" s="44"/>
      <c r="K24" s="44"/>
      <c r="W24" s="123">
        <v>42578</v>
      </c>
      <c r="X24" s="41">
        <v>14.79</v>
      </c>
      <c r="Y24" s="41">
        <v>14.87</v>
      </c>
      <c r="Z24" s="41">
        <v>14.02</v>
      </c>
      <c r="AA24" s="41">
        <v>14.06</v>
      </c>
      <c r="AB24" s="104">
        <v>4290300</v>
      </c>
      <c r="AC24" s="9">
        <v>14.06</v>
      </c>
      <c r="AD24" s="2">
        <f t="shared" si="1"/>
        <v>0.84999999999999964</v>
      </c>
      <c r="AE24" s="138">
        <f t="shared" si="2"/>
        <v>-4.6779661016949081E-2</v>
      </c>
    </row>
    <row r="25" spans="2:42" x14ac:dyDescent="0.25">
      <c r="B25" s="476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5"/>
      <c r="H25" s="82"/>
      <c r="I25" s="79"/>
      <c r="J25" s="44"/>
      <c r="K25" s="44"/>
      <c r="W25" s="123">
        <v>42577</v>
      </c>
      <c r="X25" s="41">
        <v>14.95</v>
      </c>
      <c r="Y25" s="41">
        <v>14.95</v>
      </c>
      <c r="Z25" s="41">
        <v>14.64</v>
      </c>
      <c r="AA25" s="41">
        <v>14.75</v>
      </c>
      <c r="AB25" s="104">
        <v>4581300</v>
      </c>
      <c r="AC25" s="9">
        <v>14.75</v>
      </c>
      <c r="AD25" s="2">
        <f t="shared" si="1"/>
        <v>0.30999999999999872</v>
      </c>
      <c r="AE25" s="138">
        <f t="shared" si="2"/>
        <v>4.0844111640572223E-3</v>
      </c>
      <c r="AL25" s="234"/>
      <c r="AO25" s="234"/>
    </row>
    <row r="26" spans="2:42" x14ac:dyDescent="0.25">
      <c r="B26" s="476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5"/>
      <c r="H26" s="82"/>
      <c r="I26" s="79"/>
      <c r="J26" s="44"/>
      <c r="K26" s="44"/>
      <c r="W26" s="123">
        <v>42576</v>
      </c>
      <c r="X26" s="41">
        <v>14.71</v>
      </c>
      <c r="Y26" s="41">
        <v>14.9</v>
      </c>
      <c r="Z26" s="41">
        <v>14.67</v>
      </c>
      <c r="AA26" s="41">
        <v>14.69</v>
      </c>
      <c r="AB26" s="104">
        <v>1580000</v>
      </c>
      <c r="AC26" s="9">
        <v>14.69</v>
      </c>
      <c r="AD26" s="2">
        <f t="shared" si="1"/>
        <v>0.23000000000000043</v>
      </c>
      <c r="AE26" s="138">
        <f t="shared" si="2"/>
        <v>-4.7425474254743083E-3</v>
      </c>
    </row>
    <row r="27" spans="2:42" x14ac:dyDescent="0.25">
      <c r="B27" s="476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5"/>
      <c r="H27" s="7"/>
      <c r="I27" s="79"/>
      <c r="J27" s="44"/>
      <c r="K27" s="44"/>
      <c r="W27" s="123">
        <v>42573</v>
      </c>
      <c r="X27" s="41">
        <v>14.68</v>
      </c>
      <c r="Y27" s="41">
        <v>14.95</v>
      </c>
      <c r="Z27" s="41">
        <v>14.57</v>
      </c>
      <c r="AA27" s="41">
        <v>14.76</v>
      </c>
      <c r="AB27" s="104">
        <v>1871600</v>
      </c>
      <c r="AC27" s="9">
        <v>14.76</v>
      </c>
      <c r="AD27" s="2">
        <f t="shared" si="1"/>
        <v>0.37999999999999901</v>
      </c>
      <c r="AE27" s="138">
        <f t="shared" si="2"/>
        <v>8.8858509911140526E-3</v>
      </c>
      <c r="AL27" s="234"/>
      <c r="AO27" s="234"/>
    </row>
    <row r="28" spans="2:42" x14ac:dyDescent="0.25">
      <c r="B28" s="476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5"/>
      <c r="H28" s="7"/>
      <c r="I28" s="79"/>
      <c r="J28" s="44"/>
      <c r="K28" s="44"/>
      <c r="W28" s="123">
        <v>42572</v>
      </c>
      <c r="X28" s="41">
        <v>14.46</v>
      </c>
      <c r="Y28" s="41">
        <v>14.9</v>
      </c>
      <c r="Z28" s="41">
        <v>14.46</v>
      </c>
      <c r="AA28" s="41">
        <v>14.63</v>
      </c>
      <c r="AB28" s="104">
        <v>3784600</v>
      </c>
      <c r="AC28" s="9">
        <v>14.63</v>
      </c>
      <c r="AD28" s="2">
        <f t="shared" si="1"/>
        <v>0.4399999999999995</v>
      </c>
      <c r="AE28" s="138">
        <f t="shared" si="2"/>
        <v>1.3860013860014009E-2</v>
      </c>
    </row>
    <row r="29" spans="2:42" x14ac:dyDescent="0.25">
      <c r="B29" s="476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5"/>
      <c r="H29" s="7"/>
      <c r="I29" s="79"/>
      <c r="J29" s="44"/>
      <c r="K29" s="44"/>
      <c r="W29" s="123">
        <v>42571</v>
      </c>
      <c r="X29" s="41">
        <v>14.55</v>
      </c>
      <c r="Y29" s="41">
        <v>14.72</v>
      </c>
      <c r="Z29" s="41">
        <v>14.25</v>
      </c>
      <c r="AA29" s="41">
        <v>14.43</v>
      </c>
      <c r="AB29" s="104">
        <v>3895900</v>
      </c>
      <c r="AC29" s="9">
        <v>14.43</v>
      </c>
      <c r="AD29" s="2">
        <f t="shared" si="1"/>
        <v>0.47000000000000064</v>
      </c>
      <c r="AE29" s="138">
        <f t="shared" si="2"/>
        <v>-4.1407867494824835E-3</v>
      </c>
    </row>
    <row r="30" spans="2:42" x14ac:dyDescent="0.25">
      <c r="B30" s="476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9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42570</v>
      </c>
      <c r="X30" s="41">
        <v>14.97</v>
      </c>
      <c r="Y30" s="41">
        <v>15.03</v>
      </c>
      <c r="Z30" s="41">
        <v>14.38</v>
      </c>
      <c r="AA30" s="41">
        <v>14.49</v>
      </c>
      <c r="AB30" s="104">
        <v>4010800</v>
      </c>
      <c r="AC30" s="9">
        <v>14.49</v>
      </c>
      <c r="AD30" s="2">
        <f t="shared" si="1"/>
        <v>0.64999999999999858</v>
      </c>
      <c r="AE30" s="138">
        <f t="shared" si="2"/>
        <v>-3.076923076923066E-2</v>
      </c>
    </row>
    <row r="31" spans="2:42" x14ac:dyDescent="0.25">
      <c r="B31" s="476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9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42569</v>
      </c>
      <c r="X31" s="41">
        <v>14.92</v>
      </c>
      <c r="Y31" s="41">
        <v>14.98</v>
      </c>
      <c r="Z31" s="41">
        <v>14.86</v>
      </c>
      <c r="AA31" s="41">
        <v>14.95</v>
      </c>
      <c r="AB31" s="104">
        <v>1613100</v>
      </c>
      <c r="AC31" s="9">
        <v>14.95</v>
      </c>
      <c r="AD31" s="2">
        <f t="shared" si="1"/>
        <v>0.12000000000000099</v>
      </c>
      <c r="AE31" s="138">
        <f t="shared" si="2"/>
        <v>2.0107238605897582E-3</v>
      </c>
      <c r="AL31" s="234"/>
      <c r="AO31" s="234"/>
    </row>
    <row r="32" spans="2:42" x14ac:dyDescent="0.25">
      <c r="B32" s="476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9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42566</v>
      </c>
      <c r="X32" s="41">
        <v>15.03</v>
      </c>
      <c r="Y32" s="41">
        <v>15.08</v>
      </c>
      <c r="Z32" s="41">
        <v>14.86</v>
      </c>
      <c r="AA32" s="41">
        <v>14.92</v>
      </c>
      <c r="AB32" s="104">
        <v>1353300</v>
      </c>
      <c r="AC32" s="9">
        <v>14.92</v>
      </c>
      <c r="AD32" s="2">
        <f t="shared" si="1"/>
        <v>0.22000000000000064</v>
      </c>
      <c r="AE32" s="138">
        <f t="shared" si="2"/>
        <v>-5.3333333333333011E-3</v>
      </c>
    </row>
    <row r="33" spans="2:41" x14ac:dyDescent="0.25">
      <c r="B33" s="476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9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42565</v>
      </c>
      <c r="X33" s="41">
        <v>15.02</v>
      </c>
      <c r="Y33" s="41">
        <v>15.11</v>
      </c>
      <c r="Z33" s="41">
        <v>14.84</v>
      </c>
      <c r="AA33" s="41">
        <v>15</v>
      </c>
      <c r="AB33" s="104">
        <v>2145600</v>
      </c>
      <c r="AC33" s="9">
        <v>15</v>
      </c>
      <c r="AD33" s="2">
        <f t="shared" si="1"/>
        <v>0.26999999999999957</v>
      </c>
      <c r="AE33" s="138">
        <f t="shared" si="2"/>
        <v>-1.3315579227696217E-3</v>
      </c>
      <c r="AL33" s="234"/>
      <c r="AO33" s="234"/>
    </row>
    <row r="34" spans="2:41" x14ac:dyDescent="0.25">
      <c r="B34" s="476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9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42564</v>
      </c>
      <c r="X34" s="41">
        <v>15.04</v>
      </c>
      <c r="Y34" s="41">
        <v>15.09</v>
      </c>
      <c r="Z34" s="41">
        <v>14.81</v>
      </c>
      <c r="AA34" s="41">
        <v>15.02</v>
      </c>
      <c r="AB34" s="104">
        <v>1867100</v>
      </c>
      <c r="AC34" s="9">
        <v>15.02</v>
      </c>
      <c r="AD34" s="2">
        <f t="shared" si="1"/>
        <v>0.27999999999999936</v>
      </c>
      <c r="AE34" s="138">
        <f t="shared" si="2"/>
        <v>2.6702269692924219E-3</v>
      </c>
    </row>
    <row r="35" spans="2:41" x14ac:dyDescent="0.25">
      <c r="B35" s="476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9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42563</v>
      </c>
      <c r="X35" s="41">
        <v>14.81</v>
      </c>
      <c r="Y35" s="41">
        <v>15.12</v>
      </c>
      <c r="Z35" s="41">
        <v>14.81</v>
      </c>
      <c r="AA35" s="41">
        <v>14.98</v>
      </c>
      <c r="AB35" s="104">
        <v>3502200</v>
      </c>
      <c r="AC35" s="9">
        <v>14.98</v>
      </c>
      <c r="AD35" s="2">
        <f t="shared" si="1"/>
        <v>0.30999999999999872</v>
      </c>
      <c r="AE35" s="138">
        <f t="shared" si="2"/>
        <v>1.6972165648336812E-2</v>
      </c>
      <c r="AL35" s="234"/>
      <c r="AO35" s="234"/>
    </row>
    <row r="36" spans="2:41" x14ac:dyDescent="0.25">
      <c r="B36" s="476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9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42562</v>
      </c>
      <c r="X36" s="41">
        <v>14.51</v>
      </c>
      <c r="Y36" s="41">
        <v>14.76</v>
      </c>
      <c r="Z36" s="41">
        <v>14.5</v>
      </c>
      <c r="AA36" s="41">
        <v>14.73</v>
      </c>
      <c r="AB36" s="104">
        <v>1911100</v>
      </c>
      <c r="AC36" s="9">
        <v>14.73</v>
      </c>
      <c r="AD36" s="2">
        <f t="shared" si="1"/>
        <v>0.25999999999999979</v>
      </c>
      <c r="AE36" s="138">
        <f t="shared" si="2"/>
        <v>1.5161957270847681E-2</v>
      </c>
    </row>
    <row r="37" spans="2:41" x14ac:dyDescent="0.25">
      <c r="B37" s="476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9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42559</v>
      </c>
      <c r="X37" s="41">
        <v>14.33</v>
      </c>
      <c r="Y37" s="41">
        <v>14.52</v>
      </c>
      <c r="Z37" s="41">
        <v>14.25</v>
      </c>
      <c r="AA37" s="41">
        <v>14.51</v>
      </c>
      <c r="AB37" s="104">
        <v>4171200</v>
      </c>
      <c r="AC37" s="9">
        <v>14.51</v>
      </c>
      <c r="AD37" s="2">
        <f t="shared" si="1"/>
        <v>0.26999999999999957</v>
      </c>
      <c r="AE37" s="138">
        <f t="shared" si="2"/>
        <v>1.9676739283204459E-2</v>
      </c>
    </row>
    <row r="38" spans="2:41" x14ac:dyDescent="0.25">
      <c r="B38" s="476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9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42558</v>
      </c>
      <c r="X38" s="41">
        <v>14.34</v>
      </c>
      <c r="Y38" s="41">
        <v>14.54</v>
      </c>
      <c r="Z38" s="41">
        <v>14.12</v>
      </c>
      <c r="AA38" s="41">
        <v>14.23</v>
      </c>
      <c r="AB38" s="104">
        <v>1888700</v>
      </c>
      <c r="AC38" s="9">
        <v>14.23</v>
      </c>
      <c r="AD38" s="2">
        <f t="shared" si="1"/>
        <v>0.41999999999999993</v>
      </c>
      <c r="AE38" s="138">
        <f t="shared" si="2"/>
        <v>-6.9783670621074156E-3</v>
      </c>
    </row>
    <row r="39" spans="2:41" x14ac:dyDescent="0.25">
      <c r="B39" s="476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9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42557</v>
      </c>
      <c r="X39" s="41">
        <v>14.28</v>
      </c>
      <c r="Y39" s="41">
        <v>14.47</v>
      </c>
      <c r="Z39" s="41">
        <v>14.17</v>
      </c>
      <c r="AA39" s="41">
        <v>14.33</v>
      </c>
      <c r="AB39" s="104">
        <v>3976500</v>
      </c>
      <c r="AC39" s="9">
        <v>14.33</v>
      </c>
      <c r="AD39" s="2">
        <f t="shared" si="1"/>
        <v>0.30000000000000071</v>
      </c>
      <c r="AE39" s="138">
        <f t="shared" si="2"/>
        <v>1.3976240391333494E-3</v>
      </c>
    </row>
    <row r="40" spans="2:41" x14ac:dyDescent="0.25">
      <c r="B40" s="476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9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42556</v>
      </c>
      <c r="X40" s="41">
        <v>14.61</v>
      </c>
      <c r="Y40" s="41">
        <v>14.61</v>
      </c>
      <c r="Z40" s="41">
        <v>14.1</v>
      </c>
      <c r="AA40" s="41">
        <v>14.31</v>
      </c>
      <c r="AB40" s="104">
        <v>3317600</v>
      </c>
      <c r="AC40" s="9">
        <v>14.31</v>
      </c>
      <c r="AD40" s="2">
        <f t="shared" si="1"/>
        <v>0.50999999999999979</v>
      </c>
      <c r="AE40" s="138">
        <f t="shared" si="2"/>
        <v>-2.7192386131883128E-2</v>
      </c>
    </row>
    <row r="41" spans="2:41" x14ac:dyDescent="0.25">
      <c r="B41" s="476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9">
        <v>42361</v>
      </c>
      <c r="H41" s="185">
        <v>200</v>
      </c>
      <c r="I41" s="240">
        <v>12.77</v>
      </c>
      <c r="J41" s="3">
        <v>0</v>
      </c>
      <c r="K41" s="3">
        <f t="shared" si="6"/>
        <v>2554</v>
      </c>
      <c r="W41" s="123">
        <v>42552</v>
      </c>
      <c r="X41" s="41">
        <v>14.81</v>
      </c>
      <c r="Y41" s="41">
        <v>14.92</v>
      </c>
      <c r="Z41" s="41">
        <v>14.6</v>
      </c>
      <c r="AA41" s="41">
        <v>14.71</v>
      </c>
      <c r="AB41" s="104">
        <v>2653300</v>
      </c>
      <c r="AC41" s="9">
        <v>14.71</v>
      </c>
      <c r="AD41" s="2">
        <f t="shared" si="1"/>
        <v>0.32000000000000028</v>
      </c>
      <c r="AE41" s="138">
        <f t="shared" si="2"/>
        <v>-2.7118644067796183E-3</v>
      </c>
      <c r="AL41" s="234"/>
      <c r="AO41" s="234"/>
    </row>
    <row r="42" spans="2:41" ht="20.25" thickBot="1" x14ac:dyDescent="0.35">
      <c r="B42" s="476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9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42551</v>
      </c>
      <c r="X42" s="41">
        <v>14.58</v>
      </c>
      <c r="Y42" s="41">
        <v>14.79</v>
      </c>
      <c r="Z42" s="41">
        <v>14.35</v>
      </c>
      <c r="AA42" s="41">
        <v>14.75</v>
      </c>
      <c r="AB42" s="104">
        <v>2825100</v>
      </c>
      <c r="AC42" s="9">
        <v>14.75</v>
      </c>
      <c r="AD42" s="2">
        <f t="shared" si="1"/>
        <v>0.4399999999999995</v>
      </c>
      <c r="AE42" s="138">
        <f t="shared" si="2"/>
        <v>1.1659807956104329E-2</v>
      </c>
    </row>
    <row r="43" spans="2:41" ht="15.75" thickTop="1" x14ac:dyDescent="0.25">
      <c r="B43" s="476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9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13.706000000000001</v>
      </c>
      <c r="T43" s="108" t="s">
        <v>98</v>
      </c>
      <c r="U43" s="106">
        <v>12.42</v>
      </c>
      <c r="W43" s="123">
        <v>42550</v>
      </c>
      <c r="X43" s="41">
        <v>14.44</v>
      </c>
      <c r="Y43" s="41">
        <v>14.98</v>
      </c>
      <c r="Z43" s="41">
        <v>14.44</v>
      </c>
      <c r="AA43" s="41">
        <v>14.58</v>
      </c>
      <c r="AB43" s="104">
        <v>4448000</v>
      </c>
      <c r="AC43" s="9">
        <v>14.58</v>
      </c>
      <c r="AD43" s="2">
        <f t="shared" si="1"/>
        <v>0.54000000000000092</v>
      </c>
      <c r="AE43" s="138">
        <f t="shared" si="2"/>
        <v>2.5316455696202445E-2</v>
      </c>
    </row>
    <row r="44" spans="2:41" x14ac:dyDescent="0.25">
      <c r="B44" s="476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9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13.581400000000002</v>
      </c>
      <c r="T44" s="108" t="s">
        <v>99</v>
      </c>
      <c r="U44" s="106">
        <v>12.48</v>
      </c>
      <c r="W44" s="123">
        <v>42549</v>
      </c>
      <c r="X44" s="41">
        <v>13.52</v>
      </c>
      <c r="Y44" s="41">
        <v>14.28</v>
      </c>
      <c r="Z44" s="41">
        <v>13.52</v>
      </c>
      <c r="AA44" s="41">
        <v>14.22</v>
      </c>
      <c r="AB44" s="104">
        <v>4617200</v>
      </c>
      <c r="AC44" s="9">
        <v>14.22</v>
      </c>
      <c r="AD44" s="2">
        <f t="shared" si="1"/>
        <v>0.75999999999999979</v>
      </c>
      <c r="AE44" s="138">
        <f t="shared" si="2"/>
        <v>6.0402684563758413E-2</v>
      </c>
    </row>
    <row r="45" spans="2:41" x14ac:dyDescent="0.25">
      <c r="B45" s="476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9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13.456800000000001</v>
      </c>
      <c r="Q45" s="2"/>
      <c r="T45" s="108" t="s">
        <v>100</v>
      </c>
      <c r="U45" s="106" t="s">
        <v>414</v>
      </c>
      <c r="W45" s="123">
        <v>42548</v>
      </c>
      <c r="X45" s="41">
        <v>13.56</v>
      </c>
      <c r="Y45" s="41">
        <v>13.6</v>
      </c>
      <c r="Z45" s="41">
        <v>13.22</v>
      </c>
      <c r="AA45" s="41">
        <v>13.41</v>
      </c>
      <c r="AB45" s="104">
        <v>4363200</v>
      </c>
      <c r="AC45" s="9">
        <v>13.41</v>
      </c>
      <c r="AD45" s="2">
        <f t="shared" si="1"/>
        <v>0.37999999999999901</v>
      </c>
      <c r="AE45" s="138">
        <f t="shared" si="2"/>
        <v>-2.1167883211678729E-2</v>
      </c>
      <c r="AL45" s="234"/>
      <c r="AO45" s="234"/>
    </row>
    <row r="46" spans="2:41" x14ac:dyDescent="0.25">
      <c r="B46" s="476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9">
        <v>42361</v>
      </c>
      <c r="H46" s="82"/>
      <c r="I46" s="79"/>
      <c r="J46" s="44"/>
      <c r="K46" s="44"/>
      <c r="O46" s="83">
        <v>1.07</v>
      </c>
      <c r="P46" s="83">
        <f t="shared" si="8"/>
        <v>13.332200000000002</v>
      </c>
      <c r="Q46" s="2"/>
      <c r="T46" s="108" t="s">
        <v>101</v>
      </c>
      <c r="U46" s="106" t="s">
        <v>415</v>
      </c>
      <c r="W46" s="123">
        <v>42545</v>
      </c>
      <c r="X46" s="41">
        <v>13.8</v>
      </c>
      <c r="Y46" s="41">
        <v>13.84</v>
      </c>
      <c r="Z46" s="41">
        <v>13.5</v>
      </c>
      <c r="AA46" s="41">
        <v>13.7</v>
      </c>
      <c r="AB46" s="104">
        <v>5813000</v>
      </c>
      <c r="AC46" s="9">
        <v>13.7</v>
      </c>
      <c r="AD46" s="2">
        <f t="shared" si="1"/>
        <v>0.33999999999999986</v>
      </c>
      <c r="AE46" s="138">
        <f t="shared" si="2"/>
        <v>-3.3850493653032498E-2</v>
      </c>
    </row>
    <row r="47" spans="2:41" x14ac:dyDescent="0.25">
      <c r="B47" s="540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9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13.207600000000001</v>
      </c>
      <c r="Q47" s="2"/>
      <c r="T47" s="108" t="s">
        <v>102</v>
      </c>
      <c r="U47" s="106">
        <v>17.670000000000002</v>
      </c>
      <c r="W47" s="123">
        <v>42544</v>
      </c>
      <c r="X47" s="41">
        <v>13.97</v>
      </c>
      <c r="Y47" s="41">
        <v>14.2</v>
      </c>
      <c r="Z47" s="41">
        <v>13.88</v>
      </c>
      <c r="AA47" s="41">
        <v>14.18</v>
      </c>
      <c r="AB47" s="104">
        <v>3124500</v>
      </c>
      <c r="AC47" s="9">
        <v>14.18</v>
      </c>
      <c r="AD47" s="2">
        <f t="shared" si="1"/>
        <v>0.31999999999999851</v>
      </c>
      <c r="AE47" s="138">
        <f t="shared" si="2"/>
        <v>2.8281363306744023E-2</v>
      </c>
    </row>
    <row r="48" spans="2:41" x14ac:dyDescent="0.25">
      <c r="B48" s="540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6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13.083000000000002</v>
      </c>
      <c r="Q48" s="2"/>
      <c r="T48" s="108" t="s">
        <v>103</v>
      </c>
      <c r="U48" s="106">
        <v>1.1376599999999999</v>
      </c>
      <c r="W48" s="123">
        <v>42543</v>
      </c>
      <c r="X48" s="41">
        <v>14.14</v>
      </c>
      <c r="Y48" s="41">
        <v>14.16</v>
      </c>
      <c r="Z48" s="41">
        <v>13.75</v>
      </c>
      <c r="AA48" s="41">
        <v>13.79</v>
      </c>
      <c r="AB48" s="104">
        <v>4122400</v>
      </c>
      <c r="AC48" s="9">
        <v>13.79</v>
      </c>
      <c r="AD48" s="2">
        <f t="shared" si="1"/>
        <v>0.41000000000000014</v>
      </c>
      <c r="AE48" s="138">
        <f t="shared" si="2"/>
        <v>-2.2678951098511702E-2</v>
      </c>
    </row>
    <row r="49" spans="2:42" x14ac:dyDescent="0.25">
      <c r="B49" s="476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6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12.958400000000001</v>
      </c>
      <c r="Q49" s="2"/>
      <c r="T49" s="108" t="s">
        <v>123</v>
      </c>
      <c r="U49" s="106" t="s">
        <v>321</v>
      </c>
      <c r="W49" s="123">
        <v>42542</v>
      </c>
      <c r="X49" s="41">
        <v>14.13</v>
      </c>
      <c r="Y49" s="41">
        <v>14.25</v>
      </c>
      <c r="Z49" s="41">
        <v>13.9</v>
      </c>
      <c r="AA49" s="41">
        <v>14.11</v>
      </c>
      <c r="AB49" s="104">
        <v>3132600</v>
      </c>
      <c r="AC49" s="9">
        <v>14.11</v>
      </c>
      <c r="AD49" s="2">
        <f t="shared" si="1"/>
        <v>0.34999999999999964</v>
      </c>
      <c r="AE49" s="138">
        <f t="shared" si="2"/>
        <v>-2.1216407355022504E-3</v>
      </c>
    </row>
    <row r="50" spans="2:42" x14ac:dyDescent="0.25">
      <c r="B50" s="476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6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12.833800000000002</v>
      </c>
      <c r="Q50" s="2"/>
      <c r="T50" s="108"/>
      <c r="U50" s="106"/>
      <c r="W50" s="123">
        <v>42541</v>
      </c>
      <c r="X50" s="41">
        <v>14.26</v>
      </c>
      <c r="Y50" s="41">
        <v>14.69</v>
      </c>
      <c r="Z50" s="41">
        <v>14.09</v>
      </c>
      <c r="AA50" s="41">
        <v>14.14</v>
      </c>
      <c r="AB50" s="104">
        <v>4080200</v>
      </c>
      <c r="AC50" s="9">
        <v>14.14</v>
      </c>
      <c r="AD50" s="2">
        <f t="shared" si="1"/>
        <v>0.59999999999999964</v>
      </c>
      <c r="AE50" s="138">
        <f t="shared" si="2"/>
        <v>-7.0224719101122934E-3</v>
      </c>
    </row>
    <row r="51" spans="2:42" x14ac:dyDescent="0.25">
      <c r="B51" s="476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6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12.709200000000001</v>
      </c>
      <c r="Q51" s="2"/>
      <c r="T51" s="108" t="s">
        <v>105</v>
      </c>
      <c r="U51" s="106" t="s">
        <v>416</v>
      </c>
      <c r="W51" s="123">
        <v>42538</v>
      </c>
      <c r="X51" s="41">
        <v>13.81</v>
      </c>
      <c r="Y51" s="41">
        <v>14.26</v>
      </c>
      <c r="Z51" s="41">
        <v>13.76</v>
      </c>
      <c r="AA51" s="41">
        <v>14.24</v>
      </c>
      <c r="AB51" s="104">
        <v>3710400</v>
      </c>
      <c r="AC51" s="9">
        <v>14.24</v>
      </c>
      <c r="AD51" s="2">
        <f t="shared" si="1"/>
        <v>0.5</v>
      </c>
      <c r="AE51" s="138">
        <f t="shared" si="2"/>
        <v>3.5636363636363688E-2</v>
      </c>
    </row>
    <row r="52" spans="2:42" x14ac:dyDescent="0.25">
      <c r="B52" s="476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6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12.584600000000002</v>
      </c>
      <c r="Q52" s="2"/>
      <c r="T52" s="108" t="s">
        <v>106</v>
      </c>
      <c r="U52" s="106" t="s">
        <v>376</v>
      </c>
      <c r="W52" s="123">
        <v>42537</v>
      </c>
      <c r="X52" s="41">
        <v>13.37</v>
      </c>
      <c r="Y52" s="41">
        <v>13.86</v>
      </c>
      <c r="Z52" s="41">
        <v>13.32</v>
      </c>
      <c r="AA52" s="41">
        <v>13.75</v>
      </c>
      <c r="AB52" s="104">
        <v>3775800</v>
      </c>
      <c r="AC52" s="9">
        <v>13.75</v>
      </c>
      <c r="AD52" s="2">
        <f t="shared" si="1"/>
        <v>0.53999999999999915</v>
      </c>
      <c r="AE52" s="138">
        <f t="shared" si="2"/>
        <v>1.4011799410029502E-2</v>
      </c>
    </row>
    <row r="53" spans="2:42" x14ac:dyDescent="0.25">
      <c r="B53" s="476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6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12.46</v>
      </c>
      <c r="Q53" s="2"/>
      <c r="T53" s="108" t="s">
        <v>107</v>
      </c>
      <c r="U53" s="107">
        <v>4536322</v>
      </c>
      <c r="W53" s="123">
        <v>42536</v>
      </c>
      <c r="X53" s="41">
        <v>13.81</v>
      </c>
      <c r="Y53" s="41">
        <v>13.96</v>
      </c>
      <c r="Z53" s="41">
        <v>13.53</v>
      </c>
      <c r="AA53" s="41">
        <v>13.56</v>
      </c>
      <c r="AB53" s="104">
        <v>3352400</v>
      </c>
      <c r="AC53" s="9">
        <v>13.56</v>
      </c>
      <c r="AD53" s="2">
        <f t="shared" si="1"/>
        <v>0.43000000000000149</v>
      </c>
      <c r="AE53" s="138">
        <f t="shared" si="2"/>
        <v>-2.3054755043227737E-2</v>
      </c>
      <c r="AL53" s="234"/>
      <c r="AO53" s="234"/>
    </row>
    <row r="54" spans="2:42" x14ac:dyDescent="0.25">
      <c r="B54" s="476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6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12.3354</v>
      </c>
      <c r="Q54" s="2"/>
      <c r="T54" s="108" t="s">
        <v>110</v>
      </c>
      <c r="U54" s="107">
        <v>3800790</v>
      </c>
      <c r="W54" s="123">
        <v>42535</v>
      </c>
      <c r="X54" s="41">
        <v>14.24</v>
      </c>
      <c r="Y54" s="41">
        <v>14.37</v>
      </c>
      <c r="Z54" s="41">
        <v>13.62</v>
      </c>
      <c r="AA54" s="41">
        <v>13.88</v>
      </c>
      <c r="AB54" s="104">
        <v>7535700</v>
      </c>
      <c r="AC54" s="9">
        <v>13.88</v>
      </c>
      <c r="AD54" s="2">
        <f t="shared" si="1"/>
        <v>0.75</v>
      </c>
      <c r="AE54" s="138">
        <f t="shared" si="2"/>
        <v>-2.5964912280701746E-2</v>
      </c>
    </row>
    <row r="55" spans="2:42" x14ac:dyDescent="0.25">
      <c r="B55" s="476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6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12.210800000000001</v>
      </c>
      <c r="T55" s="108" t="s">
        <v>108</v>
      </c>
      <c r="U55" s="106" t="s">
        <v>417</v>
      </c>
      <c r="W55" s="123">
        <v>42534</v>
      </c>
      <c r="X55" s="41">
        <v>14.34</v>
      </c>
      <c r="Y55" s="41">
        <v>14.58</v>
      </c>
      <c r="Z55" s="41">
        <v>14.13</v>
      </c>
      <c r="AA55" s="41">
        <v>14.25</v>
      </c>
      <c r="AB55" s="104">
        <v>6731700</v>
      </c>
      <c r="AC55" s="9">
        <v>14.25</v>
      </c>
      <c r="AD55" s="2">
        <f t="shared" si="1"/>
        <v>0.44999999999999929</v>
      </c>
      <c r="AE55" s="138">
        <f t="shared" si="2"/>
        <v>-1.7918676774638209E-2</v>
      </c>
    </row>
    <row r="56" spans="2:42" x14ac:dyDescent="0.25">
      <c r="B56" s="476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6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12.0862</v>
      </c>
      <c r="T56" s="108" t="s">
        <v>111</v>
      </c>
      <c r="U56" s="106" t="s">
        <v>130</v>
      </c>
      <c r="W56" s="123">
        <v>42531</v>
      </c>
      <c r="X56" s="41">
        <v>15.28</v>
      </c>
      <c r="Y56" s="41">
        <v>15.38</v>
      </c>
      <c r="Z56" s="41">
        <v>14.48</v>
      </c>
      <c r="AA56" s="41">
        <v>14.51</v>
      </c>
      <c r="AB56" s="104">
        <v>6048400</v>
      </c>
      <c r="AC56" s="9">
        <v>14.51</v>
      </c>
      <c r="AD56" s="2">
        <f t="shared" si="1"/>
        <v>0.90000000000000036</v>
      </c>
      <c r="AE56" s="138">
        <f t="shared" si="2"/>
        <v>-6.9871794871794846E-2</v>
      </c>
    </row>
    <row r="57" spans="2:42" x14ac:dyDescent="0.25">
      <c r="B57" s="476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6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11.961600000000001</v>
      </c>
      <c r="T57" s="108" t="s">
        <v>112</v>
      </c>
      <c r="U57" s="106">
        <v>0</v>
      </c>
      <c r="W57" s="123">
        <v>42530</v>
      </c>
      <c r="X57" s="41">
        <v>15.63</v>
      </c>
      <c r="Y57" s="41">
        <v>15.73</v>
      </c>
      <c r="Z57" s="41">
        <v>15.43</v>
      </c>
      <c r="AA57" s="41">
        <v>15.6</v>
      </c>
      <c r="AB57" s="104">
        <v>2905600</v>
      </c>
      <c r="AC57" s="9">
        <v>15.6</v>
      </c>
      <c r="AD57" s="2">
        <f t="shared" si="1"/>
        <v>0.30000000000000071</v>
      </c>
      <c r="AE57" s="138">
        <f t="shared" si="2"/>
        <v>-1.5772870662460581E-2</v>
      </c>
      <c r="AL57" s="234"/>
      <c r="AO57" s="234"/>
    </row>
    <row r="58" spans="2:42" x14ac:dyDescent="0.25">
      <c r="B58" s="476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6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11.837</v>
      </c>
      <c r="T58" s="108" t="s">
        <v>109</v>
      </c>
      <c r="U58" s="106" t="s">
        <v>124</v>
      </c>
      <c r="W58" s="123">
        <v>42529</v>
      </c>
      <c r="X58" s="41">
        <v>15.98</v>
      </c>
      <c r="Y58" s="41">
        <v>16.07</v>
      </c>
      <c r="Z58" s="41">
        <v>15.83</v>
      </c>
      <c r="AA58" s="41">
        <v>15.85</v>
      </c>
      <c r="AB58" s="104">
        <v>2208300</v>
      </c>
      <c r="AC58" s="9">
        <v>15.85</v>
      </c>
      <c r="AD58" s="2">
        <f t="shared" si="1"/>
        <v>0.24000000000000021</v>
      </c>
      <c r="AE58" s="138">
        <f t="shared" si="2"/>
        <v>-6.3051702395966469E-4</v>
      </c>
    </row>
    <row r="59" spans="2:42" x14ac:dyDescent="0.25">
      <c r="B59" s="476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5"/>
      <c r="H59" s="7"/>
      <c r="I59" s="79"/>
      <c r="J59" s="44"/>
      <c r="K59" s="44"/>
      <c r="O59" s="83">
        <v>0.94</v>
      </c>
      <c r="P59" s="83">
        <f t="shared" si="8"/>
        <v>11.712400000000001</v>
      </c>
      <c r="W59" s="123">
        <v>42528</v>
      </c>
      <c r="X59" s="41">
        <v>15.96</v>
      </c>
      <c r="Y59" s="41">
        <v>16.04</v>
      </c>
      <c r="Z59" s="41">
        <v>15.73</v>
      </c>
      <c r="AA59" s="41">
        <v>15.86</v>
      </c>
      <c r="AB59" s="104">
        <v>2230500</v>
      </c>
      <c r="AC59" s="9">
        <v>15.86</v>
      </c>
      <c r="AD59" s="2">
        <f t="shared" si="1"/>
        <v>0.30999999999999872</v>
      </c>
      <c r="AE59" s="138">
        <f t="shared" si="2"/>
        <v>-8.7500000000000355E-3</v>
      </c>
      <c r="AL59" s="234"/>
    </row>
    <row r="60" spans="2:42" x14ac:dyDescent="0.25">
      <c r="B60" s="476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6">
        <v>42538</v>
      </c>
      <c r="H60" s="82">
        <v>480</v>
      </c>
      <c r="I60" s="79">
        <v>14.18</v>
      </c>
      <c r="J60" s="44">
        <v>0.15</v>
      </c>
      <c r="K60" s="44">
        <f t="shared" ref="K60:K65" si="10">H60*I60-J60</f>
        <v>6806.25</v>
      </c>
      <c r="O60" s="83">
        <v>0.93</v>
      </c>
      <c r="P60" s="83">
        <f t="shared" si="8"/>
        <v>11.587800000000001</v>
      </c>
      <c r="W60" s="123">
        <v>42527</v>
      </c>
      <c r="X60" s="41">
        <v>15.44</v>
      </c>
      <c r="Y60" s="41">
        <v>16.03</v>
      </c>
      <c r="Z60" s="41">
        <v>15.39</v>
      </c>
      <c r="AA60" s="41">
        <v>16</v>
      </c>
      <c r="AB60" s="104">
        <v>5231600</v>
      </c>
      <c r="AC60" s="9">
        <v>16</v>
      </c>
      <c r="AD60" s="2">
        <f t="shared" si="1"/>
        <v>0.64000000000000057</v>
      </c>
      <c r="AE60" s="138">
        <f t="shared" si="2"/>
        <v>4.5751633986928164E-2</v>
      </c>
    </row>
    <row r="61" spans="2:42" x14ac:dyDescent="0.25">
      <c r="B61" s="476">
        <v>42535</v>
      </c>
      <c r="C61" s="7">
        <v>480</v>
      </c>
      <c r="D61" s="79">
        <v>13.95</v>
      </c>
      <c r="E61" s="44">
        <v>0</v>
      </c>
      <c r="F61" s="44">
        <f t="shared" ref="F61:F75" si="11">C61*D61+E61</f>
        <v>6696</v>
      </c>
      <c r="G61" s="476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11.463200000000001</v>
      </c>
      <c r="W61" s="123">
        <v>42524</v>
      </c>
      <c r="X61" s="41">
        <v>15.41</v>
      </c>
      <c r="Y61" s="41">
        <v>15.46</v>
      </c>
      <c r="Z61" s="41">
        <v>14.97</v>
      </c>
      <c r="AA61" s="41">
        <v>15.3</v>
      </c>
      <c r="AB61" s="104">
        <v>2280200</v>
      </c>
      <c r="AC61" s="9">
        <v>15.3</v>
      </c>
      <c r="AD61" s="2">
        <f t="shared" si="1"/>
        <v>0.49000000000000021</v>
      </c>
      <c r="AE61" s="138">
        <f t="shared" si="2"/>
        <v>7.2416063199474134E-3</v>
      </c>
      <c r="AL61" s="234"/>
      <c r="AO61" s="234"/>
    </row>
    <row r="62" spans="2:42" x14ac:dyDescent="0.25">
      <c r="B62" s="476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6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11.338600000000001</v>
      </c>
      <c r="W62" s="123">
        <v>42523</v>
      </c>
      <c r="X62" s="41">
        <v>15.06</v>
      </c>
      <c r="Y62" s="41">
        <v>15.42</v>
      </c>
      <c r="Z62" s="41">
        <v>15.04</v>
      </c>
      <c r="AA62" s="41">
        <v>15.19</v>
      </c>
      <c r="AB62" s="104">
        <v>2293400</v>
      </c>
      <c r="AC62" s="9">
        <v>15.19</v>
      </c>
      <c r="AD62" s="2">
        <f t="shared" si="1"/>
        <v>0.38000000000000078</v>
      </c>
      <c r="AE62" s="138">
        <f t="shared" si="2"/>
        <v>7.2944297082226939E-3</v>
      </c>
    </row>
    <row r="63" spans="2:42" x14ac:dyDescent="0.25">
      <c r="B63" s="476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6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11.214</v>
      </c>
      <c r="W63" s="123">
        <v>42522</v>
      </c>
      <c r="X63" s="41">
        <v>14.76</v>
      </c>
      <c r="Y63" s="41">
        <v>15.11</v>
      </c>
      <c r="Z63" s="41">
        <v>14.55</v>
      </c>
      <c r="AA63" s="41">
        <v>15.08</v>
      </c>
      <c r="AB63" s="104">
        <v>3729100</v>
      </c>
      <c r="AC63" s="9">
        <v>15.08</v>
      </c>
      <c r="AD63" s="2">
        <f t="shared" si="1"/>
        <v>0.55999999999999872</v>
      </c>
      <c r="AE63" s="138">
        <f t="shared" si="2"/>
        <v>1.8918918918918948E-2</v>
      </c>
      <c r="AL63" s="234"/>
      <c r="AO63" s="234"/>
      <c r="AP63" s="234"/>
    </row>
    <row r="64" spans="2:42" ht="15" customHeight="1" x14ac:dyDescent="0.25">
      <c r="B64" s="476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6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42521</v>
      </c>
      <c r="X64" s="41">
        <v>14.76</v>
      </c>
      <c r="Y64" s="41">
        <v>14.94</v>
      </c>
      <c r="Z64" s="41">
        <v>14.64</v>
      </c>
      <c r="AA64" s="41">
        <v>14.8</v>
      </c>
      <c r="AB64" s="104">
        <v>2692000</v>
      </c>
      <c r="AC64" s="9">
        <v>14.8</v>
      </c>
      <c r="AD64" s="2">
        <f t="shared" si="1"/>
        <v>0.29999999999999893</v>
      </c>
      <c r="AE64" s="138">
        <f t="shared" si="2"/>
        <v>4.070556309362372E-3</v>
      </c>
    </row>
    <row r="65" spans="1:41" ht="16.5" customHeight="1" x14ac:dyDescent="0.25">
      <c r="A65" s="547" t="s">
        <v>317</v>
      </c>
      <c r="B65" s="74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6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42517</v>
      </c>
      <c r="X65" s="41">
        <v>14.51</v>
      </c>
      <c r="Y65" s="41">
        <v>14.8</v>
      </c>
      <c r="Z65" s="41">
        <v>14.45</v>
      </c>
      <c r="AA65" s="41">
        <v>14.74</v>
      </c>
      <c r="AB65" s="104">
        <v>2814300</v>
      </c>
      <c r="AC65" s="9">
        <v>14.74</v>
      </c>
      <c r="AD65" s="2">
        <f t="shared" si="1"/>
        <v>0.35000000000000142</v>
      </c>
      <c r="AE65" s="138">
        <f t="shared" si="2"/>
        <v>1.5151515151515138E-2</v>
      </c>
      <c r="AL65" s="234"/>
      <c r="AO65" s="234"/>
    </row>
    <row r="66" spans="1:41" x14ac:dyDescent="0.25">
      <c r="A66" s="547"/>
      <c r="B66" s="74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H66" s="185"/>
      <c r="I66" s="240"/>
      <c r="J66" s="3"/>
      <c r="K66" s="3"/>
      <c r="W66" s="123">
        <v>42516</v>
      </c>
      <c r="X66" s="41">
        <v>14.55</v>
      </c>
      <c r="Y66" s="41">
        <v>14.78</v>
      </c>
      <c r="Z66" s="41">
        <v>14.46</v>
      </c>
      <c r="AA66" s="41">
        <v>14.52</v>
      </c>
      <c r="AB66" s="104">
        <v>2104300</v>
      </c>
      <c r="AC66" s="9">
        <v>14.52</v>
      </c>
      <c r="AD66" s="2">
        <f t="shared" si="1"/>
        <v>0.31999999999999851</v>
      </c>
      <c r="AE66" s="138">
        <f t="shared" si="2"/>
        <v>6.8917987594763197E-4</v>
      </c>
    </row>
    <row r="67" spans="1:41" ht="17.25" customHeight="1" x14ac:dyDescent="0.25">
      <c r="A67" s="547"/>
      <c r="B67" s="74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W67" s="123">
        <v>42515</v>
      </c>
      <c r="X67" s="41">
        <v>14.46</v>
      </c>
      <c r="Y67" s="41">
        <v>14.78</v>
      </c>
      <c r="Z67" s="41">
        <v>14.25</v>
      </c>
      <c r="AA67" s="41">
        <v>14.51</v>
      </c>
      <c r="AB67" s="104">
        <v>5134600</v>
      </c>
      <c r="AC67" s="9">
        <v>14.51</v>
      </c>
      <c r="AD67" s="2">
        <f>Y67-Z67</f>
        <v>0.52999999999999936</v>
      </c>
      <c r="AE67" s="138" t="e">
        <f>AC67/AC68-1</f>
        <v>#DIV/0!</v>
      </c>
      <c r="AL67" s="234"/>
    </row>
    <row r="68" spans="1:41" ht="18" customHeight="1" x14ac:dyDescent="0.25">
      <c r="A68" s="546" t="s">
        <v>367</v>
      </c>
      <c r="B68" s="532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46"/>
      <c r="B69" s="532">
        <v>42590</v>
      </c>
      <c r="C69" s="7">
        <v>500</v>
      </c>
      <c r="D69" s="79">
        <v>13.05</v>
      </c>
      <c r="E69" s="44">
        <v>0</v>
      </c>
      <c r="F69" s="44">
        <f t="shared" si="11"/>
        <v>6525</v>
      </c>
      <c r="O69" s="2"/>
    </row>
    <row r="70" spans="1:41" x14ac:dyDescent="0.25">
      <c r="A70" s="546"/>
      <c r="B70" s="532">
        <v>42591</v>
      </c>
      <c r="C70" s="7">
        <v>200</v>
      </c>
      <c r="D70" s="79">
        <v>12.76</v>
      </c>
      <c r="E70" s="44">
        <v>0</v>
      </c>
      <c r="F70" s="44">
        <f t="shared" si="11"/>
        <v>2552</v>
      </c>
    </row>
    <row r="71" spans="1:41" x14ac:dyDescent="0.25">
      <c r="A71" s="546"/>
      <c r="B71" s="532">
        <v>42591</v>
      </c>
      <c r="C71" s="7">
        <v>300</v>
      </c>
      <c r="D71" s="79">
        <v>12.62</v>
      </c>
      <c r="E71" s="44">
        <v>0</v>
      </c>
      <c r="F71" s="44">
        <f t="shared" si="11"/>
        <v>3785.9999999999995</v>
      </c>
    </row>
    <row r="72" spans="1:41" ht="15" customHeight="1" x14ac:dyDescent="0.25">
      <c r="A72" s="546"/>
      <c r="B72" s="532">
        <v>42601</v>
      </c>
      <c r="C72" s="7">
        <v>500</v>
      </c>
      <c r="D72" s="79">
        <v>12.28</v>
      </c>
      <c r="E72" s="44">
        <v>0</v>
      </c>
      <c r="F72" s="44">
        <f t="shared" si="11"/>
        <v>6140</v>
      </c>
    </row>
    <row r="73" spans="1:41" x14ac:dyDescent="0.25">
      <c r="A73" s="546"/>
      <c r="B73" s="532">
        <v>42604</v>
      </c>
      <c r="C73" s="7">
        <v>500</v>
      </c>
      <c r="D73" s="79">
        <v>12.08</v>
      </c>
      <c r="E73" s="44">
        <v>0</v>
      </c>
      <c r="F73" s="44">
        <f t="shared" si="11"/>
        <v>6040</v>
      </c>
    </row>
    <row r="74" spans="1:41" x14ac:dyDescent="0.25">
      <c r="B74" s="532">
        <v>42605</v>
      </c>
      <c r="C74" s="7">
        <v>500</v>
      </c>
      <c r="D74" s="79">
        <v>12.55</v>
      </c>
      <c r="E74" s="44">
        <v>0</v>
      </c>
      <c r="F74" s="44">
        <f t="shared" si="11"/>
        <v>6275</v>
      </c>
    </row>
    <row r="75" spans="1:41" x14ac:dyDescent="0.25">
      <c r="B75" s="532">
        <v>42608</v>
      </c>
      <c r="C75" s="7">
        <v>500</v>
      </c>
      <c r="D75" s="79">
        <v>12.62</v>
      </c>
      <c r="E75" s="44">
        <v>0</v>
      </c>
      <c r="F75" s="44">
        <f t="shared" si="11"/>
        <v>6310</v>
      </c>
    </row>
    <row r="77" spans="1:41" ht="15" customHeight="1" x14ac:dyDescent="0.25"/>
    <row r="79" spans="1:41" x14ac:dyDescent="0.25">
      <c r="C79" s="4"/>
      <c r="D79" s="240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32005</v>
      </c>
      <c r="D80" s="81"/>
      <c r="E80" s="14"/>
      <c r="F80" s="18">
        <f>SUM(F2:F79)</f>
        <v>472361.52000000008</v>
      </c>
      <c r="G80" s="14"/>
      <c r="H80" s="14">
        <f>SUM(H2:H79)</f>
        <v>27505</v>
      </c>
      <c r="I80" s="81"/>
      <c r="J80" s="14"/>
      <c r="K80" s="18">
        <f>SUM(K2:K79)</f>
        <v>390278.04000000004</v>
      </c>
      <c r="L80" s="14"/>
      <c r="M80" s="14"/>
    </row>
    <row r="81" spans="1:13" ht="15.75" thickBot="1" x14ac:dyDescent="0.3">
      <c r="A81" s="359" t="s">
        <v>204</v>
      </c>
      <c r="B81" s="360"/>
      <c r="C81" s="361">
        <f>SumByColor($A$81,C2:C79)</f>
        <v>27305</v>
      </c>
      <c r="D81" s="361"/>
      <c r="E81" s="361"/>
      <c r="F81" s="362">
        <f>SumByColor($A$81,F2:F79)</f>
        <v>387087</v>
      </c>
      <c r="G81" s="361"/>
      <c r="H81" s="361">
        <f>SumByColor($A$81,H2:H79)</f>
        <v>27305</v>
      </c>
      <c r="I81" s="361"/>
      <c r="J81" s="361"/>
      <c r="K81" s="362">
        <f>SumByColor($A$81,K2:K79)</f>
        <v>387725</v>
      </c>
      <c r="L81" s="361"/>
      <c r="M81" s="362">
        <f>SumByColor($A$81,M2:M79)</f>
        <v>0</v>
      </c>
    </row>
    <row r="83" spans="1:13" ht="15" customHeight="1" x14ac:dyDescent="0.25"/>
    <row r="85" spans="1:13" x14ac:dyDescent="0.25">
      <c r="B85" s="191" t="s">
        <v>114</v>
      </c>
      <c r="C85" s="191" t="s">
        <v>150</v>
      </c>
      <c r="D85" s="199" t="s">
        <v>149</v>
      </c>
      <c r="E85" s="195" t="s">
        <v>151</v>
      </c>
      <c r="F85" s="195" t="s">
        <v>65</v>
      </c>
      <c r="G85" s="229" t="s">
        <v>155</v>
      </c>
      <c r="H85" s="195" t="s">
        <v>88</v>
      </c>
      <c r="I85" s="241" t="s">
        <v>155</v>
      </c>
    </row>
    <row r="86" spans="1:13" ht="15" customHeight="1" x14ac:dyDescent="0.25">
      <c r="B86" s="193">
        <v>42304</v>
      </c>
      <c r="C86" s="10">
        <v>5530</v>
      </c>
      <c r="D86" s="200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2">
        <f>IF(C86=0, D86, (E86-D86)/D86)</f>
        <v>-0.16082711085583001</v>
      </c>
      <c r="I86" s="200"/>
    </row>
    <row r="87" spans="1:13" x14ac:dyDescent="0.25">
      <c r="B87" s="193">
        <v>42306</v>
      </c>
      <c r="C87" s="10">
        <v>5530</v>
      </c>
      <c r="D87" s="200">
        <v>17.41</v>
      </c>
      <c r="E87" s="40">
        <v>14.94</v>
      </c>
      <c r="F87" s="40">
        <f t="shared" ref="F87:F128" si="12">C87*(E87-D87)</f>
        <v>-13659.100000000004</v>
      </c>
      <c r="G87" s="40">
        <f t="shared" ref="G87:G128" si="13">IF(C87=0, 0,D87*C87)</f>
        <v>96277.3</v>
      </c>
      <c r="H87" s="232">
        <f t="shared" ref="H87:H128" si="14">IF(C87=0, D87, (E87-D87)/D87)</f>
        <v>-0.14187248707639291</v>
      </c>
      <c r="I87" s="200"/>
    </row>
    <row r="88" spans="1:13" x14ac:dyDescent="0.25">
      <c r="B88" s="193">
        <v>42307</v>
      </c>
      <c r="C88" s="10">
        <v>5730</v>
      </c>
      <c r="D88" s="200">
        <v>17.329999999999998</v>
      </c>
      <c r="E88" s="40">
        <v>15.51</v>
      </c>
      <c r="F88" s="40">
        <f t="shared" si="12"/>
        <v>-10428.599999999991</v>
      </c>
      <c r="G88" s="40">
        <f t="shared" si="13"/>
        <v>99300.9</v>
      </c>
      <c r="H88" s="232">
        <f t="shared" si="14"/>
        <v>-0.10502019619157522</v>
      </c>
      <c r="I88" s="200"/>
    </row>
    <row r="89" spans="1:13" ht="15" customHeight="1" x14ac:dyDescent="0.25">
      <c r="B89" s="193">
        <v>42313</v>
      </c>
      <c r="C89" s="10">
        <v>6000</v>
      </c>
      <c r="D89" s="200">
        <v>17.22</v>
      </c>
      <c r="E89" s="40">
        <v>14.88</v>
      </c>
      <c r="F89" s="40">
        <f t="shared" si="12"/>
        <v>-14039.999999999989</v>
      </c>
      <c r="G89" s="40">
        <f t="shared" si="13"/>
        <v>103320</v>
      </c>
      <c r="H89" s="232">
        <f t="shared" si="14"/>
        <v>-0.13588850174216019</v>
      </c>
      <c r="I89" s="200"/>
    </row>
    <row r="90" spans="1:13" x14ac:dyDescent="0.25">
      <c r="B90" s="193">
        <v>42314</v>
      </c>
      <c r="C90" s="10">
        <v>7006</v>
      </c>
      <c r="D90" s="200">
        <v>16.829999999999998</v>
      </c>
      <c r="E90" s="40">
        <v>14.42</v>
      </c>
      <c r="F90" s="40">
        <f t="shared" si="12"/>
        <v>-16884.459999999988</v>
      </c>
      <c r="G90" s="40">
        <f t="shared" si="13"/>
        <v>117910.97999999998</v>
      </c>
      <c r="H90" s="232">
        <f t="shared" si="14"/>
        <v>-0.14319667260843724</v>
      </c>
      <c r="I90" s="200"/>
    </row>
    <row r="91" spans="1:13" x14ac:dyDescent="0.25">
      <c r="B91" s="193">
        <v>42324</v>
      </c>
      <c r="C91" s="10">
        <v>6000</v>
      </c>
      <c r="D91" s="200">
        <v>17.18</v>
      </c>
      <c r="E91" s="40">
        <v>14.92</v>
      </c>
      <c r="F91" s="40">
        <f t="shared" si="12"/>
        <v>-13559.999999999998</v>
      </c>
      <c r="G91" s="40">
        <f t="shared" si="13"/>
        <v>103080</v>
      </c>
      <c r="H91" s="232">
        <f t="shared" si="14"/>
        <v>-0.13154831199068684</v>
      </c>
      <c r="I91" s="200"/>
    </row>
    <row r="92" spans="1:13" ht="15" customHeight="1" x14ac:dyDescent="0.25">
      <c r="B92" s="193">
        <v>42325</v>
      </c>
      <c r="C92" s="10">
        <v>7000</v>
      </c>
      <c r="D92" s="200">
        <v>16.79</v>
      </c>
      <c r="E92" s="40">
        <v>14.38</v>
      </c>
      <c r="F92" s="40">
        <f t="shared" si="12"/>
        <v>-16869.999999999989</v>
      </c>
      <c r="G92" s="40">
        <f t="shared" si="13"/>
        <v>117530</v>
      </c>
      <c r="H92" s="232">
        <f t="shared" si="14"/>
        <v>-0.14353782013103028</v>
      </c>
      <c r="I92" s="200"/>
    </row>
    <row r="93" spans="1:13" x14ac:dyDescent="0.25">
      <c r="B93" s="193">
        <v>42326</v>
      </c>
      <c r="C93" s="10">
        <v>6000</v>
      </c>
      <c r="D93" s="200">
        <v>17.16</v>
      </c>
      <c r="E93" s="40">
        <v>14.65</v>
      </c>
      <c r="F93" s="40">
        <f t="shared" si="12"/>
        <v>-15059.999999999998</v>
      </c>
      <c r="G93" s="40">
        <f t="shared" si="13"/>
        <v>102960</v>
      </c>
      <c r="H93" s="232">
        <f t="shared" si="14"/>
        <v>-0.14627039627039626</v>
      </c>
      <c r="I93" s="200"/>
    </row>
    <row r="94" spans="1:13" x14ac:dyDescent="0.25">
      <c r="B94" s="193">
        <v>42335</v>
      </c>
      <c r="C94" s="10">
        <v>6100</v>
      </c>
      <c r="D94" s="200">
        <v>17.11</v>
      </c>
      <c r="E94" s="40">
        <v>14.47</v>
      </c>
      <c r="F94" s="40">
        <f t="shared" si="12"/>
        <v>-16103.999999999993</v>
      </c>
      <c r="G94" s="40">
        <f t="shared" si="13"/>
        <v>104371</v>
      </c>
      <c r="H94" s="232">
        <f t="shared" si="14"/>
        <v>-0.15429573348918754</v>
      </c>
      <c r="I94" s="200"/>
    </row>
    <row r="95" spans="1:13" x14ac:dyDescent="0.25">
      <c r="B95" s="193">
        <v>42335</v>
      </c>
      <c r="C95" s="10">
        <v>7000</v>
      </c>
      <c r="D95" s="200">
        <v>16.77</v>
      </c>
      <c r="E95" s="40">
        <v>14.47</v>
      </c>
      <c r="F95" s="40">
        <f t="shared" si="12"/>
        <v>-16099.999999999993</v>
      </c>
      <c r="G95" s="40">
        <f t="shared" si="13"/>
        <v>117390</v>
      </c>
      <c r="H95" s="232">
        <f t="shared" si="14"/>
        <v>-0.1371496720333929</v>
      </c>
      <c r="I95" s="200"/>
    </row>
    <row r="96" spans="1:13" x14ac:dyDescent="0.25">
      <c r="B96" s="193">
        <v>42338</v>
      </c>
      <c r="C96" s="10">
        <v>6000</v>
      </c>
      <c r="D96" s="200">
        <v>17.100000000000001</v>
      </c>
      <c r="E96" s="40">
        <v>14.78</v>
      </c>
      <c r="F96" s="40">
        <f t="shared" si="12"/>
        <v>-13920.000000000013</v>
      </c>
      <c r="G96" s="40">
        <f t="shared" si="13"/>
        <v>102600.00000000001</v>
      </c>
      <c r="H96" s="232">
        <f t="shared" si="14"/>
        <v>-0.13567251461988314</v>
      </c>
      <c r="I96" s="200"/>
    </row>
    <row r="97" spans="2:9" x14ac:dyDescent="0.25">
      <c r="B97" s="193">
        <v>42338</v>
      </c>
      <c r="C97" s="10">
        <v>5900</v>
      </c>
      <c r="D97" s="200">
        <v>17.14</v>
      </c>
      <c r="E97" s="40">
        <v>14.78</v>
      </c>
      <c r="F97" s="40">
        <f t="shared" si="12"/>
        <v>-13924.000000000007</v>
      </c>
      <c r="G97" s="40">
        <f t="shared" si="13"/>
        <v>101126</v>
      </c>
      <c r="H97" s="232">
        <f t="shared" si="14"/>
        <v>-0.13768961493582271</v>
      </c>
      <c r="I97" s="200"/>
    </row>
    <row r="98" spans="2:9" x14ac:dyDescent="0.25">
      <c r="B98" s="193">
        <v>42340</v>
      </c>
      <c r="C98" s="10">
        <v>7000</v>
      </c>
      <c r="D98" s="200">
        <v>16.670000000000002</v>
      </c>
      <c r="E98" s="40">
        <v>13.9</v>
      </c>
      <c r="F98" s="40">
        <f t="shared" si="12"/>
        <v>-19390.000000000011</v>
      </c>
      <c r="G98" s="40">
        <f t="shared" si="13"/>
        <v>116690.00000000001</v>
      </c>
      <c r="H98" s="232">
        <f t="shared" si="14"/>
        <v>-0.16616676664667074</v>
      </c>
      <c r="I98" s="200"/>
    </row>
    <row r="99" spans="2:9" x14ac:dyDescent="0.25">
      <c r="B99" s="193">
        <v>42340</v>
      </c>
      <c r="C99" s="10">
        <v>7500</v>
      </c>
      <c r="D99" s="200">
        <v>16.510000000000002</v>
      </c>
      <c r="E99" s="40">
        <v>13.9</v>
      </c>
      <c r="F99" s="40">
        <f t="shared" si="12"/>
        <v>-19575.000000000007</v>
      </c>
      <c r="G99" s="40">
        <f t="shared" si="13"/>
        <v>123825.00000000001</v>
      </c>
      <c r="H99" s="232">
        <f t="shared" si="14"/>
        <v>-0.15808600847970933</v>
      </c>
      <c r="I99" s="200"/>
    </row>
    <row r="100" spans="2:9" x14ac:dyDescent="0.25">
      <c r="B100" s="193">
        <v>42344</v>
      </c>
      <c r="C100" s="10">
        <v>7500</v>
      </c>
      <c r="D100" s="200">
        <v>16.510000000000002</v>
      </c>
      <c r="E100" s="40">
        <v>13.15</v>
      </c>
      <c r="F100" s="40">
        <f t="shared" si="12"/>
        <v>-25200.000000000007</v>
      </c>
      <c r="G100" s="40">
        <f t="shared" si="13"/>
        <v>123825.00000000001</v>
      </c>
      <c r="H100" s="232">
        <f t="shared" si="14"/>
        <v>-0.20351302241066027</v>
      </c>
      <c r="I100" s="200"/>
    </row>
    <row r="101" spans="2:9" x14ac:dyDescent="0.25">
      <c r="B101" s="193">
        <v>42349</v>
      </c>
      <c r="C101" s="10">
        <v>8000</v>
      </c>
      <c r="D101" s="200">
        <v>16.260000000000002</v>
      </c>
      <c r="E101" s="40">
        <v>12.47</v>
      </c>
      <c r="F101" s="40">
        <f t="shared" si="12"/>
        <v>-30320.000000000007</v>
      </c>
      <c r="G101" s="40">
        <f t="shared" si="13"/>
        <v>130080.00000000001</v>
      </c>
      <c r="H101" s="232">
        <f t="shared" si="14"/>
        <v>-0.23308733087330877</v>
      </c>
      <c r="I101" s="200"/>
    </row>
    <row r="102" spans="2:9" x14ac:dyDescent="0.25">
      <c r="B102" s="193">
        <v>42356</v>
      </c>
      <c r="C102" s="10">
        <v>7500</v>
      </c>
      <c r="D102" s="200">
        <v>16.510000000000002</v>
      </c>
      <c r="E102" s="40">
        <v>12.6</v>
      </c>
      <c r="F102" s="40">
        <f t="shared" si="12"/>
        <v>-29325.000000000015</v>
      </c>
      <c r="G102" s="40">
        <f t="shared" si="13"/>
        <v>123825.00000000001</v>
      </c>
      <c r="H102" s="232">
        <f t="shared" si="14"/>
        <v>-0.23682616596002432</v>
      </c>
      <c r="I102" s="200"/>
    </row>
    <row r="103" spans="2:9" x14ac:dyDescent="0.25">
      <c r="B103" s="193">
        <v>42356</v>
      </c>
      <c r="C103" s="447">
        <v>4500</v>
      </c>
      <c r="D103" s="531">
        <v>19.079999999999998</v>
      </c>
      <c r="E103" s="40">
        <v>12.88</v>
      </c>
      <c r="F103" s="40">
        <f t="shared" si="12"/>
        <v>-27899.999999999989</v>
      </c>
      <c r="G103" s="40">
        <f t="shared" si="13"/>
        <v>85859.999999999985</v>
      </c>
      <c r="H103" s="232">
        <f t="shared" si="14"/>
        <v>-0.32494758909853239</v>
      </c>
      <c r="I103" s="200"/>
    </row>
    <row r="104" spans="2:9" x14ac:dyDescent="0.25">
      <c r="B104" s="193">
        <v>42397</v>
      </c>
      <c r="C104" s="429">
        <v>2000</v>
      </c>
      <c r="D104" s="212">
        <v>26.06</v>
      </c>
      <c r="E104" s="40">
        <v>15.27</v>
      </c>
      <c r="F104" s="40">
        <f t="shared" si="12"/>
        <v>-21580</v>
      </c>
      <c r="G104" s="40">
        <f t="shared" si="13"/>
        <v>52120</v>
      </c>
      <c r="H104" s="232">
        <f t="shared" si="14"/>
        <v>-0.41404451266308517</v>
      </c>
      <c r="I104" s="200"/>
    </row>
    <row r="105" spans="2:9" x14ac:dyDescent="0.25">
      <c r="B105" s="193">
        <v>42398</v>
      </c>
      <c r="C105" s="282">
        <v>1800</v>
      </c>
      <c r="D105" s="283">
        <v>27.26</v>
      </c>
      <c r="E105" s="40">
        <v>15.27</v>
      </c>
      <c r="F105" s="40">
        <f t="shared" si="12"/>
        <v>-21582.000000000004</v>
      </c>
      <c r="G105" s="40">
        <f t="shared" si="13"/>
        <v>49068</v>
      </c>
      <c r="H105" s="232">
        <f t="shared" si="14"/>
        <v>-0.43983859134262659</v>
      </c>
      <c r="I105" s="200"/>
    </row>
    <row r="106" spans="2:9" x14ac:dyDescent="0.25">
      <c r="B106" s="193">
        <v>42402</v>
      </c>
      <c r="C106" s="282">
        <v>2000</v>
      </c>
      <c r="D106" s="283">
        <v>26</v>
      </c>
      <c r="E106" s="40">
        <v>15.18</v>
      </c>
      <c r="F106" s="40">
        <f t="shared" si="12"/>
        <v>-21640</v>
      </c>
      <c r="G106" s="40">
        <f t="shared" si="13"/>
        <v>52000</v>
      </c>
      <c r="H106" s="232">
        <f t="shared" si="14"/>
        <v>-0.41615384615384615</v>
      </c>
      <c r="I106" s="200"/>
    </row>
    <row r="107" spans="2:9" x14ac:dyDescent="0.25">
      <c r="B107" s="193">
        <v>42412</v>
      </c>
      <c r="C107" s="282">
        <v>2200</v>
      </c>
      <c r="D107" s="283">
        <v>24.75</v>
      </c>
      <c r="E107" s="40">
        <v>12.35</v>
      </c>
      <c r="F107" s="40">
        <f t="shared" si="12"/>
        <v>-27280</v>
      </c>
      <c r="G107" s="40">
        <f t="shared" si="13"/>
        <v>54450</v>
      </c>
      <c r="H107" s="232">
        <f t="shared" si="14"/>
        <v>-0.50101010101010102</v>
      </c>
      <c r="I107" s="200"/>
    </row>
    <row r="108" spans="2:9" x14ac:dyDescent="0.25">
      <c r="B108" s="193">
        <v>42416</v>
      </c>
      <c r="C108" s="282">
        <v>2000</v>
      </c>
      <c r="D108" s="283">
        <v>25.96</v>
      </c>
      <c r="E108" s="40">
        <v>12.35</v>
      </c>
      <c r="F108" s="40">
        <f t="shared" si="12"/>
        <v>-27220.000000000004</v>
      </c>
      <c r="G108" s="40">
        <f t="shared" si="13"/>
        <v>51920</v>
      </c>
      <c r="H108" s="232">
        <f t="shared" si="14"/>
        <v>-0.52426810477657937</v>
      </c>
      <c r="I108" s="200"/>
    </row>
    <row r="109" spans="2:9" x14ac:dyDescent="0.25">
      <c r="B109" s="193">
        <v>42416</v>
      </c>
      <c r="C109" s="282">
        <v>1750</v>
      </c>
      <c r="D109" s="283">
        <v>27.81</v>
      </c>
      <c r="E109" s="40">
        <v>12.89</v>
      </c>
      <c r="F109" s="40">
        <f t="shared" si="12"/>
        <v>-26109.999999999996</v>
      </c>
      <c r="G109" s="40">
        <f t="shared" si="13"/>
        <v>48667.5</v>
      </c>
      <c r="H109" s="232">
        <f t="shared" si="14"/>
        <v>-0.53649766271125487</v>
      </c>
      <c r="I109" s="200"/>
    </row>
    <row r="110" spans="2:9" x14ac:dyDescent="0.25">
      <c r="B110" s="193">
        <v>42416</v>
      </c>
      <c r="C110" s="282">
        <v>2000</v>
      </c>
      <c r="D110" s="283">
        <v>25.948</v>
      </c>
      <c r="E110" s="40">
        <v>12.94</v>
      </c>
      <c r="F110" s="40">
        <f t="shared" si="12"/>
        <v>-26016</v>
      </c>
      <c r="G110" s="40">
        <f t="shared" si="13"/>
        <v>51896</v>
      </c>
      <c r="H110" s="232">
        <f t="shared" si="14"/>
        <v>-0.50131031293355943</v>
      </c>
      <c r="I110" s="200"/>
    </row>
    <row r="111" spans="2:9" x14ac:dyDescent="0.25">
      <c r="B111" s="193">
        <v>42426</v>
      </c>
      <c r="C111" s="282">
        <v>2000</v>
      </c>
      <c r="D111" s="283">
        <v>25.914999999999999</v>
      </c>
      <c r="E111" s="40">
        <v>12.37</v>
      </c>
      <c r="F111" s="40">
        <f t="shared" si="12"/>
        <v>-27090</v>
      </c>
      <c r="G111" s="40">
        <f t="shared" si="13"/>
        <v>51830</v>
      </c>
      <c r="H111" s="232">
        <f t="shared" si="14"/>
        <v>-0.52267026818444917</v>
      </c>
      <c r="I111" s="200"/>
    </row>
    <row r="112" spans="2:9" x14ac:dyDescent="0.25">
      <c r="B112" s="193">
        <v>42430</v>
      </c>
      <c r="C112" s="429">
        <v>2000</v>
      </c>
      <c r="D112" s="212">
        <v>25.914999999999999</v>
      </c>
      <c r="E112" s="40">
        <v>12.82</v>
      </c>
      <c r="F112" s="40">
        <f t="shared" si="12"/>
        <v>-26189.999999999996</v>
      </c>
      <c r="G112" s="40">
        <f t="shared" si="13"/>
        <v>51830</v>
      </c>
      <c r="H112" s="232">
        <f t="shared" si="14"/>
        <v>-0.50530580744742426</v>
      </c>
      <c r="I112" s="472">
        <v>25.5</v>
      </c>
    </row>
    <row r="113" spans="2:9" x14ac:dyDescent="0.25">
      <c r="B113" s="193">
        <v>42431</v>
      </c>
      <c r="C113" s="282">
        <v>1500</v>
      </c>
      <c r="D113" s="283">
        <v>30.137</v>
      </c>
      <c r="E113" s="40">
        <v>13.3</v>
      </c>
      <c r="F113" s="40">
        <f t="shared" si="12"/>
        <v>-25255.5</v>
      </c>
      <c r="G113" s="40">
        <f t="shared" si="13"/>
        <v>45205.5</v>
      </c>
      <c r="H113" s="232">
        <f t="shared" si="14"/>
        <v>-0.55868201878090051</v>
      </c>
      <c r="I113" s="200"/>
    </row>
    <row r="114" spans="2:9" x14ac:dyDescent="0.25">
      <c r="B114" s="193">
        <v>42444</v>
      </c>
      <c r="C114" s="282">
        <v>1500</v>
      </c>
      <c r="D114" s="283">
        <v>30.137</v>
      </c>
      <c r="E114" s="40">
        <v>14.28</v>
      </c>
      <c r="F114" s="40">
        <f t="shared" si="12"/>
        <v>-23785.5</v>
      </c>
      <c r="G114" s="40">
        <f t="shared" si="13"/>
        <v>45205.5</v>
      </c>
      <c r="H114" s="232">
        <f t="shared" si="14"/>
        <v>-0.52616385174370384</v>
      </c>
      <c r="I114" s="200"/>
    </row>
    <row r="115" spans="2:9" x14ac:dyDescent="0.25">
      <c r="B115" s="193">
        <v>42447</v>
      </c>
      <c r="C115" s="282">
        <v>1500</v>
      </c>
      <c r="D115" s="283">
        <v>30.137</v>
      </c>
      <c r="E115" s="40">
        <v>14.98</v>
      </c>
      <c r="F115" s="40">
        <f t="shared" si="12"/>
        <v>-22735.5</v>
      </c>
      <c r="G115" s="40">
        <f t="shared" si="13"/>
        <v>45205.5</v>
      </c>
      <c r="H115" s="232">
        <f t="shared" si="14"/>
        <v>-0.50293658957427745</v>
      </c>
      <c r="I115" s="200"/>
    </row>
    <row r="116" spans="2:9" x14ac:dyDescent="0.25">
      <c r="B116" s="193">
        <v>42480</v>
      </c>
      <c r="C116" s="282">
        <v>1500</v>
      </c>
      <c r="D116" s="283">
        <v>30.07</v>
      </c>
      <c r="E116" s="40">
        <v>15.44</v>
      </c>
      <c r="F116" s="40">
        <f t="shared" si="12"/>
        <v>-21945</v>
      </c>
      <c r="G116" s="40">
        <f t="shared" si="13"/>
        <v>45105</v>
      </c>
      <c r="H116" s="232">
        <f t="shared" si="14"/>
        <v>-0.48653142667110078</v>
      </c>
      <c r="I116" s="200"/>
    </row>
    <row r="117" spans="2:9" x14ac:dyDescent="0.25">
      <c r="B117" s="193">
        <v>42488</v>
      </c>
      <c r="C117" s="282">
        <v>1500</v>
      </c>
      <c r="D117" s="283">
        <v>30.030999999999999</v>
      </c>
      <c r="E117" s="40">
        <v>15.55</v>
      </c>
      <c r="F117" s="40">
        <f t="shared" si="12"/>
        <v>-21721.499999999996</v>
      </c>
      <c r="G117" s="40">
        <f t="shared" si="13"/>
        <v>45046.5</v>
      </c>
      <c r="H117" s="232">
        <f t="shared" si="14"/>
        <v>-0.4822017248842862</v>
      </c>
      <c r="I117" s="200"/>
    </row>
    <row r="118" spans="2:9" x14ac:dyDescent="0.25">
      <c r="B118" s="193">
        <v>42494</v>
      </c>
      <c r="C118" s="282">
        <v>1500</v>
      </c>
      <c r="D118" s="283">
        <v>30.030999999999999</v>
      </c>
      <c r="E118" s="40">
        <v>15.02</v>
      </c>
      <c r="F118" s="40">
        <f t="shared" si="12"/>
        <v>-22516.5</v>
      </c>
      <c r="G118" s="40">
        <f t="shared" si="13"/>
        <v>45046.5</v>
      </c>
      <c r="H118" s="232">
        <f t="shared" si="14"/>
        <v>-0.49985015483999867</v>
      </c>
      <c r="I118" s="200"/>
    </row>
    <row r="119" spans="2:9" x14ac:dyDescent="0.25">
      <c r="B119" s="193">
        <v>42517</v>
      </c>
      <c r="C119" s="282">
        <v>1500</v>
      </c>
      <c r="D119" s="283">
        <v>30.024000000000001</v>
      </c>
      <c r="E119" s="40">
        <v>14.74</v>
      </c>
      <c r="F119" s="40">
        <f t="shared" si="12"/>
        <v>-22926</v>
      </c>
      <c r="G119" s="40">
        <f t="shared" si="13"/>
        <v>45036</v>
      </c>
      <c r="H119" s="232">
        <f t="shared" si="14"/>
        <v>-0.50905941913136155</v>
      </c>
      <c r="I119" s="200"/>
    </row>
    <row r="120" spans="2:9" x14ac:dyDescent="0.25">
      <c r="B120" s="193">
        <v>42522</v>
      </c>
      <c r="C120" s="282">
        <v>1500</v>
      </c>
      <c r="D120" s="283">
        <v>30.024000000000001</v>
      </c>
      <c r="E120" s="40">
        <v>15.08</v>
      </c>
      <c r="F120" s="40">
        <f t="shared" si="12"/>
        <v>-22416</v>
      </c>
      <c r="G120" s="40">
        <f t="shared" si="13"/>
        <v>45036</v>
      </c>
      <c r="H120" s="232">
        <f t="shared" si="14"/>
        <v>-0.49773514521715961</v>
      </c>
      <c r="I120" s="200"/>
    </row>
    <row r="121" spans="2:9" x14ac:dyDescent="0.25">
      <c r="B121" s="193">
        <v>42530</v>
      </c>
      <c r="C121" s="453">
        <v>1520</v>
      </c>
      <c r="D121" s="455">
        <v>29.5</v>
      </c>
      <c r="E121" s="40">
        <v>15.6</v>
      </c>
      <c r="F121" s="40">
        <f t="shared" si="12"/>
        <v>-21128</v>
      </c>
      <c r="G121" s="40">
        <f t="shared" si="13"/>
        <v>44840</v>
      </c>
      <c r="H121" s="232">
        <f t="shared" si="14"/>
        <v>-0.47118644067796611</v>
      </c>
      <c r="I121" s="200"/>
    </row>
    <row r="122" spans="2:9" x14ac:dyDescent="0.25">
      <c r="B122" s="193">
        <v>42534</v>
      </c>
      <c r="C122" s="282">
        <v>1520</v>
      </c>
      <c r="D122" s="283">
        <v>29.5</v>
      </c>
      <c r="E122" s="40">
        <v>14.25</v>
      </c>
      <c r="F122" s="40">
        <f t="shared" si="12"/>
        <v>-23180</v>
      </c>
      <c r="G122" s="40">
        <f t="shared" si="13"/>
        <v>44840</v>
      </c>
      <c r="H122" s="232">
        <f t="shared" si="14"/>
        <v>-0.51694915254237284</v>
      </c>
      <c r="I122" s="200"/>
    </row>
    <row r="123" spans="2:9" x14ac:dyDescent="0.25">
      <c r="B123" s="193">
        <v>42535</v>
      </c>
      <c r="C123" s="282">
        <v>2000</v>
      </c>
      <c r="D123" s="283">
        <v>25.768000000000001</v>
      </c>
      <c r="E123" s="40">
        <v>13.88</v>
      </c>
      <c r="F123" s="40">
        <f t="shared" si="12"/>
        <v>-23776</v>
      </c>
      <c r="G123" s="40">
        <f t="shared" si="13"/>
        <v>51536</v>
      </c>
      <c r="H123" s="232">
        <f t="shared" si="14"/>
        <v>-0.46134740763737969</v>
      </c>
      <c r="I123" s="200"/>
    </row>
    <row r="124" spans="2:9" x14ac:dyDescent="0.25">
      <c r="B124" s="193">
        <v>42538</v>
      </c>
      <c r="C124" s="282">
        <v>1520</v>
      </c>
      <c r="D124" s="283">
        <v>29.428000000000001</v>
      </c>
      <c r="E124" s="40">
        <v>14.24</v>
      </c>
      <c r="F124" s="40">
        <f t="shared" si="12"/>
        <v>-23085.760000000002</v>
      </c>
      <c r="G124" s="40">
        <f t="shared" si="13"/>
        <v>44730.559999999998</v>
      </c>
      <c r="H124" s="232">
        <f t="shared" si="14"/>
        <v>-0.5161071088759005</v>
      </c>
      <c r="I124" s="200"/>
    </row>
    <row r="125" spans="2:9" x14ac:dyDescent="0.25">
      <c r="B125" s="193">
        <v>42543</v>
      </c>
      <c r="C125" s="282">
        <v>2000</v>
      </c>
      <c r="D125" s="283">
        <v>25.696000000000002</v>
      </c>
      <c r="E125" s="40">
        <v>13.79</v>
      </c>
      <c r="F125" s="40">
        <f t="shared" si="12"/>
        <v>-23812.000000000004</v>
      </c>
      <c r="G125" s="40">
        <f t="shared" si="13"/>
        <v>51392</v>
      </c>
      <c r="H125" s="232">
        <f t="shared" si="14"/>
        <v>-0.46334059775840603</v>
      </c>
      <c r="I125" s="200"/>
    </row>
    <row r="126" spans="2:9" x14ac:dyDescent="0.25">
      <c r="B126" s="193">
        <v>42544</v>
      </c>
      <c r="C126" s="453">
        <v>1520</v>
      </c>
      <c r="D126" s="455">
        <v>29.338999999999999</v>
      </c>
      <c r="E126" s="40">
        <v>14.18</v>
      </c>
      <c r="F126" s="40">
        <f t="shared" si="12"/>
        <v>-23041.679999999997</v>
      </c>
      <c r="G126" s="40">
        <f t="shared" si="13"/>
        <v>44595.28</v>
      </c>
      <c r="H126" s="232">
        <f t="shared" si="14"/>
        <v>-0.51668427690105323</v>
      </c>
      <c r="I126" s="200"/>
    </row>
    <row r="127" spans="2:9" x14ac:dyDescent="0.25">
      <c r="B127" s="193">
        <v>42545</v>
      </c>
      <c r="C127" s="282">
        <v>2000</v>
      </c>
      <c r="D127" s="283">
        <v>25.574000000000002</v>
      </c>
      <c r="E127" s="40">
        <v>13.65</v>
      </c>
      <c r="F127" s="40">
        <f t="shared" si="12"/>
        <v>-23848.000000000004</v>
      </c>
      <c r="G127" s="40">
        <f t="shared" si="13"/>
        <v>51148</v>
      </c>
      <c r="H127" s="232">
        <f t="shared" si="14"/>
        <v>-0.4662547900211152</v>
      </c>
      <c r="I127" s="200"/>
    </row>
    <row r="128" spans="2:9" x14ac:dyDescent="0.25">
      <c r="B128" s="193">
        <v>42548</v>
      </c>
      <c r="C128" s="282">
        <v>2000</v>
      </c>
      <c r="D128" s="283">
        <v>25.574000000000002</v>
      </c>
      <c r="E128" s="40">
        <v>13.41</v>
      </c>
      <c r="F128" s="40">
        <f t="shared" si="12"/>
        <v>-24328.000000000004</v>
      </c>
      <c r="G128" s="40">
        <f t="shared" si="13"/>
        <v>51148</v>
      </c>
      <c r="H128" s="232">
        <f t="shared" si="14"/>
        <v>-0.47563932118557911</v>
      </c>
      <c r="I128" s="200"/>
    </row>
    <row r="129" spans="2:9" x14ac:dyDescent="0.25">
      <c r="B129" s="193">
        <v>42549</v>
      </c>
      <c r="C129" s="429">
        <v>2000</v>
      </c>
      <c r="D129" s="212">
        <v>25.574000000000002</v>
      </c>
      <c r="E129" s="40">
        <v>14.22</v>
      </c>
      <c r="F129" s="40">
        <f t="shared" ref="F129" si="15">C129*(E129-D129)</f>
        <v>-22708.000000000004</v>
      </c>
      <c r="G129" s="40">
        <f t="shared" ref="G129" si="16">IF(C129=0, 0,D129*C129)</f>
        <v>51148</v>
      </c>
      <c r="H129" s="232">
        <f t="shared" ref="H129" si="17">IF(C129=0, D129, (E129-D129)/D129)</f>
        <v>-0.44396652850551344</v>
      </c>
      <c r="I129" s="200"/>
    </row>
    <row r="130" spans="2:9" x14ac:dyDescent="0.25">
      <c r="B130" s="193">
        <v>42550</v>
      </c>
      <c r="C130" s="453">
        <v>1520</v>
      </c>
      <c r="D130" s="455">
        <v>28.986999999999998</v>
      </c>
      <c r="E130" s="40">
        <v>14.58</v>
      </c>
      <c r="F130" s="40">
        <f t="shared" ref="F130:F131" si="18">C130*(E130-D130)</f>
        <v>-21898.639999999996</v>
      </c>
      <c r="G130" s="40">
        <f t="shared" ref="G130:G131" si="19">IF(C130=0, 0,D130*C130)</f>
        <v>44060.24</v>
      </c>
      <c r="H130" s="232">
        <f t="shared" ref="H130:H131" si="20">IF(C130=0, D130, (E130-D130)/D130)</f>
        <v>-0.49701590368096038</v>
      </c>
      <c r="I130" s="200"/>
    </row>
    <row r="131" spans="2:9" x14ac:dyDescent="0.25">
      <c r="B131" s="193">
        <v>42556</v>
      </c>
      <c r="C131" s="7">
        <v>2000</v>
      </c>
      <c r="D131" s="79">
        <v>25.433</v>
      </c>
      <c r="E131" s="40">
        <v>14.31</v>
      </c>
      <c r="F131" s="40">
        <f t="shared" si="18"/>
        <v>-22246</v>
      </c>
      <c r="G131" s="40">
        <f t="shared" si="19"/>
        <v>50866</v>
      </c>
      <c r="H131" s="232">
        <f t="shared" si="20"/>
        <v>-0.43734518145716195</v>
      </c>
      <c r="I131" s="236">
        <v>25</v>
      </c>
    </row>
    <row r="132" spans="2:9" x14ac:dyDescent="0.25">
      <c r="B132" s="193">
        <v>42563</v>
      </c>
      <c r="C132" s="10">
        <v>2000</v>
      </c>
      <c r="D132" s="200">
        <v>25.433</v>
      </c>
      <c r="E132" s="40">
        <v>14.98</v>
      </c>
      <c r="F132" s="40">
        <f t="shared" ref="F132" si="21">C132*(E132-D132)</f>
        <v>-20906</v>
      </c>
      <c r="G132" s="40">
        <f t="shared" ref="G132" si="22">IF(C132=0, 0,D132*C132)</f>
        <v>50866</v>
      </c>
      <c r="H132" s="232">
        <f t="shared" ref="H132" si="23">IF(C132=0, D132, (E132-D132)/D132)</f>
        <v>-0.41100145480281525</v>
      </c>
      <c r="I132" s="200"/>
    </row>
    <row r="133" spans="2:9" x14ac:dyDescent="0.25">
      <c r="B133" s="193">
        <v>42578</v>
      </c>
      <c r="C133" s="10">
        <v>2200</v>
      </c>
      <c r="D133" s="200">
        <v>24.399000000000001</v>
      </c>
      <c r="E133" s="40">
        <v>14.06</v>
      </c>
      <c r="F133" s="40">
        <f t="shared" ref="F133:F136" si="24">C133*(E133-D133)</f>
        <v>-22745.8</v>
      </c>
      <c r="G133" s="40">
        <f t="shared" ref="G133:G136" si="25">IF(C133=0, 0,D133*C133)</f>
        <v>53677.8</v>
      </c>
      <c r="H133" s="232">
        <f t="shared" ref="H133:H136" si="26">IF(C133=0, D133, (E133-D133)/D133)</f>
        <v>-0.42374687487192098</v>
      </c>
      <c r="I133" s="200"/>
    </row>
    <row r="134" spans="2:9" x14ac:dyDescent="0.25">
      <c r="B134" s="193">
        <v>42580</v>
      </c>
      <c r="C134" s="10">
        <v>2700</v>
      </c>
      <c r="D134" s="200">
        <v>22.39</v>
      </c>
      <c r="E134" s="40">
        <v>13.74</v>
      </c>
      <c r="F134" s="40">
        <f t="shared" si="24"/>
        <v>-23355</v>
      </c>
      <c r="G134" s="40">
        <f t="shared" si="25"/>
        <v>60453</v>
      </c>
      <c r="H134" s="232">
        <f t="shared" si="26"/>
        <v>-0.38633318445734705</v>
      </c>
      <c r="I134" s="200"/>
    </row>
    <row r="135" spans="2:9" x14ac:dyDescent="0.25">
      <c r="B135" s="193">
        <v>42580</v>
      </c>
      <c r="C135" s="10">
        <v>3000</v>
      </c>
      <c r="D135" s="200">
        <v>21.478999999999999</v>
      </c>
      <c r="E135" s="40">
        <v>13.74</v>
      </c>
      <c r="F135" s="40">
        <f t="shared" si="24"/>
        <v>-23216.999999999996</v>
      </c>
      <c r="G135" s="40">
        <f t="shared" si="25"/>
        <v>64437</v>
      </c>
      <c r="H135" s="232">
        <f t="shared" si="26"/>
        <v>-0.3603054145909958</v>
      </c>
      <c r="I135" s="200"/>
    </row>
    <row r="136" spans="2:9" x14ac:dyDescent="0.25">
      <c r="B136" s="193">
        <v>42580</v>
      </c>
      <c r="C136" s="7">
        <v>2000</v>
      </c>
      <c r="D136" s="79">
        <v>25.353000000000002</v>
      </c>
      <c r="E136" s="40">
        <v>13.74</v>
      </c>
      <c r="F136" s="40">
        <f t="shared" si="24"/>
        <v>-23226.000000000004</v>
      </c>
      <c r="G136" s="40">
        <f t="shared" si="25"/>
        <v>50706</v>
      </c>
      <c r="H136" s="232">
        <f t="shared" si="26"/>
        <v>-0.45805230150278076</v>
      </c>
      <c r="I136" s="236">
        <v>25</v>
      </c>
    </row>
    <row r="137" spans="2:9" x14ac:dyDescent="0.25">
      <c r="B137" s="193">
        <v>42585</v>
      </c>
      <c r="C137" s="10">
        <v>2000</v>
      </c>
      <c r="D137" s="200">
        <v>25.353000000000002</v>
      </c>
      <c r="E137" s="40">
        <v>13.45</v>
      </c>
      <c r="F137" s="40">
        <f t="shared" ref="F137:F140" si="27">C137*(E137-D137)</f>
        <v>-23806.000000000004</v>
      </c>
      <c r="G137" s="40">
        <f t="shared" ref="G137:G140" si="28">IF(C137=0, 0,D137*C137)</f>
        <v>50706</v>
      </c>
      <c r="H137" s="232">
        <f t="shared" ref="H137:H140" si="29">IF(C137=0, D137, (E137-D137)/D137)</f>
        <v>-0.46949079004457073</v>
      </c>
      <c r="I137" s="200"/>
    </row>
    <row r="138" spans="2:9" x14ac:dyDescent="0.25">
      <c r="B138" s="193">
        <v>42586</v>
      </c>
      <c r="C138" s="10">
        <v>2500</v>
      </c>
      <c r="D138" s="200">
        <v>22.902000000000001</v>
      </c>
      <c r="E138" s="40">
        <v>12.97</v>
      </c>
      <c r="F138" s="40">
        <f t="shared" si="27"/>
        <v>-24830</v>
      </c>
      <c r="G138" s="40">
        <f t="shared" si="28"/>
        <v>57255</v>
      </c>
      <c r="H138" s="232">
        <f t="shared" si="29"/>
        <v>-0.43367391494192647</v>
      </c>
      <c r="I138" s="200"/>
    </row>
    <row r="139" spans="2:9" x14ac:dyDescent="0.25">
      <c r="B139" s="193">
        <v>42590</v>
      </c>
      <c r="C139" s="10">
        <v>3000</v>
      </c>
      <c r="D139" s="200">
        <v>21.26</v>
      </c>
      <c r="E139" s="40">
        <v>13.01</v>
      </c>
      <c r="F139" s="40">
        <f t="shared" si="27"/>
        <v>-24750.000000000004</v>
      </c>
      <c r="G139" s="40">
        <f t="shared" si="28"/>
        <v>63780.000000000007</v>
      </c>
      <c r="H139" s="232">
        <f t="shared" si="29"/>
        <v>-0.38805268109125124</v>
      </c>
      <c r="I139" s="200"/>
    </row>
    <row r="140" spans="2:9" x14ac:dyDescent="0.25">
      <c r="B140" s="193">
        <v>42591</v>
      </c>
      <c r="C140" s="519">
        <v>3500</v>
      </c>
      <c r="D140" s="520">
        <v>20.033999999999999</v>
      </c>
      <c r="E140" s="40">
        <v>12.67</v>
      </c>
      <c r="F140" s="40">
        <f t="shared" si="27"/>
        <v>-25773.999999999996</v>
      </c>
      <c r="G140" s="40">
        <f t="shared" si="28"/>
        <v>70119</v>
      </c>
      <c r="H140" s="232">
        <f t="shared" si="29"/>
        <v>-0.36757512229210337</v>
      </c>
      <c r="I140" s="200"/>
    </row>
    <row r="141" spans="2:9" x14ac:dyDescent="0.25">
      <c r="B141" s="193">
        <v>42593</v>
      </c>
      <c r="C141" s="10">
        <v>3500</v>
      </c>
      <c r="D141" s="200">
        <v>20.033770000000001</v>
      </c>
      <c r="E141" s="40">
        <v>12.51</v>
      </c>
      <c r="F141" s="40">
        <f t="shared" ref="F141" si="30">C141*(E141-D141)</f>
        <v>-26333.195000000003</v>
      </c>
      <c r="G141" s="40">
        <f t="shared" ref="G141" si="31">IF(C141=0, 0,D141*C141)</f>
        <v>70118.195000000007</v>
      </c>
      <c r="H141" s="232">
        <f t="shared" ref="H141" si="32">IF(C141=0, D141, (E141-D141)/D141)</f>
        <v>-0.37555437643538886</v>
      </c>
      <c r="I141" s="200"/>
    </row>
    <row r="142" spans="2:9" x14ac:dyDescent="0.25">
      <c r="B142" s="193">
        <v>42599</v>
      </c>
      <c r="C142" s="10">
        <v>3500</v>
      </c>
      <c r="D142" s="200">
        <v>20.033770000000001</v>
      </c>
      <c r="E142" s="40">
        <v>12.61</v>
      </c>
      <c r="F142" s="40">
        <f t="shared" ref="F142" si="33">C142*(E142-D142)</f>
        <v>-25983.195000000003</v>
      </c>
      <c r="G142" s="40">
        <f t="shared" ref="G142" si="34">IF(C142=0, 0,D142*C142)</f>
        <v>70118.195000000007</v>
      </c>
      <c r="H142" s="232">
        <f t="shared" ref="H142" si="35">IF(C142=0, D142, (E142-D142)/D142)</f>
        <v>-0.3705628047042569</v>
      </c>
      <c r="I142" s="200"/>
    </row>
    <row r="143" spans="2:9" x14ac:dyDescent="0.25">
      <c r="B143" s="193">
        <v>42600</v>
      </c>
      <c r="C143" s="10">
        <v>3500</v>
      </c>
      <c r="D143" s="200">
        <v>20.033770000000001</v>
      </c>
      <c r="E143" s="40">
        <v>12.57</v>
      </c>
      <c r="F143" s="40">
        <f t="shared" ref="F143:F147" si="36">C143*(E143-D143)</f>
        <v>-26123.195</v>
      </c>
      <c r="G143" s="40">
        <f t="shared" ref="G143:G147" si="37">IF(C143=0, 0,D143*C143)</f>
        <v>70118.195000000007</v>
      </c>
      <c r="H143" s="232">
        <f t="shared" ref="H143:H147" si="38">IF(C143=0, D143, (E143-D143)/D143)</f>
        <v>-0.37255943339670966</v>
      </c>
      <c r="I143" s="200"/>
    </row>
    <row r="144" spans="2:9" x14ac:dyDescent="0.25">
      <c r="B144" s="193">
        <v>42601</v>
      </c>
      <c r="C144" s="10">
        <v>4000</v>
      </c>
      <c r="D144" s="200">
        <v>19.064550000000001</v>
      </c>
      <c r="E144" s="40">
        <v>12.26</v>
      </c>
      <c r="F144" s="40">
        <f t="shared" si="36"/>
        <v>-27218.200000000004</v>
      </c>
      <c r="G144" s="40">
        <f t="shared" si="37"/>
        <v>76258.2</v>
      </c>
      <c r="H144" s="232">
        <f t="shared" si="38"/>
        <v>-0.35692161629831287</v>
      </c>
      <c r="I144" s="200"/>
    </row>
    <row r="145" spans="2:9" x14ac:dyDescent="0.25">
      <c r="B145" s="193">
        <v>42604</v>
      </c>
      <c r="C145" s="449">
        <v>4500</v>
      </c>
      <c r="D145" s="530">
        <v>18.288489999999999</v>
      </c>
      <c r="E145" s="40">
        <v>12.24</v>
      </c>
      <c r="F145" s="40">
        <f t="shared" si="36"/>
        <v>-27218.204999999998</v>
      </c>
      <c r="G145" s="40">
        <f t="shared" si="37"/>
        <v>82298.205000000002</v>
      </c>
      <c r="H145" s="232">
        <f t="shared" si="38"/>
        <v>-0.33072659361161033</v>
      </c>
      <c r="I145" s="200"/>
    </row>
    <row r="146" spans="2:9" x14ac:dyDescent="0.25">
      <c r="B146" s="193">
        <v>42605</v>
      </c>
      <c r="C146" s="10">
        <v>4000</v>
      </c>
      <c r="D146" s="200">
        <v>18.984590000000001</v>
      </c>
      <c r="E146" s="40">
        <v>12.57</v>
      </c>
      <c r="F146" s="40">
        <f t="shared" si="36"/>
        <v>-25658.36</v>
      </c>
      <c r="G146" s="40">
        <f t="shared" si="37"/>
        <v>75938.36</v>
      </c>
      <c r="H146" s="232">
        <f t="shared" si="38"/>
        <v>-0.33788404174122277</v>
      </c>
      <c r="I146" s="200"/>
    </row>
    <row r="147" spans="2:9" x14ac:dyDescent="0.25">
      <c r="B147" s="193">
        <v>42605</v>
      </c>
      <c r="C147" s="449">
        <v>4500</v>
      </c>
      <c r="D147" s="530">
        <v>18.269629999999999</v>
      </c>
      <c r="E147" s="40">
        <v>12.57</v>
      </c>
      <c r="F147" s="40">
        <f t="shared" si="36"/>
        <v>-25648.334999999995</v>
      </c>
      <c r="G147" s="40">
        <f t="shared" si="37"/>
        <v>82213.334999999992</v>
      </c>
      <c r="H147" s="232">
        <f t="shared" si="38"/>
        <v>-0.31197292993892045</v>
      </c>
      <c r="I147" s="200"/>
    </row>
    <row r="148" spans="2:9" x14ac:dyDescent="0.25">
      <c r="B148" s="193">
        <v>42606</v>
      </c>
      <c r="C148" s="10">
        <v>4500</v>
      </c>
      <c r="D148" s="200">
        <v>18.269629999999999</v>
      </c>
      <c r="E148" s="40">
        <v>12.46</v>
      </c>
      <c r="F148" s="40">
        <f t="shared" ref="F148" si="39">C148*(E148-D148)</f>
        <v>-26143.334999999992</v>
      </c>
      <c r="G148" s="40">
        <f t="shared" ref="G148" si="40">IF(C148=0, 0,D148*C148)</f>
        <v>82213.334999999992</v>
      </c>
      <c r="H148" s="232">
        <f t="shared" ref="H148" si="41">IF(C148=0, D148, (E148-D148)/D148)</f>
        <v>-0.31799385099752969</v>
      </c>
      <c r="I148" s="200"/>
    </row>
    <row r="149" spans="2:9" x14ac:dyDescent="0.25">
      <c r="B149" s="193"/>
      <c r="C149" s="10"/>
      <c r="D149" s="200"/>
      <c r="E149" s="40"/>
      <c r="F149" s="40"/>
      <c r="G149" s="40"/>
      <c r="H149" s="232"/>
      <c r="I149" s="200"/>
    </row>
    <row r="150" spans="2:9" x14ac:dyDescent="0.25">
      <c r="B150" s="193"/>
      <c r="C150" s="10"/>
      <c r="D150" s="200"/>
      <c r="E150" s="40"/>
      <c r="F150" s="40"/>
      <c r="G150" s="40"/>
      <c r="H150" s="232"/>
      <c r="I150" s="200"/>
    </row>
    <row r="151" spans="2:9" x14ac:dyDescent="0.25">
      <c r="B151" s="193"/>
      <c r="C151" s="10"/>
      <c r="D151" s="200"/>
      <c r="E151" s="40"/>
      <c r="F151" s="40"/>
      <c r="G151" s="40"/>
      <c r="H151" s="232"/>
      <c r="I151" s="200"/>
    </row>
    <row r="152" spans="2:9" x14ac:dyDescent="0.25">
      <c r="B152" s="193"/>
      <c r="C152" s="10"/>
      <c r="D152" s="200"/>
      <c r="E152" s="40"/>
      <c r="F152" s="40"/>
      <c r="G152" s="40"/>
      <c r="H152" s="232"/>
      <c r="I152" s="200"/>
    </row>
    <row r="153" spans="2:9" x14ac:dyDescent="0.25">
      <c r="B153" s="193"/>
      <c r="C153" s="10"/>
      <c r="D153" s="200"/>
      <c r="E153" s="40"/>
      <c r="F153" s="40"/>
      <c r="G153" s="40"/>
      <c r="H153" s="232"/>
      <c r="I153" s="200"/>
    </row>
    <row r="154" spans="2:9" x14ac:dyDescent="0.25">
      <c r="B154" s="193"/>
      <c r="C154" s="10"/>
      <c r="D154" s="200"/>
      <c r="E154" s="40"/>
      <c r="F154" s="40"/>
      <c r="G154" s="40"/>
      <c r="H154" s="232"/>
      <c r="I154" s="200"/>
    </row>
    <row r="155" spans="2:9" x14ac:dyDescent="0.25">
      <c r="B155" s="193"/>
      <c r="C155" s="10"/>
      <c r="D155" s="200"/>
      <c r="E155" s="40"/>
      <c r="F155" s="40"/>
      <c r="G155" s="40"/>
      <c r="H155" s="232"/>
      <c r="I155" s="200"/>
    </row>
    <row r="156" spans="2:9" x14ac:dyDescent="0.25">
      <c r="B156" s="193"/>
      <c r="C156" s="10"/>
      <c r="D156" s="200"/>
      <c r="E156" s="40"/>
      <c r="F156" s="40"/>
      <c r="G156" s="40"/>
      <c r="H156" s="232"/>
      <c r="I156" s="200"/>
    </row>
    <row r="157" spans="2:9" x14ac:dyDescent="0.25">
      <c r="B157" s="193"/>
      <c r="C157" s="10"/>
      <c r="D157" s="200"/>
      <c r="E157" s="40"/>
      <c r="F157" s="40"/>
      <c r="G157" s="40"/>
      <c r="H157" s="232"/>
      <c r="I157" s="200"/>
    </row>
    <row r="158" spans="2:9" x14ac:dyDescent="0.25">
      <c r="B158" s="193"/>
      <c r="C158" s="10"/>
      <c r="D158" s="200"/>
      <c r="E158" s="40"/>
      <c r="F158" s="40"/>
      <c r="G158" s="40"/>
      <c r="H158" s="232"/>
      <c r="I158" s="200"/>
    </row>
    <row r="159" spans="2:9" x14ac:dyDescent="0.25">
      <c r="B159" s="193"/>
      <c r="C159" s="10"/>
      <c r="D159" s="200"/>
      <c r="E159" s="40"/>
      <c r="F159" s="40"/>
      <c r="G159" s="40"/>
      <c r="H159" s="232"/>
      <c r="I159" s="200"/>
    </row>
    <row r="160" spans="2:9" x14ac:dyDescent="0.25">
      <c r="B160" s="193"/>
      <c r="C160" s="10"/>
      <c r="D160" s="200"/>
      <c r="E160" s="40"/>
      <c r="F160" s="40"/>
      <c r="G160" s="40"/>
      <c r="H160" s="232"/>
      <c r="I160" s="200"/>
    </row>
  </sheetData>
  <mergeCells count="3">
    <mergeCell ref="B47:B48"/>
    <mergeCell ref="A68:A73"/>
    <mergeCell ref="A65:A67"/>
  </mergeCells>
  <conditionalFormatting sqref="Q12 F107:F160 H99:H160">
    <cfRule type="expression" dxfId="499" priority="38">
      <formula>F12&gt;0</formula>
    </cfRule>
    <cfRule type="expression" dxfId="498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497" priority="31">
      <formula>F86&gt;0</formula>
    </cfRule>
    <cfRule type="expression" dxfId="496" priority="32">
      <formula>F86&lt;0</formula>
    </cfRule>
  </conditionalFormatting>
  <conditionalFormatting sqref="H86:H92">
    <cfRule type="expression" dxfId="495" priority="19">
      <formula>H86&gt;0</formula>
    </cfRule>
    <cfRule type="expression" dxfId="494" priority="20">
      <formula>H86&lt;0</formula>
    </cfRule>
  </conditionalFormatting>
  <conditionalFormatting sqref="H93">
    <cfRule type="expression" dxfId="493" priority="17">
      <formula>H93&gt;0</formula>
    </cfRule>
    <cfRule type="expression" dxfId="492" priority="18">
      <formula>H93&lt;0</formula>
    </cfRule>
  </conditionalFormatting>
  <conditionalFormatting sqref="H94">
    <cfRule type="expression" dxfId="491" priority="15">
      <formula>H94&gt;0</formula>
    </cfRule>
    <cfRule type="expression" dxfId="490" priority="16">
      <formula>H94&lt;0</formula>
    </cfRule>
  </conditionalFormatting>
  <conditionalFormatting sqref="H95:H97">
    <cfRule type="expression" dxfId="489" priority="13">
      <formula>H95&gt;0</formula>
    </cfRule>
    <cfRule type="expression" dxfId="488" priority="14">
      <formula>H95&lt;0</formula>
    </cfRule>
  </conditionalFormatting>
  <conditionalFormatting sqref="H98">
    <cfRule type="expression" dxfId="487" priority="9">
      <formula>H98&gt;0</formula>
    </cfRule>
    <cfRule type="expression" dxfId="486" priority="10">
      <formula>H98&lt;0</formula>
    </cfRule>
  </conditionalFormatting>
  <conditionalFormatting sqref="Q7">
    <cfRule type="expression" dxfId="485" priority="3">
      <formula>Q7&gt;0</formula>
    </cfRule>
    <cfRule type="expression" dxfId="484" priority="4">
      <formula>Q7&lt;0</formula>
    </cfRule>
  </conditionalFormatting>
  <conditionalFormatting sqref="Q8">
    <cfRule type="expression" dxfId="483" priority="1">
      <formula>Q8&gt;0</formula>
    </cfRule>
    <cfRule type="expression" dxfId="48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42608</v>
      </c>
      <c r="X2" s="142">
        <v>58.57</v>
      </c>
      <c r="Y2" s="142">
        <v>59.2</v>
      </c>
      <c r="Z2" s="10">
        <v>58.3</v>
      </c>
      <c r="AA2" s="10">
        <v>59</v>
      </c>
      <c r="AB2" s="95">
        <v>9965400</v>
      </c>
      <c r="AC2" s="10">
        <v>59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59</v>
      </c>
      <c r="W3" s="133">
        <v>42607</v>
      </c>
      <c r="X3" s="10">
        <v>60.01</v>
      </c>
      <c r="Y3" s="10">
        <v>60.15</v>
      </c>
      <c r="Z3" s="10">
        <v>59.03</v>
      </c>
      <c r="AA3" s="10">
        <v>59.24</v>
      </c>
      <c r="AB3" s="95">
        <v>8713900</v>
      </c>
      <c r="AC3" s="10">
        <v>59.24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59</v>
      </c>
      <c r="T4" s="1"/>
      <c r="W4" s="133">
        <v>42606</v>
      </c>
      <c r="X4" s="10">
        <v>59.89</v>
      </c>
      <c r="Y4" s="10">
        <v>60.33</v>
      </c>
      <c r="Z4" s="10">
        <v>59.72</v>
      </c>
      <c r="AA4" s="10">
        <v>60.22</v>
      </c>
      <c r="AB4" s="95">
        <v>11379000</v>
      </c>
      <c r="AC4" s="10">
        <v>60.22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42605</v>
      </c>
      <c r="X5" s="10">
        <v>58.8</v>
      </c>
      <c r="Y5" s="10">
        <v>59.8</v>
      </c>
      <c r="Z5" s="10">
        <v>58.8</v>
      </c>
      <c r="AA5" s="10">
        <v>59.62</v>
      </c>
      <c r="AB5" s="95">
        <v>8222800</v>
      </c>
      <c r="AC5" s="10">
        <v>59.62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42604</v>
      </c>
      <c r="X6" s="10">
        <v>58.82</v>
      </c>
      <c r="Y6" s="10">
        <v>59.46</v>
      </c>
      <c r="Z6" s="10">
        <v>58.65</v>
      </c>
      <c r="AA6" s="10">
        <v>58.66</v>
      </c>
      <c r="AB6" s="95">
        <v>8266000</v>
      </c>
      <c r="AC6" s="10">
        <v>58.66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42601</v>
      </c>
      <c r="X7" s="10">
        <v>57.4</v>
      </c>
      <c r="Y7" s="10">
        <v>59.14</v>
      </c>
      <c r="Z7" s="10">
        <v>57.25</v>
      </c>
      <c r="AA7" s="10">
        <v>58.9</v>
      </c>
      <c r="AB7" s="95">
        <v>15987100</v>
      </c>
      <c r="AC7" s="10">
        <v>58.9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42600</v>
      </c>
      <c r="X8" s="10">
        <v>56.99</v>
      </c>
      <c r="Y8" s="10">
        <v>57.46</v>
      </c>
      <c r="Z8" s="10">
        <v>56.9</v>
      </c>
      <c r="AA8" s="10">
        <v>57.21</v>
      </c>
      <c r="AB8" s="95">
        <v>6043600</v>
      </c>
      <c r="AC8" s="10">
        <v>57.21</v>
      </c>
      <c r="AE8" s="138"/>
      <c r="AL8" s="234"/>
      <c r="AO8" s="234"/>
      <c r="AP8" s="234"/>
    </row>
    <row r="9" spans="1:42" x14ac:dyDescent="0.25">
      <c r="H9" s="72"/>
      <c r="O9" s="11" t="s">
        <v>224</v>
      </c>
      <c r="Q9" s="138">
        <f>IF(Q2=0, 0, Q8/Q6)</f>
        <v>0</v>
      </c>
      <c r="W9" s="133">
        <v>42599</v>
      </c>
      <c r="X9" s="10">
        <v>56.87</v>
      </c>
      <c r="Y9" s="10">
        <v>56.97</v>
      </c>
      <c r="Z9" s="10">
        <v>56.54</v>
      </c>
      <c r="AA9" s="10">
        <v>56.86</v>
      </c>
      <c r="AB9" s="95">
        <v>7340500</v>
      </c>
      <c r="AC9" s="10">
        <v>56.86</v>
      </c>
      <c r="AE9" s="138"/>
    </row>
    <row r="10" spans="1:42" x14ac:dyDescent="0.25">
      <c r="H10" s="72"/>
      <c r="O10" s="11" t="s">
        <v>223</v>
      </c>
      <c r="P10" s="34"/>
      <c r="Q10" s="2">
        <f>M63</f>
        <v>281.96000000000095</v>
      </c>
      <c r="T10" s="11"/>
      <c r="W10" s="133">
        <v>42598</v>
      </c>
      <c r="X10" s="10">
        <v>56.8</v>
      </c>
      <c r="Y10" s="10">
        <v>57.04</v>
      </c>
      <c r="Z10" s="10">
        <v>56.42</v>
      </c>
      <c r="AA10" s="10">
        <v>56.88</v>
      </c>
      <c r="AB10" s="95">
        <v>4901800</v>
      </c>
      <c r="AC10" s="10">
        <v>56.88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1.0699999999999999E-2</v>
      </c>
      <c r="T11" s="1"/>
      <c r="W11" s="133">
        <v>42597</v>
      </c>
      <c r="X11" s="10">
        <v>56.65</v>
      </c>
      <c r="Y11" s="10">
        <v>57.06</v>
      </c>
      <c r="Z11" s="10">
        <v>56.62</v>
      </c>
      <c r="AA11" s="10">
        <v>56.77</v>
      </c>
      <c r="AB11" s="95">
        <v>4836300</v>
      </c>
      <c r="AC11" s="10">
        <v>56.77</v>
      </c>
      <c r="AE11" s="138"/>
    </row>
    <row r="12" spans="1:42" x14ac:dyDescent="0.25">
      <c r="H12" s="72"/>
      <c r="W12" s="133">
        <v>42594</v>
      </c>
      <c r="X12" s="10">
        <v>56.7</v>
      </c>
      <c r="Y12" s="10">
        <v>56.76</v>
      </c>
      <c r="Z12" s="10">
        <v>56.13</v>
      </c>
      <c r="AA12" s="10">
        <v>56.45</v>
      </c>
      <c r="AB12" s="95">
        <v>5393400</v>
      </c>
      <c r="AC12" s="10">
        <v>56.45</v>
      </c>
      <c r="AE12" s="138"/>
      <c r="AL12" s="234"/>
      <c r="AO12" s="234"/>
    </row>
    <row r="13" spans="1:42" x14ac:dyDescent="0.25">
      <c r="H13" s="72"/>
      <c r="T13" s="1"/>
      <c r="W13" s="133">
        <v>42593</v>
      </c>
      <c r="X13" s="10">
        <v>55.63</v>
      </c>
      <c r="Y13" s="10">
        <v>56.89</v>
      </c>
      <c r="Z13" s="10">
        <v>55.48</v>
      </c>
      <c r="AA13" s="10">
        <v>56.73</v>
      </c>
      <c r="AB13" s="95">
        <v>9539500</v>
      </c>
      <c r="AC13" s="10">
        <v>56.73</v>
      </c>
      <c r="AE13" s="138"/>
    </row>
    <row r="14" spans="1:42" x14ac:dyDescent="0.25">
      <c r="H14" s="72"/>
      <c r="W14" s="133">
        <v>42592</v>
      </c>
      <c r="X14" s="10">
        <v>55.95</v>
      </c>
      <c r="Y14" s="10">
        <v>56.18</v>
      </c>
      <c r="Z14" s="10">
        <v>55.07</v>
      </c>
      <c r="AA14" s="10">
        <v>55.13</v>
      </c>
      <c r="AB14" s="95">
        <v>6881400</v>
      </c>
      <c r="AC14" s="10">
        <v>55.13</v>
      </c>
      <c r="AE14" s="138"/>
      <c r="AL14" s="234"/>
      <c r="AO14" s="234"/>
      <c r="AP14" s="234"/>
    </row>
    <row r="15" spans="1:42" x14ac:dyDescent="0.25">
      <c r="H15" s="72"/>
      <c r="W15" s="133">
        <v>42591</v>
      </c>
      <c r="X15" s="10">
        <v>56.08</v>
      </c>
      <c r="Y15" s="10">
        <v>56.24</v>
      </c>
      <c r="Z15" s="10">
        <v>55.69</v>
      </c>
      <c r="AA15" s="10">
        <v>55.77</v>
      </c>
      <c r="AB15" s="95">
        <v>8044400</v>
      </c>
      <c r="AC15" s="10">
        <v>55.77</v>
      </c>
      <c r="AE15" s="138"/>
    </row>
    <row r="16" spans="1:42" x14ac:dyDescent="0.25">
      <c r="H16" s="72"/>
      <c r="O16" s="2"/>
      <c r="P16" s="2"/>
      <c r="Q16" s="2"/>
      <c r="T16" s="69"/>
      <c r="W16" s="133">
        <v>42590</v>
      </c>
      <c r="X16" s="10">
        <v>56.13</v>
      </c>
      <c r="Y16" s="10">
        <v>56.39</v>
      </c>
      <c r="Z16" s="10">
        <v>55.68</v>
      </c>
      <c r="AA16" s="10">
        <v>55.98</v>
      </c>
      <c r="AB16" s="95">
        <v>6307000</v>
      </c>
      <c r="AC16" s="10">
        <v>55.98</v>
      </c>
      <c r="AE16" s="138"/>
    </row>
    <row r="17" spans="1:41" x14ac:dyDescent="0.25">
      <c r="H17" s="72"/>
      <c r="O17" s="2"/>
      <c r="P17" s="2"/>
      <c r="Q17" s="2"/>
      <c r="W17" s="133">
        <v>42587</v>
      </c>
      <c r="X17" s="10">
        <v>55.32</v>
      </c>
      <c r="Y17" s="10">
        <v>56.06</v>
      </c>
      <c r="Z17" s="10">
        <v>55.17</v>
      </c>
      <c r="AA17" s="10">
        <v>55.85</v>
      </c>
      <c r="AB17" s="95">
        <v>7512500</v>
      </c>
      <c r="AC17" s="10">
        <v>55.85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42586</v>
      </c>
      <c r="X18" s="10">
        <v>54.96</v>
      </c>
      <c r="Y18" s="10">
        <v>55.57</v>
      </c>
      <c r="Z18" s="10">
        <v>54.65</v>
      </c>
      <c r="AA18" s="10">
        <v>54.79</v>
      </c>
      <c r="AB18" s="95">
        <v>8678100</v>
      </c>
      <c r="AC18" s="10">
        <v>54.79</v>
      </c>
      <c r="AE18" s="138"/>
      <c r="AL18" s="234"/>
      <c r="AO18" s="234"/>
    </row>
    <row r="19" spans="1:4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42585</v>
      </c>
      <c r="X19" s="10">
        <v>54.55</v>
      </c>
      <c r="Y19" s="10">
        <v>55.19</v>
      </c>
      <c r="Z19" s="10">
        <v>54.28</v>
      </c>
      <c r="AA19" s="10">
        <v>54.75</v>
      </c>
      <c r="AB19" s="95">
        <v>9687300</v>
      </c>
      <c r="AC19" s="10">
        <v>54.75</v>
      </c>
      <c r="AE19" s="138"/>
    </row>
    <row r="20" spans="1:41" x14ac:dyDescent="0.25">
      <c r="O20" s="2"/>
      <c r="P20" s="2"/>
      <c r="Q20" s="2"/>
      <c r="W20" s="133">
        <v>42584</v>
      </c>
      <c r="X20" s="10">
        <v>55.23</v>
      </c>
      <c r="Y20" s="10">
        <v>55.28</v>
      </c>
      <c r="Z20" s="10">
        <v>54.78</v>
      </c>
      <c r="AA20" s="10">
        <v>54.92</v>
      </c>
      <c r="AB20" s="95">
        <v>7145600</v>
      </c>
      <c r="AC20" s="10">
        <v>54.92</v>
      </c>
      <c r="AE20" s="138"/>
    </row>
    <row r="21" spans="1:41" x14ac:dyDescent="0.25">
      <c r="O21" s="2"/>
      <c r="P21" s="2"/>
      <c r="Q21" s="2"/>
      <c r="W21" s="133">
        <v>42583</v>
      </c>
      <c r="X21" s="10">
        <v>55.73</v>
      </c>
      <c r="Y21" s="10">
        <v>55.87</v>
      </c>
      <c r="Z21" s="10">
        <v>55.3</v>
      </c>
      <c r="AA21" s="10">
        <v>55.41</v>
      </c>
      <c r="AB21" s="95">
        <v>6268400</v>
      </c>
      <c r="AC21" s="10">
        <v>55.41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42580</v>
      </c>
      <c r="X22" s="10">
        <v>55.27</v>
      </c>
      <c r="Y22" s="10">
        <v>55.66</v>
      </c>
      <c r="Z22" s="10">
        <v>55.21</v>
      </c>
      <c r="AA22" s="10">
        <v>55.5</v>
      </c>
      <c r="AB22" s="95">
        <v>6353400</v>
      </c>
      <c r="AC22" s="10">
        <v>55.5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42579</v>
      </c>
      <c r="X23" s="10">
        <v>55.59</v>
      </c>
      <c r="Y23" s="10">
        <v>55.81</v>
      </c>
      <c r="Z23" s="10">
        <v>54.98</v>
      </c>
      <c r="AA23" s="10">
        <v>55.45</v>
      </c>
      <c r="AB23" s="95">
        <v>9574100</v>
      </c>
      <c r="AC23" s="10">
        <v>55.45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42578</v>
      </c>
      <c r="X24" s="10">
        <v>56.5</v>
      </c>
      <c r="Y24" s="10">
        <v>57</v>
      </c>
      <c r="Z24" s="10">
        <v>55.47</v>
      </c>
      <c r="AA24" s="10">
        <v>55.79</v>
      </c>
      <c r="AB24" s="95">
        <v>10295400</v>
      </c>
      <c r="AC24" s="10">
        <v>55.79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42577</v>
      </c>
      <c r="X25" s="10">
        <v>57.2</v>
      </c>
      <c r="Y25" s="10">
        <v>57.87</v>
      </c>
      <c r="Z25" s="10">
        <v>56.25</v>
      </c>
      <c r="AA25" s="10">
        <v>56.37</v>
      </c>
      <c r="AB25" s="95">
        <v>8546700</v>
      </c>
      <c r="AC25" s="10">
        <v>56.37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42576</v>
      </c>
      <c r="X26" s="10">
        <v>56.87</v>
      </c>
      <c r="Y26" s="10">
        <v>57.15</v>
      </c>
      <c r="Z26" s="10">
        <v>56.46</v>
      </c>
      <c r="AA26" s="10">
        <v>57.14</v>
      </c>
      <c r="AB26" s="95">
        <v>7256300</v>
      </c>
      <c r="AC26" s="10">
        <v>57.14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42573</v>
      </c>
      <c r="X27" s="10">
        <v>56.82</v>
      </c>
      <c r="Y27" s="10">
        <v>56.96</v>
      </c>
      <c r="Z27" s="10">
        <v>56.43</v>
      </c>
      <c r="AA27" s="10">
        <v>56.73</v>
      </c>
      <c r="AB27" s="95">
        <v>8614700</v>
      </c>
      <c r="AC27" s="10">
        <v>56.73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42572</v>
      </c>
      <c r="X28" s="10">
        <v>57.99</v>
      </c>
      <c r="Y28" s="10">
        <v>58.03</v>
      </c>
      <c r="Z28" s="10">
        <v>56.57</v>
      </c>
      <c r="AA28" s="10">
        <v>56.99</v>
      </c>
      <c r="AB28" s="95">
        <v>8262000</v>
      </c>
      <c r="AC28" s="10">
        <v>56.99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42571</v>
      </c>
      <c r="X29" s="10">
        <v>57.99</v>
      </c>
      <c r="Y29" s="10">
        <v>58.1</v>
      </c>
      <c r="Z29" s="10">
        <v>57.74</v>
      </c>
      <c r="AA29" s="10">
        <v>57.76</v>
      </c>
      <c r="AB29" s="95">
        <v>5872400</v>
      </c>
      <c r="AC29" s="10">
        <v>57.76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42570</v>
      </c>
      <c r="X30" s="10">
        <v>57.46</v>
      </c>
      <c r="Y30" s="10">
        <v>57.77</v>
      </c>
      <c r="Z30" s="10">
        <v>57.15</v>
      </c>
      <c r="AA30" s="10">
        <v>57.76</v>
      </c>
      <c r="AB30" s="95">
        <v>7442700</v>
      </c>
      <c r="AC30" s="10">
        <v>57.76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42569</v>
      </c>
      <c r="X31" s="10">
        <v>58</v>
      </c>
      <c r="Y31" s="10">
        <v>58.16</v>
      </c>
      <c r="Z31" s="10">
        <v>57.74</v>
      </c>
      <c r="AA31" s="10">
        <v>57.74</v>
      </c>
      <c r="AB31" s="95">
        <v>6478900</v>
      </c>
      <c r="AC31" s="10">
        <v>57.74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265</v>
      </c>
      <c r="W32" s="133">
        <v>42566</v>
      </c>
      <c r="X32" s="10">
        <v>58.59</v>
      </c>
      <c r="Y32" s="10">
        <v>58.87</v>
      </c>
      <c r="Z32" s="10">
        <v>57.87</v>
      </c>
      <c r="AA32" s="10">
        <v>57.87</v>
      </c>
      <c r="AB32" s="95">
        <v>9225200</v>
      </c>
      <c r="AC32" s="10">
        <v>57.87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266</v>
      </c>
      <c r="W33" s="133">
        <v>42565</v>
      </c>
      <c r="X33" s="10">
        <v>58.3</v>
      </c>
      <c r="Y33" s="10">
        <v>58.6</v>
      </c>
      <c r="Z33" s="10">
        <v>58.15</v>
      </c>
      <c r="AA33" s="10">
        <v>58.49</v>
      </c>
      <c r="AB33" s="95">
        <v>7488400</v>
      </c>
      <c r="AC33" s="10">
        <v>58.49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42564</v>
      </c>
      <c r="X34" s="10">
        <v>58.18</v>
      </c>
      <c r="Y34" s="10">
        <v>58.44</v>
      </c>
      <c r="Z34" s="10">
        <v>57.73</v>
      </c>
      <c r="AA34" s="10">
        <v>57.99</v>
      </c>
      <c r="AB34" s="95">
        <v>9126500</v>
      </c>
      <c r="AC34" s="10">
        <v>57.99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42563</v>
      </c>
      <c r="X35" s="10">
        <v>57.09</v>
      </c>
      <c r="Y35" s="10">
        <v>58.2</v>
      </c>
      <c r="Z35" s="10">
        <v>57.07</v>
      </c>
      <c r="AA35" s="10">
        <v>58.06</v>
      </c>
      <c r="AB35" s="95">
        <v>11164400</v>
      </c>
      <c r="AC35" s="10">
        <v>58.06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42562</v>
      </c>
      <c r="X36" s="10">
        <v>56.83</v>
      </c>
      <c r="Y36" s="10">
        <v>57.23</v>
      </c>
      <c r="Z36" s="10">
        <v>56.71</v>
      </c>
      <c r="AA36" s="10">
        <v>56.83</v>
      </c>
      <c r="AB36" s="95">
        <v>8122500</v>
      </c>
      <c r="AC36" s="10">
        <v>56.83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42559</v>
      </c>
      <c r="X37" s="10">
        <v>56.1</v>
      </c>
      <c r="Y37" s="10">
        <v>56.82</v>
      </c>
      <c r="Z37" s="10">
        <v>56.09</v>
      </c>
      <c r="AA37" s="10">
        <v>56.72</v>
      </c>
      <c r="AB37" s="95">
        <v>8645900</v>
      </c>
      <c r="AC37" s="10">
        <v>56.72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42558</v>
      </c>
      <c r="X38" s="10">
        <v>55.8</v>
      </c>
      <c r="Y38" s="10">
        <v>55.98</v>
      </c>
      <c r="Z38" s="10">
        <v>55.56</v>
      </c>
      <c r="AA38" s="10">
        <v>55.92</v>
      </c>
      <c r="AB38" s="95">
        <v>6948000</v>
      </c>
      <c r="AC38" s="10">
        <v>55.92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42557</v>
      </c>
      <c r="X39" s="10">
        <v>54.88</v>
      </c>
      <c r="Y39" s="10">
        <v>55.81</v>
      </c>
      <c r="Z39" s="10">
        <v>54.82</v>
      </c>
      <c r="AA39" s="10">
        <v>55.8</v>
      </c>
      <c r="AB39" s="95">
        <v>7863400</v>
      </c>
      <c r="AC39" s="10">
        <v>55.8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42556</v>
      </c>
      <c r="X40" s="10">
        <v>55.34</v>
      </c>
      <c r="Y40" s="10">
        <v>55.91</v>
      </c>
      <c r="Z40" s="10">
        <v>55.01</v>
      </c>
      <c r="AA40" s="10">
        <v>55.2</v>
      </c>
      <c r="AB40" s="95">
        <v>10256100</v>
      </c>
      <c r="AC40" s="10">
        <v>55.2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42552</v>
      </c>
      <c r="X41" s="10">
        <v>55.07</v>
      </c>
      <c r="Y41" s="10">
        <v>55.81</v>
      </c>
      <c r="Z41" s="10">
        <v>54.91</v>
      </c>
      <c r="AA41" s="10">
        <v>55.61</v>
      </c>
      <c r="AB41" s="95">
        <v>9285100</v>
      </c>
      <c r="AC41" s="10">
        <v>55.61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42551</v>
      </c>
      <c r="X42" s="10">
        <v>55.29</v>
      </c>
      <c r="Y42" s="10">
        <v>55.43</v>
      </c>
      <c r="Z42" s="10">
        <v>54.6</v>
      </c>
      <c r="AA42" s="10">
        <v>55.2</v>
      </c>
      <c r="AB42" s="95">
        <v>17350500</v>
      </c>
      <c r="AC42" s="10">
        <v>55.2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59.24</v>
      </c>
      <c r="W43" s="133">
        <v>42550</v>
      </c>
      <c r="X43" s="10">
        <v>54.5</v>
      </c>
      <c r="Y43" s="10">
        <v>55.14</v>
      </c>
      <c r="Z43" s="10">
        <v>52.89</v>
      </c>
      <c r="AA43" s="10">
        <v>55.13</v>
      </c>
      <c r="AB43" s="95">
        <v>36084800</v>
      </c>
      <c r="AC43" s="10">
        <v>55.13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36" t="s">
        <v>78</v>
      </c>
      <c r="P44" s="536"/>
      <c r="T44" s="93" t="s">
        <v>99</v>
      </c>
      <c r="U44" s="130">
        <v>58.57</v>
      </c>
      <c r="W44" s="133">
        <v>42549</v>
      </c>
      <c r="X44" s="10">
        <v>52.04</v>
      </c>
      <c r="Y44" s="10">
        <v>53.2</v>
      </c>
      <c r="Z44" s="10">
        <v>51.57</v>
      </c>
      <c r="AA44" s="10">
        <v>53.09</v>
      </c>
      <c r="AB44" s="95">
        <v>20837800</v>
      </c>
      <c r="AC44" s="10">
        <v>53.09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64.900000000000006</v>
      </c>
      <c r="T45" s="93" t="s">
        <v>100</v>
      </c>
      <c r="U45" s="130" t="s">
        <v>542</v>
      </c>
      <c r="W45" s="133">
        <v>42548</v>
      </c>
      <c r="X45" s="10">
        <v>52</v>
      </c>
      <c r="Y45" s="10">
        <v>52.52</v>
      </c>
      <c r="Z45" s="10">
        <v>51.48</v>
      </c>
      <c r="AA45" s="10">
        <v>51.89</v>
      </c>
      <c r="AB45" s="95">
        <v>15265700</v>
      </c>
      <c r="AC45" s="10">
        <v>51.89</v>
      </c>
      <c r="AE45" s="138"/>
    </row>
    <row r="46" spans="2:41" x14ac:dyDescent="0.25">
      <c r="O46" s="83">
        <v>1.0900000000000001</v>
      </c>
      <c r="P46" s="83">
        <f t="shared" ref="P46:P65" si="28">O46*$Q$4</f>
        <v>64.31</v>
      </c>
      <c r="T46" s="93" t="s">
        <v>101</v>
      </c>
      <c r="U46" s="130" t="s">
        <v>543</v>
      </c>
      <c r="W46" s="133">
        <v>42545</v>
      </c>
      <c r="X46" s="10">
        <v>52.36</v>
      </c>
      <c r="Y46" s="10">
        <v>53.36</v>
      </c>
      <c r="Z46" s="10">
        <v>52.18</v>
      </c>
      <c r="AA46" s="10">
        <v>52.59</v>
      </c>
      <c r="AB46" s="95">
        <v>18481200</v>
      </c>
      <c r="AC46" s="10">
        <v>52.59</v>
      </c>
      <c r="AE46" s="138"/>
    </row>
    <row r="47" spans="2:41" x14ac:dyDescent="0.25">
      <c r="O47" s="83">
        <v>1.08</v>
      </c>
      <c r="P47" s="83">
        <f t="shared" si="28"/>
        <v>63.720000000000006</v>
      </c>
      <c r="T47" s="93" t="s">
        <v>102</v>
      </c>
      <c r="U47" s="130">
        <v>65.790000000000006</v>
      </c>
      <c r="W47" s="133">
        <v>42544</v>
      </c>
      <c r="X47" s="10">
        <v>55.11</v>
      </c>
      <c r="Y47" s="10">
        <v>55.18</v>
      </c>
      <c r="Z47" s="10">
        <v>53.95</v>
      </c>
      <c r="AA47" s="10">
        <v>54.12</v>
      </c>
      <c r="AB47" s="95">
        <v>11219800</v>
      </c>
      <c r="AC47" s="10">
        <v>54.12</v>
      </c>
      <c r="AE47" s="138"/>
    </row>
    <row r="48" spans="2:41" x14ac:dyDescent="0.25">
      <c r="O48" s="83">
        <v>1.07</v>
      </c>
      <c r="P48" s="83">
        <f t="shared" si="28"/>
        <v>63.13</v>
      </c>
      <c r="T48" s="93" t="s">
        <v>103</v>
      </c>
      <c r="U48" s="130">
        <v>0.56589199999999995</v>
      </c>
      <c r="W48" s="133">
        <v>42543</v>
      </c>
      <c r="X48" s="10">
        <v>55</v>
      </c>
      <c r="Y48" s="10">
        <v>55.14</v>
      </c>
      <c r="Z48" s="10">
        <v>54.53</v>
      </c>
      <c r="AA48" s="10">
        <v>54.57</v>
      </c>
      <c r="AB48" s="95">
        <v>7019600</v>
      </c>
      <c r="AC48" s="10">
        <v>54.57</v>
      </c>
      <c r="AE48" s="138"/>
    </row>
    <row r="49" spans="1:41" x14ac:dyDescent="0.25">
      <c r="O49" s="83">
        <v>1.06</v>
      </c>
      <c r="P49" s="83">
        <f t="shared" si="28"/>
        <v>62.540000000000006</v>
      </c>
      <c r="T49" s="93" t="s">
        <v>123</v>
      </c>
      <c r="U49" s="130" t="s">
        <v>269</v>
      </c>
      <c r="W49" s="133">
        <v>42542</v>
      </c>
      <c r="X49" s="10">
        <v>54.46</v>
      </c>
      <c r="Y49" s="10">
        <v>55.09</v>
      </c>
      <c r="Z49" s="10">
        <v>54.44</v>
      </c>
      <c r="AA49" s="10">
        <v>54.77</v>
      </c>
      <c r="AB49" s="95">
        <v>8278200</v>
      </c>
      <c r="AC49" s="10">
        <v>54.77</v>
      </c>
      <c r="AE49" s="138"/>
    </row>
    <row r="50" spans="1:41" x14ac:dyDescent="0.25">
      <c r="O50" s="83">
        <v>1.05</v>
      </c>
      <c r="P50" s="83">
        <f t="shared" si="28"/>
        <v>61.95</v>
      </c>
      <c r="T50" s="93"/>
      <c r="U50" s="130"/>
      <c r="W50" s="133">
        <v>42541</v>
      </c>
      <c r="X50" s="10">
        <v>54.23</v>
      </c>
      <c r="Y50" s="10">
        <v>55.15</v>
      </c>
      <c r="Z50" s="10">
        <v>54.23</v>
      </c>
      <c r="AA50" s="10">
        <v>54.36</v>
      </c>
      <c r="AB50" s="95">
        <v>8429400</v>
      </c>
      <c r="AC50" s="10">
        <v>54.36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61.36</v>
      </c>
      <c r="T51" s="93" t="s">
        <v>105</v>
      </c>
      <c r="U51" s="130" t="s">
        <v>544</v>
      </c>
      <c r="W51" s="133">
        <v>42538</v>
      </c>
      <c r="X51" s="10">
        <v>53.45</v>
      </c>
      <c r="Y51" s="10">
        <v>53.87</v>
      </c>
      <c r="Z51" s="10">
        <v>53.16</v>
      </c>
      <c r="AA51" s="10">
        <v>53.71</v>
      </c>
      <c r="AB51" s="95">
        <v>11007100</v>
      </c>
      <c r="AC51" s="10">
        <v>53.71</v>
      </c>
      <c r="AE51" s="138"/>
    </row>
    <row r="52" spans="1:41" x14ac:dyDescent="0.25">
      <c r="O52" s="83">
        <v>1.03</v>
      </c>
      <c r="P52" s="83">
        <f t="shared" si="28"/>
        <v>60.77</v>
      </c>
      <c r="T52" s="93" t="s">
        <v>106</v>
      </c>
      <c r="U52" s="130" t="s">
        <v>374</v>
      </c>
      <c r="W52" s="133">
        <v>42537</v>
      </c>
      <c r="X52" s="10">
        <v>53.54</v>
      </c>
      <c r="Y52" s="10">
        <v>53.64</v>
      </c>
      <c r="Z52" s="10">
        <v>52.94</v>
      </c>
      <c r="AA52" s="10">
        <v>53.47</v>
      </c>
      <c r="AB52" s="95">
        <v>14456500</v>
      </c>
      <c r="AC52" s="10">
        <v>53.47</v>
      </c>
      <c r="AE52" s="138"/>
    </row>
    <row r="53" spans="1:41" x14ac:dyDescent="0.25">
      <c r="O53" s="83">
        <v>1.02</v>
      </c>
      <c r="P53" s="83">
        <f t="shared" si="28"/>
        <v>60.18</v>
      </c>
      <c r="T53" s="93" t="s">
        <v>107</v>
      </c>
      <c r="U53" s="131">
        <v>9994300</v>
      </c>
      <c r="W53" s="133">
        <v>42536</v>
      </c>
      <c r="X53" s="10">
        <v>54.24</v>
      </c>
      <c r="Y53" s="10">
        <v>55.06</v>
      </c>
      <c r="Z53" s="10">
        <v>54.24</v>
      </c>
      <c r="AA53" s="10">
        <v>54.31</v>
      </c>
      <c r="AB53" s="95">
        <v>7498400</v>
      </c>
      <c r="AC53" s="10">
        <v>54.31</v>
      </c>
      <c r="AE53" s="138"/>
    </row>
    <row r="54" spans="1:41" x14ac:dyDescent="0.25">
      <c r="O54" s="83">
        <v>1.01</v>
      </c>
      <c r="P54" s="83">
        <f t="shared" si="28"/>
        <v>59.59</v>
      </c>
      <c r="T54" s="93" t="s">
        <v>110</v>
      </c>
      <c r="U54" s="131">
        <v>10427700</v>
      </c>
      <c r="W54" s="133">
        <v>42535</v>
      </c>
      <c r="X54" s="10">
        <v>54.58</v>
      </c>
      <c r="Y54" s="10">
        <v>54.94</v>
      </c>
      <c r="Z54" s="10">
        <v>54.08</v>
      </c>
      <c r="AA54" s="10">
        <v>54.12</v>
      </c>
      <c r="AB54" s="95">
        <v>9585600</v>
      </c>
      <c r="AC54" s="10">
        <v>54.12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59</v>
      </c>
      <c r="T55" s="93" t="s">
        <v>108</v>
      </c>
      <c r="U55" s="130" t="s">
        <v>545</v>
      </c>
      <c r="W55" s="133">
        <v>42534</v>
      </c>
      <c r="X55" s="10">
        <v>55</v>
      </c>
      <c r="Y55" s="10">
        <v>55.64</v>
      </c>
      <c r="Z55" s="10">
        <v>54.88</v>
      </c>
      <c r="AA55" s="10">
        <v>54.91</v>
      </c>
      <c r="AB55" s="95">
        <v>8582200</v>
      </c>
      <c r="AC55" s="10">
        <v>54.91</v>
      </c>
      <c r="AE55" s="138"/>
    </row>
    <row r="56" spans="1:41" x14ac:dyDescent="0.25">
      <c r="O56" s="83">
        <v>0.99</v>
      </c>
      <c r="P56" s="83">
        <f t="shared" si="28"/>
        <v>58.41</v>
      </c>
      <c r="T56" s="93" t="s">
        <v>111</v>
      </c>
      <c r="U56" s="130">
        <v>27.31</v>
      </c>
      <c r="W56" s="133">
        <v>42531</v>
      </c>
      <c r="X56" s="10">
        <v>54.64</v>
      </c>
      <c r="Y56" s="10">
        <v>55.36</v>
      </c>
      <c r="Z56" s="10">
        <v>54.55</v>
      </c>
      <c r="AA56" s="10">
        <v>55.11</v>
      </c>
      <c r="AB56" s="95">
        <v>12183600</v>
      </c>
      <c r="AC56" s="10">
        <v>55.11</v>
      </c>
      <c r="AE56" s="138"/>
    </row>
    <row r="57" spans="1:41" x14ac:dyDescent="0.25">
      <c r="O57" s="83">
        <v>0.98</v>
      </c>
      <c r="P57" s="83">
        <f t="shared" si="28"/>
        <v>57.82</v>
      </c>
      <c r="T57" s="93" t="s">
        <v>112</v>
      </c>
      <c r="U57" s="130">
        <v>2.16</v>
      </c>
      <c r="W57" s="133">
        <v>42530</v>
      </c>
      <c r="X57" s="10">
        <v>54.11</v>
      </c>
      <c r="Y57" s="10">
        <v>55.05</v>
      </c>
      <c r="Z57" s="10">
        <v>53.88</v>
      </c>
      <c r="AA57" s="10">
        <v>54.94</v>
      </c>
      <c r="AB57" s="95">
        <v>11609800</v>
      </c>
      <c r="AC57" s="10">
        <v>54.94</v>
      </c>
      <c r="AE57" s="138"/>
    </row>
    <row r="58" spans="1:41" x14ac:dyDescent="0.25">
      <c r="O58" s="83">
        <v>0.97</v>
      </c>
      <c r="P58" s="83">
        <f t="shared" si="28"/>
        <v>57.23</v>
      </c>
      <c r="T58" s="93" t="s">
        <v>109</v>
      </c>
      <c r="U58" s="130" t="s">
        <v>402</v>
      </c>
      <c r="W58" s="133">
        <v>42529</v>
      </c>
      <c r="X58" s="10">
        <v>53.83</v>
      </c>
      <c r="Y58" s="10">
        <v>54.34</v>
      </c>
      <c r="Z58" s="10">
        <v>53.66</v>
      </c>
      <c r="AA58" s="10">
        <v>54.12</v>
      </c>
      <c r="AB58" s="95">
        <v>12068500</v>
      </c>
      <c r="AC58" s="10">
        <v>54.12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56.64</v>
      </c>
      <c r="W59" s="133">
        <v>42528</v>
      </c>
      <c r="X59" s="10">
        <v>54.16</v>
      </c>
      <c r="Y59" s="10">
        <v>54.35</v>
      </c>
      <c r="Z59" s="10">
        <v>53.55</v>
      </c>
      <c r="AA59" s="10">
        <v>53.55</v>
      </c>
      <c r="AB59" s="95">
        <v>13334000</v>
      </c>
      <c r="AC59" s="10">
        <v>53.55</v>
      </c>
      <c r="AE59" s="138"/>
    </row>
    <row r="60" spans="1:41" x14ac:dyDescent="0.25">
      <c r="O60" s="83">
        <v>0.95</v>
      </c>
      <c r="P60" s="83">
        <f t="shared" si="28"/>
        <v>56.05</v>
      </c>
      <c r="W60" s="133">
        <v>42527</v>
      </c>
      <c r="X60" s="10">
        <v>53.77</v>
      </c>
      <c r="Y60" s="10">
        <v>54.54</v>
      </c>
      <c r="Z60" s="10">
        <v>53.69</v>
      </c>
      <c r="AA60" s="10">
        <v>54.3</v>
      </c>
      <c r="AB60" s="95">
        <v>13808300</v>
      </c>
      <c r="AC60" s="10">
        <v>54.3</v>
      </c>
      <c r="AE60" s="138"/>
    </row>
    <row r="61" spans="1:41" x14ac:dyDescent="0.25">
      <c r="O61" s="83">
        <v>0.94</v>
      </c>
      <c r="P61" s="83">
        <f t="shared" si="28"/>
        <v>55.459999999999994</v>
      </c>
      <c r="W61" s="133">
        <v>42524</v>
      </c>
      <c r="X61" s="10">
        <v>54.29</v>
      </c>
      <c r="Y61" s="10">
        <v>54.57</v>
      </c>
      <c r="Z61" s="10">
        <v>53.4</v>
      </c>
      <c r="AA61" s="10">
        <v>53.45</v>
      </c>
      <c r="AB61" s="95">
        <v>17265800</v>
      </c>
      <c r="AC61" s="10">
        <v>53.45</v>
      </c>
      <c r="AE61" s="138"/>
    </row>
    <row r="62" spans="1:41" x14ac:dyDescent="0.25">
      <c r="O62" s="83">
        <v>0.93</v>
      </c>
      <c r="P62" s="83">
        <f t="shared" si="28"/>
        <v>54.870000000000005</v>
      </c>
      <c r="W62" s="133">
        <v>42523</v>
      </c>
      <c r="X62" s="10">
        <v>54.22</v>
      </c>
      <c r="Y62" s="10">
        <v>54.67</v>
      </c>
      <c r="Z62" s="10">
        <v>54.22</v>
      </c>
      <c r="AA62" s="10">
        <v>54.53</v>
      </c>
      <c r="AB62" s="95">
        <v>13901700</v>
      </c>
      <c r="AC62" s="10">
        <v>54.53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54.28</v>
      </c>
      <c r="W63" s="133">
        <v>42523</v>
      </c>
      <c r="X63" s="10" t="s">
        <v>206</v>
      </c>
      <c r="Y63" s="10"/>
      <c r="Z63" s="10"/>
      <c r="AA63" s="10"/>
      <c r="AB63" s="95"/>
      <c r="AC63" s="10"/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5" t="s">
        <v>7</v>
      </c>
      <c r="J64" s="525" t="s">
        <v>95</v>
      </c>
      <c r="K64" s="525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53.690000000000005</v>
      </c>
      <c r="W64" s="133">
        <v>42522</v>
      </c>
      <c r="X64" s="10">
        <v>53.33</v>
      </c>
      <c r="Y64" s="10">
        <v>55.04</v>
      </c>
      <c r="Z64" s="10">
        <v>52.92</v>
      </c>
      <c r="AA64" s="10">
        <v>54.93</v>
      </c>
      <c r="AB64" s="95">
        <v>28409300</v>
      </c>
      <c r="AC64" s="10">
        <v>54.77</v>
      </c>
      <c r="AE64" s="138"/>
    </row>
    <row r="65" spans="1:31" x14ac:dyDescent="0.25">
      <c r="A65" s="265" t="s">
        <v>205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53.1</v>
      </c>
      <c r="W65" s="133">
        <v>42521</v>
      </c>
      <c r="X65" s="10">
        <v>56.41</v>
      </c>
      <c r="Y65" s="10">
        <v>56.47</v>
      </c>
      <c r="Z65" s="10">
        <v>55.17</v>
      </c>
      <c r="AA65" s="10">
        <v>55.22</v>
      </c>
      <c r="AB65" s="95">
        <v>14233600</v>
      </c>
      <c r="AC65" s="10">
        <v>55.06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286</v>
      </c>
      <c r="M66" s="261"/>
      <c r="W66" s="133">
        <v>42517</v>
      </c>
      <c r="X66" s="10">
        <v>56.17</v>
      </c>
      <c r="Y66" s="10">
        <v>56.53</v>
      </c>
      <c r="Z66" s="10">
        <v>55.98</v>
      </c>
      <c r="AA66" s="10">
        <v>56.19</v>
      </c>
      <c r="AB66" s="95">
        <v>8525900</v>
      </c>
      <c r="AC66" s="10">
        <v>56.03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42516</v>
      </c>
      <c r="X67" s="10">
        <v>56.05</v>
      </c>
      <c r="Y67" s="10">
        <v>56.36</v>
      </c>
      <c r="Z67" s="10">
        <v>55.6</v>
      </c>
      <c r="AA67" s="10">
        <v>55.84</v>
      </c>
      <c r="AB67" s="95">
        <v>9063100</v>
      </c>
      <c r="AC67" s="10">
        <v>55.68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42515</v>
      </c>
      <c r="X68" s="10">
        <v>56.47</v>
      </c>
      <c r="Y68" s="10">
        <v>56.69</v>
      </c>
      <c r="Z68" s="10">
        <v>55.77</v>
      </c>
      <c r="AA68" s="10">
        <v>55.99</v>
      </c>
      <c r="AB68" s="95">
        <v>9921500</v>
      </c>
      <c r="AC68" s="10">
        <v>55.83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90" t="s">
        <v>204</v>
      </c>
      <c r="B82" s="491"/>
      <c r="C82" s="492">
        <f>SumByColor($A$19,C65:C80)</f>
        <v>0</v>
      </c>
      <c r="D82" s="492"/>
      <c r="E82" s="492"/>
      <c r="F82" s="493">
        <f>SumByColor($A$19,F65:F68)</f>
        <v>0</v>
      </c>
      <c r="G82" s="492"/>
      <c r="H82" s="492">
        <f>SumByColor($A$19,H65:H80)</f>
        <v>0</v>
      </c>
      <c r="I82" s="492"/>
      <c r="J82" s="492"/>
      <c r="K82" s="493">
        <f>SumByColor($A$19,K65:K80)</f>
        <v>0</v>
      </c>
      <c r="L82" s="492"/>
      <c r="M82" s="493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81" priority="29">
      <formula>F27&gt;0</formula>
    </cfRule>
    <cfRule type="expression" dxfId="480" priority="30">
      <formula>F27&lt;0</formula>
    </cfRule>
  </conditionalFormatting>
  <conditionalFormatting sqref="H27:H33 H35:H45">
    <cfRule type="expression" dxfId="479" priority="25">
      <formula>H27&gt;0</formula>
    </cfRule>
    <cfRule type="expression" dxfId="478" priority="26">
      <formula>H27&lt;0</formula>
    </cfRule>
  </conditionalFormatting>
  <conditionalFormatting sqref="F23:F26">
    <cfRule type="expression" dxfId="477" priority="11">
      <formula>F23&gt;0</formula>
    </cfRule>
    <cfRule type="expression" dxfId="476" priority="12">
      <formula>F23&lt;0</formula>
    </cfRule>
  </conditionalFormatting>
  <conditionalFormatting sqref="H23:H26">
    <cfRule type="expression" dxfId="475" priority="9">
      <formula>H23&gt;0</formula>
    </cfRule>
    <cfRule type="expression" dxfId="474" priority="10">
      <formula>H23&lt;0</formula>
    </cfRule>
  </conditionalFormatting>
  <conditionalFormatting sqref="Q8">
    <cfRule type="expression" dxfId="473" priority="5">
      <formula>Q8&gt;0</formula>
    </cfRule>
    <cfRule type="expression" dxfId="472" priority="6">
      <formula>Q8&lt;0</formula>
    </cfRule>
  </conditionalFormatting>
  <conditionalFormatting sqref="Q7">
    <cfRule type="expression" dxfId="471" priority="7">
      <formula>Q7&gt;0</formula>
    </cfRule>
    <cfRule type="expression" dxfId="470" priority="8">
      <formula>Q7&lt;0</formula>
    </cfRule>
  </conditionalFormatting>
  <conditionalFormatting sqref="F34">
    <cfRule type="expression" dxfId="469" priority="3">
      <formula>F34&gt;0</formula>
    </cfRule>
    <cfRule type="expression" dxfId="468" priority="4">
      <formula>F34&lt;0</formula>
    </cfRule>
  </conditionalFormatting>
  <conditionalFormatting sqref="H34">
    <cfRule type="expression" dxfId="467" priority="1">
      <formula>H34&gt;0</formula>
    </cfRule>
    <cfRule type="expression" dxfId="466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1" t="s">
        <v>292</v>
      </c>
      <c r="W2" s="133">
        <v>42608</v>
      </c>
      <c r="X2" s="10">
        <v>28.67</v>
      </c>
      <c r="Y2" s="10">
        <v>28.9</v>
      </c>
      <c r="Z2" s="10">
        <v>27.47</v>
      </c>
      <c r="AA2" s="10">
        <v>27.6</v>
      </c>
      <c r="AB2" s="95">
        <v>5411700</v>
      </c>
      <c r="AC2" s="10">
        <v>27.6</v>
      </c>
      <c r="AD2" s="2">
        <f>Y2-Z2</f>
        <v>1.4299999999999997</v>
      </c>
      <c r="AE2" s="138">
        <f>AC2/AC3-1</f>
        <v>-3.157894736842104E-2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27.6</v>
      </c>
      <c r="T3" s="1"/>
      <c r="W3" s="133">
        <v>42607</v>
      </c>
      <c r="X3" s="10">
        <v>28.5</v>
      </c>
      <c r="Y3" s="10">
        <v>28.8</v>
      </c>
      <c r="Z3" s="10">
        <v>28.33</v>
      </c>
      <c r="AA3" s="10">
        <v>28.5</v>
      </c>
      <c r="AB3" s="95">
        <v>2979000</v>
      </c>
      <c r="AC3" s="10">
        <v>28.5</v>
      </c>
      <c r="AD3" s="2">
        <f t="shared" ref="AD3:AD66" si="0">Y3-Z3</f>
        <v>0.47000000000000242</v>
      </c>
      <c r="AE3" s="138">
        <f t="shared" ref="AE3:AE66" si="1">AC3/AC4-1</f>
        <v>2.1097046413500742E-3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27.6</v>
      </c>
      <c r="T4" s="163"/>
      <c r="U4" s="1"/>
      <c r="W4" s="133">
        <v>42606</v>
      </c>
      <c r="X4" s="10">
        <v>29.22</v>
      </c>
      <c r="Y4" s="10">
        <v>29.38</v>
      </c>
      <c r="Z4" s="10">
        <v>28.39</v>
      </c>
      <c r="AA4" s="10">
        <v>28.44</v>
      </c>
      <c r="AB4" s="95">
        <v>4235600</v>
      </c>
      <c r="AC4" s="10">
        <v>28.44</v>
      </c>
      <c r="AD4" s="2">
        <f t="shared" si="0"/>
        <v>0.98999999999999844</v>
      </c>
      <c r="AE4" s="138">
        <f t="shared" si="1"/>
        <v>-2.8356679193713652E-2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42605</v>
      </c>
      <c r="X5" s="10">
        <v>28.72</v>
      </c>
      <c r="Y5" s="10">
        <v>29.47</v>
      </c>
      <c r="Z5" s="10">
        <v>28.64</v>
      </c>
      <c r="AA5" s="10">
        <v>29.27</v>
      </c>
      <c r="AB5" s="95">
        <v>5265900</v>
      </c>
      <c r="AC5" s="10">
        <v>29.27</v>
      </c>
      <c r="AD5" s="2">
        <f t="shared" si="0"/>
        <v>0.82999999999999829</v>
      </c>
      <c r="AE5" s="138">
        <f t="shared" si="1"/>
        <v>3.0996829869672338E-2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42604</v>
      </c>
      <c r="X6" s="10">
        <v>27.87</v>
      </c>
      <c r="Y6" s="10">
        <v>28.43</v>
      </c>
      <c r="Z6" s="10">
        <v>27.72</v>
      </c>
      <c r="AA6" s="10">
        <v>28.39</v>
      </c>
      <c r="AB6" s="95">
        <v>3536500</v>
      </c>
      <c r="AC6" s="10">
        <v>28.39</v>
      </c>
      <c r="AD6" s="2">
        <f t="shared" si="0"/>
        <v>0.71000000000000085</v>
      </c>
      <c r="AE6" s="138">
        <f t="shared" si="1"/>
        <v>1.1400071250445398E-2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42601</v>
      </c>
      <c r="X7" s="10">
        <v>27.65</v>
      </c>
      <c r="Y7" s="10">
        <v>28.15</v>
      </c>
      <c r="Z7" s="10">
        <v>27.44</v>
      </c>
      <c r="AA7" s="10">
        <v>28.07</v>
      </c>
      <c r="AB7" s="95">
        <v>3010000</v>
      </c>
      <c r="AC7" s="10">
        <v>28.07</v>
      </c>
      <c r="AD7" s="2">
        <f t="shared" si="0"/>
        <v>0.7099999999999973</v>
      </c>
      <c r="AE7" s="138">
        <f t="shared" si="1"/>
        <v>3.9341917024320328E-3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42600</v>
      </c>
      <c r="X8" s="10">
        <v>27.86</v>
      </c>
      <c r="Y8" s="10">
        <v>28.03</v>
      </c>
      <c r="Z8" s="10">
        <v>27.62</v>
      </c>
      <c r="AA8" s="10">
        <v>27.96</v>
      </c>
      <c r="AB8" s="95">
        <v>4276700</v>
      </c>
      <c r="AC8" s="10">
        <v>27.96</v>
      </c>
      <c r="AD8" s="2">
        <f t="shared" si="0"/>
        <v>0.41000000000000014</v>
      </c>
      <c r="AE8" s="138">
        <f t="shared" si="1"/>
        <v>5.7553956834532904E-3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42599</v>
      </c>
      <c r="X9" s="10">
        <v>27.8</v>
      </c>
      <c r="Y9" s="10">
        <v>27.97</v>
      </c>
      <c r="Z9" s="10">
        <v>27.37</v>
      </c>
      <c r="AA9" s="10">
        <v>27.8</v>
      </c>
      <c r="AB9" s="95">
        <v>4616900</v>
      </c>
      <c r="AC9" s="10">
        <v>27.8</v>
      </c>
      <c r="AD9" s="2">
        <f t="shared" si="0"/>
        <v>0.59999999999999787</v>
      </c>
      <c r="AE9" s="138">
        <f t="shared" si="1"/>
        <v>-9.6188101175632701E-3</v>
      </c>
    </row>
    <row r="10" spans="1:31" x14ac:dyDescent="0.25">
      <c r="H10" s="72"/>
      <c r="O10" s="11" t="s">
        <v>223</v>
      </c>
      <c r="P10" s="34"/>
      <c r="Q10" s="2">
        <f>M56</f>
        <v>287.94000000000005</v>
      </c>
      <c r="W10" s="133">
        <v>42598</v>
      </c>
      <c r="X10" s="10">
        <v>28.5</v>
      </c>
      <c r="Y10" s="10">
        <v>28.7</v>
      </c>
      <c r="Z10" s="10">
        <v>27.85</v>
      </c>
      <c r="AA10" s="10">
        <v>28.07</v>
      </c>
      <c r="AB10" s="95">
        <v>4670000</v>
      </c>
      <c r="AC10" s="10">
        <v>28.07</v>
      </c>
      <c r="AD10" s="2">
        <f t="shared" si="0"/>
        <v>0.84999999999999787</v>
      </c>
      <c r="AE10" s="138">
        <f t="shared" si="1"/>
        <v>-1.2662680267323201E-2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42597</v>
      </c>
      <c r="X11" s="10">
        <v>27.26</v>
      </c>
      <c r="Y11" s="10">
        <v>28.5</v>
      </c>
      <c r="Z11" s="10">
        <v>27.19</v>
      </c>
      <c r="AA11" s="10">
        <v>28.43</v>
      </c>
      <c r="AB11" s="95">
        <v>4628700</v>
      </c>
      <c r="AC11" s="10">
        <v>28.43</v>
      </c>
      <c r="AD11" s="2">
        <f t="shared" si="0"/>
        <v>1.3099999999999987</v>
      </c>
      <c r="AE11" s="138">
        <f t="shared" si="1"/>
        <v>4.5989698307579152E-2</v>
      </c>
    </row>
    <row r="12" spans="1:31" x14ac:dyDescent="0.25">
      <c r="H12" s="72"/>
      <c r="W12" s="133">
        <v>42594</v>
      </c>
      <c r="X12" s="10">
        <v>28.11</v>
      </c>
      <c r="Y12" s="10">
        <v>28.5</v>
      </c>
      <c r="Z12" s="10">
        <v>27.13</v>
      </c>
      <c r="AA12" s="10">
        <v>27.18</v>
      </c>
      <c r="AB12" s="95">
        <v>5417400</v>
      </c>
      <c r="AC12" s="10">
        <v>27.18</v>
      </c>
      <c r="AD12" s="2">
        <f t="shared" si="0"/>
        <v>1.370000000000001</v>
      </c>
      <c r="AE12" s="138">
        <f t="shared" si="1"/>
        <v>-3.3084311632870844E-2</v>
      </c>
    </row>
    <row r="13" spans="1:31" x14ac:dyDescent="0.25">
      <c r="H13" s="72"/>
      <c r="W13" s="133">
        <v>42593</v>
      </c>
      <c r="X13" s="10">
        <v>27.94</v>
      </c>
      <c r="Y13" s="10">
        <v>28.18</v>
      </c>
      <c r="Z13" s="10">
        <v>27.3</v>
      </c>
      <c r="AA13" s="10">
        <v>28.11</v>
      </c>
      <c r="AB13" s="95">
        <v>4386000</v>
      </c>
      <c r="AC13" s="10">
        <v>28.11</v>
      </c>
      <c r="AD13" s="2">
        <f t="shared" si="0"/>
        <v>0.87999999999999901</v>
      </c>
      <c r="AE13" s="138">
        <f t="shared" si="1"/>
        <v>8.2496413199426577E-3</v>
      </c>
    </row>
    <row r="14" spans="1:31" x14ac:dyDescent="0.25">
      <c r="H14" s="72"/>
      <c r="W14" s="133">
        <v>42592</v>
      </c>
      <c r="X14" s="10">
        <v>28.31</v>
      </c>
      <c r="Y14" s="10">
        <v>28.7</v>
      </c>
      <c r="Z14" s="10">
        <v>27.79</v>
      </c>
      <c r="AA14" s="10">
        <v>27.88</v>
      </c>
      <c r="AB14" s="95">
        <v>5130600</v>
      </c>
      <c r="AC14" s="10">
        <v>27.88</v>
      </c>
      <c r="AD14" s="2">
        <f t="shared" si="0"/>
        <v>0.91000000000000014</v>
      </c>
      <c r="AE14" s="138">
        <f t="shared" si="1"/>
        <v>-1.1697979439915018E-2</v>
      </c>
    </row>
    <row r="15" spans="1:31" x14ac:dyDescent="0.25">
      <c r="H15" s="72"/>
      <c r="W15" s="133">
        <v>42591</v>
      </c>
      <c r="X15" s="10">
        <v>28.39</v>
      </c>
      <c r="Y15" s="10">
        <v>28.66</v>
      </c>
      <c r="Z15" s="10">
        <v>28.12</v>
      </c>
      <c r="AA15" s="10">
        <v>28.21</v>
      </c>
      <c r="AB15" s="95">
        <v>4342300</v>
      </c>
      <c r="AC15" s="10">
        <v>28.21</v>
      </c>
      <c r="AD15" s="2">
        <f t="shared" si="0"/>
        <v>0.53999999999999915</v>
      </c>
      <c r="AE15" s="138">
        <f t="shared" si="1"/>
        <v>-3.8841807909604231E-3</v>
      </c>
    </row>
    <row r="16" spans="1:31" x14ac:dyDescent="0.25">
      <c r="H16" s="72"/>
      <c r="W16" s="133">
        <v>42590</v>
      </c>
      <c r="X16" s="10">
        <v>27.47</v>
      </c>
      <c r="Y16" s="10">
        <v>28.4</v>
      </c>
      <c r="Z16" s="10">
        <v>27.47</v>
      </c>
      <c r="AA16" s="10">
        <v>28.32</v>
      </c>
      <c r="AB16" s="95">
        <v>4755700</v>
      </c>
      <c r="AC16" s="10">
        <v>28.32</v>
      </c>
      <c r="AD16" s="2">
        <f t="shared" si="0"/>
        <v>0.92999999999999972</v>
      </c>
      <c r="AE16" s="138">
        <f t="shared" si="1"/>
        <v>3.8503850385038563E-2</v>
      </c>
    </row>
    <row r="17" spans="1:31" x14ac:dyDescent="0.25">
      <c r="W17" s="133">
        <v>42587</v>
      </c>
      <c r="X17" s="10">
        <v>26.65</v>
      </c>
      <c r="Y17" s="10">
        <v>27.69</v>
      </c>
      <c r="Z17" s="10">
        <v>26.51</v>
      </c>
      <c r="AA17" s="10">
        <v>27.27</v>
      </c>
      <c r="AB17" s="95">
        <v>6205800</v>
      </c>
      <c r="AC17" s="10">
        <v>27.27</v>
      </c>
      <c r="AD17" s="2">
        <f t="shared" si="0"/>
        <v>1.1799999999999997</v>
      </c>
      <c r="AE17" s="138">
        <f t="shared" si="1"/>
        <v>3.1391830559757805E-2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42586</v>
      </c>
      <c r="X18" s="10">
        <v>27.11</v>
      </c>
      <c r="Y18" s="10">
        <v>27.11</v>
      </c>
      <c r="Z18" s="10">
        <v>25.98</v>
      </c>
      <c r="AA18" s="10">
        <v>26.44</v>
      </c>
      <c r="AB18" s="95">
        <v>6586900</v>
      </c>
      <c r="AC18" s="10">
        <v>26.44</v>
      </c>
      <c r="AD18" s="2">
        <f t="shared" si="0"/>
        <v>1.129999999999999</v>
      </c>
      <c r="AE18" s="138">
        <f t="shared" si="1"/>
        <v>-3.1501831501831501E-2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42585</v>
      </c>
      <c r="X19" s="10">
        <v>27.11</v>
      </c>
      <c r="Y19" s="10">
        <v>27.75</v>
      </c>
      <c r="Z19" s="10">
        <v>26.85</v>
      </c>
      <c r="AA19" s="10">
        <v>27.3</v>
      </c>
      <c r="AB19" s="95">
        <v>6253300</v>
      </c>
      <c r="AC19" s="10">
        <v>27.3</v>
      </c>
      <c r="AD19" s="2">
        <f t="shared" si="0"/>
        <v>0.89999999999999858</v>
      </c>
      <c r="AE19" s="138">
        <f t="shared" si="1"/>
        <v>1.4673514306675628E-3</v>
      </c>
    </row>
    <row r="20" spans="1:31" x14ac:dyDescent="0.25">
      <c r="W20" s="133">
        <v>42584</v>
      </c>
      <c r="X20" s="10">
        <v>26.42</v>
      </c>
      <c r="Y20" s="10">
        <v>28.06</v>
      </c>
      <c r="Z20" s="10">
        <v>26.42</v>
      </c>
      <c r="AA20" s="10">
        <v>27.26</v>
      </c>
      <c r="AB20" s="95">
        <v>8097800</v>
      </c>
      <c r="AC20" s="10">
        <v>27.26</v>
      </c>
      <c r="AD20" s="2">
        <f t="shared" si="0"/>
        <v>1.639999999999997</v>
      </c>
      <c r="AE20" s="138">
        <f t="shared" si="1"/>
        <v>2.3657529102516062E-2</v>
      </c>
    </row>
    <row r="21" spans="1:31" x14ac:dyDescent="0.25">
      <c r="W21" s="133">
        <v>42583</v>
      </c>
      <c r="X21" s="10">
        <v>27.02</v>
      </c>
      <c r="Y21" s="10">
        <v>27.13</v>
      </c>
      <c r="Z21" s="10">
        <v>26.41</v>
      </c>
      <c r="AA21" s="10">
        <v>26.63</v>
      </c>
      <c r="AB21" s="95">
        <v>6613100</v>
      </c>
      <c r="AC21" s="10">
        <v>26.63</v>
      </c>
      <c r="AD21" s="2">
        <f t="shared" si="0"/>
        <v>0.71999999999999886</v>
      </c>
      <c r="AE21" s="138">
        <f t="shared" si="1"/>
        <v>-1.3703703703703773E-2</v>
      </c>
    </row>
    <row r="22" spans="1:31" x14ac:dyDescent="0.25">
      <c r="W22" s="133">
        <v>42580</v>
      </c>
      <c r="X22" s="10">
        <v>27.53</v>
      </c>
      <c r="Y22" s="10">
        <v>27.54</v>
      </c>
      <c r="Z22" s="10">
        <v>26.63</v>
      </c>
      <c r="AA22" s="10">
        <v>27</v>
      </c>
      <c r="AB22" s="95">
        <v>9051400</v>
      </c>
      <c r="AC22" s="10">
        <v>27</v>
      </c>
      <c r="AD22" s="2">
        <f t="shared" si="0"/>
        <v>0.91000000000000014</v>
      </c>
      <c r="AE22" s="138">
        <f t="shared" si="1"/>
        <v>-2.3508137432188048E-2</v>
      </c>
    </row>
    <row r="23" spans="1:31" x14ac:dyDescent="0.25">
      <c r="W23" s="133">
        <v>42579</v>
      </c>
      <c r="X23" s="10">
        <v>28.32</v>
      </c>
      <c r="Y23" s="10">
        <v>28.37</v>
      </c>
      <c r="Z23" s="10">
        <v>27.43</v>
      </c>
      <c r="AA23" s="10">
        <v>27.65</v>
      </c>
      <c r="AB23" s="95">
        <v>5901100</v>
      </c>
      <c r="AC23" s="10">
        <v>27.65</v>
      </c>
      <c r="AD23" s="2">
        <f t="shared" si="0"/>
        <v>0.94000000000000128</v>
      </c>
      <c r="AE23" s="138">
        <f t="shared" si="1"/>
        <v>-4.259002770083109E-2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42578</v>
      </c>
      <c r="X24" s="10">
        <v>29.43</v>
      </c>
      <c r="Y24" s="10">
        <v>29.69</v>
      </c>
      <c r="Z24" s="10">
        <v>28.58</v>
      </c>
      <c r="AA24" s="10">
        <v>28.88</v>
      </c>
      <c r="AB24" s="95">
        <v>3798800</v>
      </c>
      <c r="AC24" s="10">
        <v>28.88</v>
      </c>
      <c r="AD24" s="2">
        <f t="shared" si="0"/>
        <v>1.110000000000003</v>
      </c>
      <c r="AE24" s="138">
        <f t="shared" si="1"/>
        <v>-1.5678254942058656E-2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42577</v>
      </c>
      <c r="X25" s="10">
        <v>28.63</v>
      </c>
      <c r="Y25" s="10">
        <v>29.46</v>
      </c>
      <c r="Z25" s="10">
        <v>28.5</v>
      </c>
      <c r="AA25" s="10">
        <v>29.34</v>
      </c>
      <c r="AB25" s="95">
        <v>3773700</v>
      </c>
      <c r="AC25" s="10">
        <v>29.34</v>
      </c>
      <c r="AD25" s="2">
        <f t="shared" si="0"/>
        <v>0.96000000000000085</v>
      </c>
      <c r="AE25" s="138">
        <f t="shared" si="1"/>
        <v>2.479916171847707E-2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42576</v>
      </c>
      <c r="X26" s="10">
        <v>28.24</v>
      </c>
      <c r="Y26" s="10">
        <v>28.65</v>
      </c>
      <c r="Z26" s="10">
        <v>27.98</v>
      </c>
      <c r="AA26" s="10">
        <v>28.63</v>
      </c>
      <c r="AB26" s="95">
        <v>4375000</v>
      </c>
      <c r="AC26" s="10">
        <v>28.63</v>
      </c>
      <c r="AD26" s="2">
        <f t="shared" si="0"/>
        <v>0.66999999999999815</v>
      </c>
      <c r="AE26" s="138">
        <f t="shared" si="1"/>
        <v>1.2376237623762387E-2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42573</v>
      </c>
      <c r="X27" s="10">
        <v>28.74</v>
      </c>
      <c r="Y27" s="10">
        <v>28.97</v>
      </c>
      <c r="Z27" s="10">
        <v>28.24</v>
      </c>
      <c r="AA27" s="10">
        <v>28.28</v>
      </c>
      <c r="AB27" s="95">
        <v>3892600</v>
      </c>
      <c r="AC27" s="10">
        <v>28.28</v>
      </c>
      <c r="AD27" s="2">
        <f t="shared" si="0"/>
        <v>0.73000000000000043</v>
      </c>
      <c r="AE27" s="138">
        <f t="shared" si="1"/>
        <v>-2.1114572516441665E-2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42572</v>
      </c>
      <c r="X28" s="10">
        <v>29.02</v>
      </c>
      <c r="Y28" s="10">
        <v>29.41</v>
      </c>
      <c r="Z28" s="10">
        <v>28.66</v>
      </c>
      <c r="AA28" s="10">
        <v>28.89</v>
      </c>
      <c r="AB28" s="95">
        <v>4071100</v>
      </c>
      <c r="AC28" s="10">
        <v>28.89</v>
      </c>
      <c r="AD28" s="2">
        <f t="shared" si="0"/>
        <v>0.75</v>
      </c>
      <c r="AE28" s="138">
        <f t="shared" si="1"/>
        <v>-4.1365046535677408E-3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42571</v>
      </c>
      <c r="X29" s="10">
        <v>28.58</v>
      </c>
      <c r="Y29" s="10">
        <v>29.58</v>
      </c>
      <c r="Z29" s="10">
        <v>28.3</v>
      </c>
      <c r="AA29" s="10">
        <v>29.01</v>
      </c>
      <c r="AB29" s="95">
        <v>5825800</v>
      </c>
      <c r="AC29" s="10">
        <v>29.01</v>
      </c>
      <c r="AD29" s="2">
        <f t="shared" si="0"/>
        <v>1.2799999999999976</v>
      </c>
      <c r="AE29" s="138">
        <f t="shared" si="1"/>
        <v>1.1506276150627714E-2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42570</v>
      </c>
      <c r="X30" s="10">
        <v>28.8</v>
      </c>
      <c r="Y30" s="10">
        <v>29.24</v>
      </c>
      <c r="Z30" s="10">
        <v>28.29</v>
      </c>
      <c r="AA30" s="10">
        <v>28.68</v>
      </c>
      <c r="AB30" s="95">
        <v>6292700</v>
      </c>
      <c r="AC30" s="10">
        <v>28.68</v>
      </c>
      <c r="AD30" s="2">
        <f t="shared" si="0"/>
        <v>0.94999999999999929</v>
      </c>
      <c r="AE30" s="138">
        <f t="shared" si="1"/>
        <v>-2.0491803278688603E-2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42569</v>
      </c>
      <c r="X31" s="10">
        <v>28.62</v>
      </c>
      <c r="Y31" s="10">
        <v>29.37</v>
      </c>
      <c r="Z31" s="10">
        <v>28.26</v>
      </c>
      <c r="AA31" s="10">
        <v>29.28</v>
      </c>
      <c r="AB31" s="95">
        <v>5520600</v>
      </c>
      <c r="AC31" s="10">
        <v>29.28</v>
      </c>
      <c r="AD31" s="2">
        <f t="shared" si="0"/>
        <v>1.1099999999999994</v>
      </c>
      <c r="AE31" s="138">
        <f t="shared" si="1"/>
        <v>2.0564656674799675E-2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42566</v>
      </c>
      <c r="X32" s="10">
        <v>28.3</v>
      </c>
      <c r="Y32" s="10">
        <v>28.71</v>
      </c>
      <c r="Z32" s="10">
        <v>27.95</v>
      </c>
      <c r="AA32" s="10">
        <v>28.69</v>
      </c>
      <c r="AB32" s="95">
        <v>4862000</v>
      </c>
      <c r="AC32" s="10">
        <v>28.69</v>
      </c>
      <c r="AD32" s="2">
        <f t="shared" si="0"/>
        <v>0.76000000000000156</v>
      </c>
      <c r="AE32" s="138">
        <f t="shared" si="1"/>
        <v>1.8097941802696971E-2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42565</v>
      </c>
      <c r="X33" s="10">
        <v>27.62</v>
      </c>
      <c r="Y33" s="10">
        <v>28.67</v>
      </c>
      <c r="Z33" s="10">
        <v>27.36</v>
      </c>
      <c r="AA33" s="10">
        <v>28.18</v>
      </c>
      <c r="AB33" s="95">
        <v>6964800</v>
      </c>
      <c r="AC33" s="10">
        <v>28.18</v>
      </c>
      <c r="AD33" s="2">
        <f t="shared" si="0"/>
        <v>1.3100000000000023</v>
      </c>
      <c r="AE33" s="138">
        <f t="shared" si="1"/>
        <v>2.8091937249179022E-2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42564</v>
      </c>
      <c r="X34" s="10">
        <v>26.15</v>
      </c>
      <c r="Y34" s="10">
        <v>27.42</v>
      </c>
      <c r="Z34" s="10">
        <v>25.94</v>
      </c>
      <c r="AA34" s="10">
        <v>27.41</v>
      </c>
      <c r="AB34" s="95">
        <v>7547700</v>
      </c>
      <c r="AC34" s="10">
        <v>27.41</v>
      </c>
      <c r="AD34" s="2">
        <f t="shared" si="0"/>
        <v>1.4800000000000004</v>
      </c>
      <c r="AE34" s="138">
        <f t="shared" si="1"/>
        <v>3.5120845921450039E-2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42563</v>
      </c>
      <c r="X35" s="10">
        <v>25.74</v>
      </c>
      <c r="Y35" s="10">
        <v>26.83</v>
      </c>
      <c r="Z35" s="10">
        <v>25.74</v>
      </c>
      <c r="AA35" s="10">
        <v>26.48</v>
      </c>
      <c r="AB35" s="95">
        <v>6540500</v>
      </c>
      <c r="AC35" s="10">
        <v>26.48</v>
      </c>
      <c r="AD35" s="2">
        <f t="shared" si="0"/>
        <v>1.0899999999999999</v>
      </c>
      <c r="AE35" s="138">
        <f t="shared" si="1"/>
        <v>3.0751265083690082E-2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42562</v>
      </c>
      <c r="X36" s="10">
        <v>25.7</v>
      </c>
      <c r="Y36" s="10">
        <v>26.2</v>
      </c>
      <c r="Z36" s="10">
        <v>25.59</v>
      </c>
      <c r="AA36" s="10">
        <v>25.69</v>
      </c>
      <c r="AB36" s="95">
        <v>3561400</v>
      </c>
      <c r="AC36" s="10">
        <v>25.69</v>
      </c>
      <c r="AD36" s="2">
        <f t="shared" si="0"/>
        <v>0.60999999999999943</v>
      </c>
      <c r="AE36" s="138">
        <f t="shared" si="1"/>
        <v>8.2417582417582125E-3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42559</v>
      </c>
      <c r="X37" s="10">
        <v>25.39</v>
      </c>
      <c r="Y37" s="10">
        <v>25.6</v>
      </c>
      <c r="Z37" s="10">
        <v>24.99</v>
      </c>
      <c r="AA37" s="10">
        <v>25.48</v>
      </c>
      <c r="AB37" s="95">
        <v>4398700</v>
      </c>
      <c r="AC37" s="10">
        <v>25.48</v>
      </c>
      <c r="AD37" s="2">
        <f t="shared" si="0"/>
        <v>0.61000000000000298</v>
      </c>
      <c r="AE37" s="138">
        <f t="shared" si="1"/>
        <v>1.9607843137255054E-2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42558</v>
      </c>
      <c r="X38" s="10">
        <v>25.43</v>
      </c>
      <c r="Y38" s="10">
        <v>25.71</v>
      </c>
      <c r="Z38" s="10">
        <v>24.84</v>
      </c>
      <c r="AA38" s="10">
        <v>24.99</v>
      </c>
      <c r="AB38" s="95">
        <v>4477100</v>
      </c>
      <c r="AC38" s="10">
        <v>24.99</v>
      </c>
      <c r="AD38" s="2">
        <f t="shared" si="0"/>
        <v>0.87000000000000099</v>
      </c>
      <c r="AE38" s="138">
        <f t="shared" si="1"/>
        <v>-9.5124851367420771E-3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42557</v>
      </c>
      <c r="X39" s="10">
        <v>25.44</v>
      </c>
      <c r="Y39" s="10">
        <v>25.48</v>
      </c>
      <c r="Z39" s="10">
        <v>24.45</v>
      </c>
      <c r="AA39" s="10">
        <v>25.23</v>
      </c>
      <c r="AB39" s="95">
        <v>4557800</v>
      </c>
      <c r="AC39" s="10">
        <v>25.23</v>
      </c>
      <c r="AD39" s="2">
        <f t="shared" si="0"/>
        <v>1.0300000000000011</v>
      </c>
      <c r="AE39" s="138">
        <f t="shared" si="1"/>
        <v>-9.4228504122496615E-3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6" t="s">
        <v>78</v>
      </c>
      <c r="P40" s="536"/>
      <c r="W40" s="133">
        <v>42556</v>
      </c>
      <c r="X40" s="10">
        <v>26.24</v>
      </c>
      <c r="Y40" s="10">
        <v>26.56</v>
      </c>
      <c r="Z40" s="10">
        <v>25.24</v>
      </c>
      <c r="AA40" s="10">
        <v>25.47</v>
      </c>
      <c r="AB40" s="95">
        <v>3895700</v>
      </c>
      <c r="AC40" s="10">
        <v>25.47</v>
      </c>
      <c r="AD40" s="2">
        <f t="shared" si="0"/>
        <v>1.3200000000000003</v>
      </c>
      <c r="AE40" s="138">
        <f t="shared" si="1"/>
        <v>-4.1400075272864156E-2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30.360000000000003</v>
      </c>
      <c r="Q41" s="2"/>
      <c r="W41" s="133">
        <v>42552</v>
      </c>
      <c r="X41" s="10">
        <v>26.03</v>
      </c>
      <c r="Y41" s="10">
        <v>26.87</v>
      </c>
      <c r="Z41" s="10">
        <v>26.02</v>
      </c>
      <c r="AA41" s="10">
        <v>26.57</v>
      </c>
      <c r="AB41" s="95">
        <v>3845900</v>
      </c>
      <c r="AC41" s="10">
        <v>26.57</v>
      </c>
      <c r="AD41" s="2">
        <f t="shared" si="0"/>
        <v>0.85000000000000142</v>
      </c>
      <c r="AE41" s="138">
        <f t="shared" si="1"/>
        <v>1.4896867838044336E-2</v>
      </c>
    </row>
    <row r="42" spans="2:31" ht="20.25" thickBot="1" x14ac:dyDescent="0.35">
      <c r="O42" s="83">
        <v>1.0900000000000001</v>
      </c>
      <c r="P42" s="83">
        <f t="shared" ref="P42:P61" si="27">O42*$Q$4</f>
        <v>30.084000000000003</v>
      </c>
      <c r="Q42" s="2"/>
      <c r="T42" s="91" t="s">
        <v>113</v>
      </c>
      <c r="W42" s="133">
        <v>42551</v>
      </c>
      <c r="X42" s="10">
        <v>25.71</v>
      </c>
      <c r="Y42" s="10">
        <v>26.79</v>
      </c>
      <c r="Z42" s="10">
        <v>25.21</v>
      </c>
      <c r="AA42" s="10">
        <v>26.18</v>
      </c>
      <c r="AB42" s="95">
        <v>7548800</v>
      </c>
      <c r="AC42" s="10">
        <v>26.18</v>
      </c>
      <c r="AD42" s="2">
        <f t="shared" si="0"/>
        <v>1.5799999999999983</v>
      </c>
      <c r="AE42" s="138">
        <f t="shared" si="1"/>
        <v>2.1857923497267784E-2</v>
      </c>
    </row>
    <row r="43" spans="2:31" ht="15.75" thickTop="1" x14ac:dyDescent="0.25">
      <c r="O43" s="83">
        <v>1.08</v>
      </c>
      <c r="P43" s="83">
        <f t="shared" si="27"/>
        <v>29.808000000000003</v>
      </c>
      <c r="Q43" s="2"/>
      <c r="T43" s="128" t="s">
        <v>98</v>
      </c>
      <c r="U43" s="129">
        <v>28.5</v>
      </c>
      <c r="W43" s="133">
        <v>42550</v>
      </c>
      <c r="X43" s="10">
        <v>25.58</v>
      </c>
      <c r="Y43" s="10">
        <v>25.73</v>
      </c>
      <c r="Z43" s="10">
        <v>25.04</v>
      </c>
      <c r="AA43" s="10">
        <v>25.62</v>
      </c>
      <c r="AB43" s="95">
        <v>4469700</v>
      </c>
      <c r="AC43" s="10">
        <v>25.62</v>
      </c>
      <c r="AD43" s="2">
        <f t="shared" si="0"/>
        <v>0.69000000000000128</v>
      </c>
      <c r="AE43" s="138">
        <f t="shared" si="1"/>
        <v>1.4251781472684133E-2</v>
      </c>
    </row>
    <row r="44" spans="2:31" x14ac:dyDescent="0.25">
      <c r="O44" s="83">
        <v>1.07</v>
      </c>
      <c r="P44" s="83">
        <f t="shared" si="27"/>
        <v>29.532000000000004</v>
      </c>
      <c r="Q44" s="2"/>
      <c r="T44" s="93" t="s">
        <v>99</v>
      </c>
      <c r="U44" s="130">
        <v>28.67</v>
      </c>
      <c r="W44" s="133">
        <v>42549</v>
      </c>
      <c r="X44" s="10">
        <v>25.27</v>
      </c>
      <c r="Y44" s="10">
        <v>25.58</v>
      </c>
      <c r="Z44" s="10">
        <v>24.84</v>
      </c>
      <c r="AA44" s="10">
        <v>25.26</v>
      </c>
      <c r="AB44" s="95">
        <v>4953400</v>
      </c>
      <c r="AC44" s="10">
        <v>25.26</v>
      </c>
      <c r="AD44" s="2">
        <f t="shared" si="0"/>
        <v>0.73999999999999844</v>
      </c>
      <c r="AE44" s="138">
        <f t="shared" si="1"/>
        <v>2.3086269744835963E-2</v>
      </c>
    </row>
    <row r="45" spans="2:31" x14ac:dyDescent="0.25">
      <c r="O45" s="83">
        <v>1.06</v>
      </c>
      <c r="P45" s="83">
        <f t="shared" si="27"/>
        <v>29.256000000000004</v>
      </c>
      <c r="Q45" s="2"/>
      <c r="T45" s="93" t="s">
        <v>100</v>
      </c>
      <c r="U45" s="130" t="s">
        <v>546</v>
      </c>
      <c r="W45" s="133">
        <v>42548</v>
      </c>
      <c r="X45" s="10">
        <v>26.43</v>
      </c>
      <c r="Y45" s="10">
        <v>26.5</v>
      </c>
      <c r="Z45" s="10">
        <v>24.53</v>
      </c>
      <c r="AA45" s="10">
        <v>24.69</v>
      </c>
      <c r="AB45" s="95">
        <v>7350400</v>
      </c>
      <c r="AC45" s="10">
        <v>24.69</v>
      </c>
      <c r="AD45" s="2">
        <f t="shared" si="0"/>
        <v>1.9699999999999989</v>
      </c>
      <c r="AE45" s="138">
        <f t="shared" si="1"/>
        <v>-8.2497212931995523E-2</v>
      </c>
    </row>
    <row r="46" spans="2:31" x14ac:dyDescent="0.25">
      <c r="O46" s="83">
        <v>1.05</v>
      </c>
      <c r="P46" s="83">
        <f t="shared" si="27"/>
        <v>28.980000000000004</v>
      </c>
      <c r="Q46" s="2"/>
      <c r="T46" s="93" t="s">
        <v>101</v>
      </c>
      <c r="U46" s="130" t="s">
        <v>547</v>
      </c>
      <c r="W46" s="133">
        <v>42545</v>
      </c>
      <c r="X46" s="10">
        <v>26.93</v>
      </c>
      <c r="Y46" s="10">
        <v>27.83</v>
      </c>
      <c r="Z46" s="10">
        <v>26.64</v>
      </c>
      <c r="AA46" s="10">
        <v>26.91</v>
      </c>
      <c r="AB46" s="95">
        <v>8695100</v>
      </c>
      <c r="AC46" s="10">
        <v>26.91</v>
      </c>
      <c r="AD46" s="2">
        <f t="shared" si="0"/>
        <v>1.1899999999999977</v>
      </c>
      <c r="AE46" s="138">
        <f t="shared" si="1"/>
        <v>-3.8928571428571423E-2</v>
      </c>
    </row>
    <row r="47" spans="2:31" x14ac:dyDescent="0.25">
      <c r="O47" s="83">
        <v>1.04</v>
      </c>
      <c r="P47" s="83">
        <f t="shared" si="27"/>
        <v>28.704000000000004</v>
      </c>
      <c r="Q47" s="2"/>
      <c r="T47" s="93" t="s">
        <v>102</v>
      </c>
      <c r="U47" s="130">
        <v>26.33</v>
      </c>
      <c r="W47" s="133">
        <v>42544</v>
      </c>
      <c r="X47" s="10">
        <v>27.57</v>
      </c>
      <c r="Y47" s="10">
        <v>28.7</v>
      </c>
      <c r="Z47" s="10">
        <v>27.55</v>
      </c>
      <c r="AA47" s="10">
        <v>28</v>
      </c>
      <c r="AB47" s="95">
        <v>9273100</v>
      </c>
      <c r="AC47" s="10">
        <v>28</v>
      </c>
      <c r="AD47" s="2">
        <f t="shared" si="0"/>
        <v>1.1499999999999986</v>
      </c>
      <c r="AE47" s="138">
        <f t="shared" si="1"/>
        <v>4.7120418848167533E-2</v>
      </c>
    </row>
    <row r="48" spans="2:31" x14ac:dyDescent="0.25">
      <c r="O48" s="83">
        <v>1.03</v>
      </c>
      <c r="P48" s="83">
        <f t="shared" si="27"/>
        <v>28.428000000000001</v>
      </c>
      <c r="Q48" s="2"/>
      <c r="T48" s="93" t="s">
        <v>103</v>
      </c>
      <c r="U48" s="130">
        <v>-0.622637</v>
      </c>
      <c r="W48" s="133">
        <v>42543</v>
      </c>
      <c r="X48" s="10">
        <v>27.19</v>
      </c>
      <c r="Y48" s="10">
        <v>27.65</v>
      </c>
      <c r="Z48" s="10">
        <v>26.69</v>
      </c>
      <c r="AA48" s="10">
        <v>26.74</v>
      </c>
      <c r="AB48" s="95">
        <v>4821100</v>
      </c>
      <c r="AC48" s="10">
        <v>26.74</v>
      </c>
      <c r="AD48" s="2">
        <f t="shared" si="0"/>
        <v>0.9599999999999973</v>
      </c>
      <c r="AE48" s="138">
        <f t="shared" si="1"/>
        <v>-8.5279940674823917E-3</v>
      </c>
    </row>
    <row r="49" spans="1:31" x14ac:dyDescent="0.25">
      <c r="O49" s="83">
        <v>1.02</v>
      </c>
      <c r="P49" s="83">
        <f t="shared" si="27"/>
        <v>28.152000000000001</v>
      </c>
      <c r="Q49" s="2"/>
      <c r="T49" s="93" t="s">
        <v>123</v>
      </c>
      <c r="U49" s="130" t="s">
        <v>325</v>
      </c>
      <c r="W49" s="133">
        <v>42542</v>
      </c>
      <c r="X49" s="10">
        <v>26.86</v>
      </c>
      <c r="Y49" s="10">
        <v>27.15</v>
      </c>
      <c r="Z49" s="10">
        <v>26.08</v>
      </c>
      <c r="AA49" s="10">
        <v>26.97</v>
      </c>
      <c r="AB49" s="95">
        <v>6251200</v>
      </c>
      <c r="AC49" s="10">
        <v>26.97</v>
      </c>
      <c r="AD49" s="2">
        <f t="shared" si="0"/>
        <v>1.0700000000000003</v>
      </c>
      <c r="AE49" s="138">
        <f t="shared" si="1"/>
        <v>3.3482142857141906E-3</v>
      </c>
    </row>
    <row r="50" spans="1:31" x14ac:dyDescent="0.25">
      <c r="O50" s="83">
        <v>1.01</v>
      </c>
      <c r="P50" s="83">
        <f t="shared" si="27"/>
        <v>27.876000000000001</v>
      </c>
      <c r="Q50" s="2"/>
      <c r="T50" s="93"/>
      <c r="U50" s="130"/>
      <c r="W50" s="133">
        <v>42541</v>
      </c>
      <c r="X50" s="10">
        <v>27.07</v>
      </c>
      <c r="Y50" s="10">
        <v>27.73</v>
      </c>
      <c r="Z50" s="10">
        <v>26.85</v>
      </c>
      <c r="AA50" s="10">
        <v>26.88</v>
      </c>
      <c r="AB50" s="95">
        <v>5225600</v>
      </c>
      <c r="AC50" s="10">
        <v>26.88</v>
      </c>
      <c r="AD50" s="2">
        <f t="shared" si="0"/>
        <v>0.87999999999999901</v>
      </c>
      <c r="AE50" s="138">
        <f t="shared" si="1"/>
        <v>5.2356020942407877E-3</v>
      </c>
    </row>
    <row r="51" spans="1:31" x14ac:dyDescent="0.25">
      <c r="O51" s="83">
        <v>1</v>
      </c>
      <c r="P51" s="83">
        <f t="shared" si="27"/>
        <v>27.6</v>
      </c>
      <c r="Q51" s="2"/>
      <c r="T51" s="93" t="s">
        <v>105</v>
      </c>
      <c r="U51" s="130" t="s">
        <v>548</v>
      </c>
      <c r="W51" s="133">
        <v>42538</v>
      </c>
      <c r="X51" s="10">
        <v>25.93</v>
      </c>
      <c r="Y51" s="10">
        <v>26.87</v>
      </c>
      <c r="Z51" s="10">
        <v>25.93</v>
      </c>
      <c r="AA51" s="10">
        <v>26.74</v>
      </c>
      <c r="AB51" s="95">
        <v>6420700</v>
      </c>
      <c r="AC51" s="10">
        <v>26.74</v>
      </c>
      <c r="AD51" s="2">
        <f t="shared" si="0"/>
        <v>0.94000000000000128</v>
      </c>
      <c r="AE51" s="138">
        <f t="shared" si="1"/>
        <v>3.2432432432432323E-2</v>
      </c>
    </row>
    <row r="52" spans="1:31" x14ac:dyDescent="0.25">
      <c r="O52" s="83">
        <v>0.99</v>
      </c>
      <c r="P52" s="83">
        <f t="shared" si="27"/>
        <v>27.324000000000002</v>
      </c>
      <c r="Q52" s="2"/>
      <c r="T52" s="93" t="s">
        <v>106</v>
      </c>
      <c r="U52" s="130" t="s">
        <v>357</v>
      </c>
      <c r="W52" s="133">
        <v>42537</v>
      </c>
      <c r="X52" s="10">
        <v>26.07</v>
      </c>
      <c r="Y52" s="10">
        <v>26.11</v>
      </c>
      <c r="Z52" s="10">
        <v>25.44</v>
      </c>
      <c r="AA52" s="10">
        <v>25.9</v>
      </c>
      <c r="AB52" s="95">
        <v>4591500</v>
      </c>
      <c r="AC52" s="10">
        <v>25.9</v>
      </c>
      <c r="AD52" s="2">
        <f t="shared" si="0"/>
        <v>0.66999999999999815</v>
      </c>
      <c r="AE52" s="138">
        <f t="shared" si="1"/>
        <v>-1.5209125475285301E-2</v>
      </c>
    </row>
    <row r="53" spans="1:31" x14ac:dyDescent="0.25">
      <c r="O53" s="83">
        <v>0.98</v>
      </c>
      <c r="P53" s="83">
        <f t="shared" si="27"/>
        <v>27.048000000000002</v>
      </c>
      <c r="Q53" s="2"/>
      <c r="T53" s="93" t="s">
        <v>107</v>
      </c>
      <c r="U53" s="131">
        <v>5416518</v>
      </c>
      <c r="W53" s="133">
        <v>42536</v>
      </c>
      <c r="X53" s="10">
        <v>26.4</v>
      </c>
      <c r="Y53" s="10">
        <v>27.04</v>
      </c>
      <c r="Z53" s="10">
        <v>26.24</v>
      </c>
      <c r="AA53" s="10">
        <v>26.3</v>
      </c>
      <c r="AB53" s="95">
        <v>3910300</v>
      </c>
      <c r="AC53" s="10">
        <v>26.3</v>
      </c>
      <c r="AD53" s="2">
        <f t="shared" si="0"/>
        <v>0.80000000000000071</v>
      </c>
      <c r="AE53" s="138">
        <f t="shared" si="1"/>
        <v>3.8037276530999975E-4</v>
      </c>
    </row>
    <row r="54" spans="1:31" x14ac:dyDescent="0.25">
      <c r="O54" s="83">
        <v>0.97</v>
      </c>
      <c r="P54" s="83">
        <f t="shared" si="27"/>
        <v>26.772000000000002</v>
      </c>
      <c r="T54" s="93" t="s">
        <v>110</v>
      </c>
      <c r="U54" s="131">
        <v>5478740</v>
      </c>
      <c r="W54" s="133">
        <v>42535</v>
      </c>
      <c r="X54" s="10">
        <v>26.85</v>
      </c>
      <c r="Y54" s="10">
        <v>27.47</v>
      </c>
      <c r="Z54" s="10">
        <v>25.95</v>
      </c>
      <c r="AA54" s="10">
        <v>26.29</v>
      </c>
      <c r="AB54" s="95">
        <v>5589000</v>
      </c>
      <c r="AC54" s="10">
        <v>26.29</v>
      </c>
      <c r="AD54" s="2">
        <f t="shared" si="0"/>
        <v>1.5199999999999996</v>
      </c>
      <c r="AE54" s="138">
        <f t="shared" si="1"/>
        <v>-2.3039762170196987E-2</v>
      </c>
    </row>
    <row r="55" spans="1:31" x14ac:dyDescent="0.25">
      <c r="O55" s="83">
        <v>0.96</v>
      </c>
      <c r="P55" s="83">
        <f t="shared" si="27"/>
        <v>26.495999999999999</v>
      </c>
      <c r="T55" s="93" t="s">
        <v>108</v>
      </c>
      <c r="U55" s="130" t="s">
        <v>549</v>
      </c>
      <c r="W55" s="133">
        <v>42534</v>
      </c>
      <c r="X55" s="10">
        <v>27.22</v>
      </c>
      <c r="Y55" s="10">
        <v>28.08</v>
      </c>
      <c r="Z55" s="10">
        <v>26.89</v>
      </c>
      <c r="AA55" s="10">
        <v>26.91</v>
      </c>
      <c r="AB55" s="95">
        <v>4073000</v>
      </c>
      <c r="AC55" s="10">
        <v>26.91</v>
      </c>
      <c r="AD55" s="2">
        <f t="shared" si="0"/>
        <v>1.1899999999999977</v>
      </c>
      <c r="AE55" s="138">
        <f t="shared" si="1"/>
        <v>-2.2246941045606095E-3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26.22</v>
      </c>
      <c r="T56" s="93" t="s">
        <v>111</v>
      </c>
      <c r="U56" s="130">
        <v>17.39</v>
      </c>
      <c r="W56" s="133">
        <v>42531</v>
      </c>
      <c r="X56" s="10">
        <v>27.21</v>
      </c>
      <c r="Y56" s="10">
        <v>27.46</v>
      </c>
      <c r="Z56" s="10">
        <v>26.62</v>
      </c>
      <c r="AA56" s="10">
        <v>26.97</v>
      </c>
      <c r="AB56" s="95">
        <v>5135600</v>
      </c>
      <c r="AC56" s="10">
        <v>26.97</v>
      </c>
      <c r="AD56" s="2">
        <f t="shared" si="0"/>
        <v>0.83999999999999986</v>
      </c>
      <c r="AE56" s="138">
        <f t="shared" si="1"/>
        <v>-2.0341445695604921E-2</v>
      </c>
    </row>
    <row r="57" spans="1:31" x14ac:dyDescent="0.25">
      <c r="A57" s="502" t="s">
        <v>1</v>
      </c>
      <c r="B57" s="502" t="s">
        <v>2</v>
      </c>
      <c r="C57" s="502" t="s">
        <v>4</v>
      </c>
      <c r="D57" s="503" t="s">
        <v>5</v>
      </c>
      <c r="E57" s="503" t="s">
        <v>94</v>
      </c>
      <c r="F57" s="503" t="s">
        <v>60</v>
      </c>
      <c r="G57" s="502" t="s">
        <v>3</v>
      </c>
      <c r="H57" s="502" t="s">
        <v>6</v>
      </c>
      <c r="I57" s="503" t="s">
        <v>7</v>
      </c>
      <c r="J57" s="503" t="s">
        <v>95</v>
      </c>
      <c r="K57" s="503" t="s">
        <v>61</v>
      </c>
      <c r="L57" s="502" t="s">
        <v>37</v>
      </c>
      <c r="M57" s="502" t="s">
        <v>38</v>
      </c>
      <c r="O57" s="83">
        <v>0.94</v>
      </c>
      <c r="P57" s="83">
        <f t="shared" si="27"/>
        <v>25.943999999999999</v>
      </c>
      <c r="T57" s="93" t="s">
        <v>112</v>
      </c>
      <c r="U57" s="130">
        <v>1.59</v>
      </c>
      <c r="W57" s="133">
        <v>42530</v>
      </c>
      <c r="X57" s="10">
        <v>28.05</v>
      </c>
      <c r="Y57" s="10">
        <v>28.13</v>
      </c>
      <c r="Z57" s="10">
        <v>27.11</v>
      </c>
      <c r="AA57" s="10">
        <v>27.53</v>
      </c>
      <c r="AB57" s="95">
        <v>5002900</v>
      </c>
      <c r="AC57" s="10">
        <v>27.53</v>
      </c>
      <c r="AD57" s="2">
        <f t="shared" si="0"/>
        <v>1.0199999999999996</v>
      </c>
      <c r="AE57" s="138">
        <f t="shared" si="1"/>
        <v>-1.7487508922198414E-2</v>
      </c>
    </row>
    <row r="58" spans="1:31" x14ac:dyDescent="0.25">
      <c r="A58" s="504" t="s">
        <v>258</v>
      </c>
      <c r="B58" s="505">
        <v>42548</v>
      </c>
      <c r="C58" s="506">
        <v>100</v>
      </c>
      <c r="D58" s="507">
        <v>25</v>
      </c>
      <c r="E58" s="507">
        <v>0</v>
      </c>
      <c r="F58" s="507">
        <f>D58*C58+E58</f>
        <v>2500</v>
      </c>
      <c r="G58" s="505">
        <v>42584</v>
      </c>
      <c r="H58" s="508">
        <v>100</v>
      </c>
      <c r="I58" s="507">
        <v>27.88</v>
      </c>
      <c r="J58" s="507">
        <v>0.06</v>
      </c>
      <c r="K58" s="507">
        <f>H58*I58-J58</f>
        <v>2787.94</v>
      </c>
      <c r="L58" s="505" t="s">
        <v>285</v>
      </c>
      <c r="M58" s="506"/>
      <c r="O58" s="83">
        <v>0.93</v>
      </c>
      <c r="P58" s="83">
        <f t="shared" si="27"/>
        <v>25.668000000000003</v>
      </c>
      <c r="T58" s="93" t="s">
        <v>109</v>
      </c>
      <c r="U58" s="130" t="s">
        <v>260</v>
      </c>
      <c r="W58" s="133">
        <v>42529</v>
      </c>
      <c r="X58" s="10">
        <v>29.3</v>
      </c>
      <c r="Y58" s="10">
        <v>29.46</v>
      </c>
      <c r="Z58" s="10">
        <v>27.63</v>
      </c>
      <c r="AA58" s="10">
        <v>28.02</v>
      </c>
      <c r="AB58" s="95">
        <v>6700200</v>
      </c>
      <c r="AC58" s="10">
        <v>28.02</v>
      </c>
      <c r="AD58" s="2">
        <f t="shared" si="0"/>
        <v>1.8300000000000018</v>
      </c>
      <c r="AE58" s="138">
        <f t="shared" si="1"/>
        <v>-3.4791594901825706E-2</v>
      </c>
    </row>
    <row r="59" spans="1:31" x14ac:dyDescent="0.25">
      <c r="A59" s="509" t="s">
        <v>71</v>
      </c>
      <c r="B59" s="505"/>
      <c r="C59" s="506"/>
      <c r="D59" s="507"/>
      <c r="E59" s="507"/>
      <c r="F59" s="507"/>
      <c r="G59" s="506"/>
      <c r="H59" s="508"/>
      <c r="I59" s="507"/>
      <c r="J59" s="507"/>
      <c r="K59" s="507"/>
      <c r="L59" s="506"/>
      <c r="M59" s="506"/>
      <c r="O59" s="83">
        <v>0.92</v>
      </c>
      <c r="P59" s="83">
        <f t="shared" si="27"/>
        <v>25.392000000000003</v>
      </c>
      <c r="W59" s="133">
        <v>42528</v>
      </c>
      <c r="X59" s="10">
        <v>28.52</v>
      </c>
      <c r="Y59" s="10">
        <v>29.39</v>
      </c>
      <c r="Z59" s="10">
        <v>28.47</v>
      </c>
      <c r="AA59" s="10">
        <v>29.03</v>
      </c>
      <c r="AB59" s="95">
        <v>6579700</v>
      </c>
      <c r="AC59" s="10">
        <v>29.03</v>
      </c>
      <c r="AD59" s="2">
        <f t="shared" si="0"/>
        <v>0.92000000000000171</v>
      </c>
      <c r="AE59" s="138">
        <f t="shared" si="1"/>
        <v>2.3624823695345576E-2</v>
      </c>
    </row>
    <row r="60" spans="1:31" x14ac:dyDescent="0.25">
      <c r="A60" s="506"/>
      <c r="B60" s="505"/>
      <c r="C60" s="506"/>
      <c r="D60" s="507"/>
      <c r="E60" s="507"/>
      <c r="F60" s="507"/>
      <c r="G60" s="506"/>
      <c r="H60" s="508"/>
      <c r="I60" s="507"/>
      <c r="J60" s="507"/>
      <c r="K60" s="507"/>
      <c r="L60" s="506"/>
      <c r="M60" s="506"/>
      <c r="O60" s="83">
        <v>0.91</v>
      </c>
      <c r="P60" s="83">
        <f t="shared" si="27"/>
        <v>25.116000000000003</v>
      </c>
      <c r="W60" s="133">
        <v>42527</v>
      </c>
      <c r="X60" s="10">
        <v>26.85</v>
      </c>
      <c r="Y60" s="10">
        <v>28.49</v>
      </c>
      <c r="Z60" s="10">
        <v>26.75</v>
      </c>
      <c r="AA60" s="10">
        <v>28.36</v>
      </c>
      <c r="AB60" s="95">
        <v>7450700</v>
      </c>
      <c r="AC60" s="10">
        <v>28.36</v>
      </c>
      <c r="AD60" s="2">
        <f t="shared" si="0"/>
        <v>1.7399999999999984</v>
      </c>
      <c r="AE60" s="138">
        <f t="shared" si="1"/>
        <v>6.2172284644194775E-2</v>
      </c>
    </row>
    <row r="61" spans="1:31" x14ac:dyDescent="0.25">
      <c r="A61" s="506"/>
      <c r="B61" s="505"/>
      <c r="C61" s="506"/>
      <c r="D61" s="507"/>
      <c r="E61" s="507"/>
      <c r="F61" s="507"/>
      <c r="G61" s="506"/>
      <c r="H61" s="508"/>
      <c r="I61" s="507"/>
      <c r="J61" s="507"/>
      <c r="K61" s="507"/>
      <c r="L61" s="506"/>
      <c r="M61" s="506"/>
      <c r="O61" s="83">
        <v>0.9</v>
      </c>
      <c r="P61" s="83">
        <f t="shared" si="27"/>
        <v>24.840000000000003</v>
      </c>
      <c r="W61" s="133">
        <v>42524</v>
      </c>
      <c r="X61" s="10">
        <v>25.28</v>
      </c>
      <c r="Y61" s="10">
        <v>26.73</v>
      </c>
      <c r="Z61" s="10">
        <v>25.25</v>
      </c>
      <c r="AA61" s="10">
        <v>26.7</v>
      </c>
      <c r="AB61" s="95">
        <v>6587600</v>
      </c>
      <c r="AC61" s="10">
        <v>26.7</v>
      </c>
      <c r="AD61" s="2">
        <f t="shared" si="0"/>
        <v>1.4800000000000004</v>
      </c>
      <c r="AE61" s="138">
        <f t="shared" si="1"/>
        <v>4.0935672514619936E-2</v>
      </c>
    </row>
    <row r="62" spans="1:31" x14ac:dyDescent="0.25">
      <c r="A62" s="506"/>
      <c r="B62" s="505"/>
      <c r="C62" s="506"/>
      <c r="D62" s="507"/>
      <c r="E62" s="507"/>
      <c r="F62" s="507"/>
      <c r="G62" s="506"/>
      <c r="H62" s="508"/>
      <c r="I62" s="507"/>
      <c r="J62" s="507"/>
      <c r="K62" s="507"/>
      <c r="L62" s="506"/>
      <c r="M62" s="506"/>
      <c r="W62" s="133">
        <v>42523</v>
      </c>
      <c r="X62" s="10">
        <v>25.29</v>
      </c>
      <c r="Y62" s="10">
        <v>26</v>
      </c>
      <c r="Z62" s="10">
        <v>25.12</v>
      </c>
      <c r="AA62" s="10">
        <v>25.65</v>
      </c>
      <c r="AB62" s="95">
        <v>7305900</v>
      </c>
      <c r="AC62" s="10">
        <v>25.65</v>
      </c>
      <c r="AD62" s="2">
        <f t="shared" si="0"/>
        <v>0.87999999999999901</v>
      </c>
      <c r="AE62" s="138">
        <f t="shared" si="1"/>
        <v>1.6646848989298357E-2</v>
      </c>
    </row>
    <row r="63" spans="1:31" x14ac:dyDescent="0.25">
      <c r="A63" s="506"/>
      <c r="B63" s="506"/>
      <c r="C63" s="506"/>
      <c r="D63" s="507"/>
      <c r="E63" s="507"/>
      <c r="F63" s="507"/>
      <c r="G63" s="506"/>
      <c r="H63" s="508"/>
      <c r="I63" s="507"/>
      <c r="J63" s="507"/>
      <c r="K63" s="507"/>
      <c r="L63" s="506"/>
      <c r="M63" s="506"/>
      <c r="W63" s="133">
        <v>42522</v>
      </c>
      <c r="X63" s="10">
        <v>25</v>
      </c>
      <c r="Y63" s="10">
        <v>25.31</v>
      </c>
      <c r="Z63" s="10">
        <v>24.42</v>
      </c>
      <c r="AA63" s="10">
        <v>25.23</v>
      </c>
      <c r="AB63" s="95">
        <v>7758900</v>
      </c>
      <c r="AC63" s="10">
        <v>25.23</v>
      </c>
      <c r="AD63" s="2">
        <f t="shared" si="0"/>
        <v>0.88999999999999702</v>
      </c>
      <c r="AE63" s="138">
        <f t="shared" si="1"/>
        <v>0</v>
      </c>
    </row>
    <row r="64" spans="1:31" x14ac:dyDescent="0.25">
      <c r="A64" s="506"/>
      <c r="B64" s="506"/>
      <c r="C64" s="506"/>
      <c r="D64" s="507"/>
      <c r="E64" s="507"/>
      <c r="F64" s="507"/>
      <c r="G64" s="506"/>
      <c r="H64" s="508"/>
      <c r="I64" s="507"/>
      <c r="J64" s="507"/>
      <c r="K64" s="507"/>
      <c r="L64" s="506"/>
      <c r="M64" s="506"/>
      <c r="W64" s="133">
        <v>42521</v>
      </c>
      <c r="X64" s="10">
        <v>25.47</v>
      </c>
      <c r="Y64" s="10">
        <v>25.47</v>
      </c>
      <c r="Z64" s="10">
        <v>24.75</v>
      </c>
      <c r="AA64" s="10">
        <v>25.23</v>
      </c>
      <c r="AB64" s="95">
        <v>7570700</v>
      </c>
      <c r="AC64" s="10">
        <v>25.23</v>
      </c>
      <c r="AD64" s="2">
        <f t="shared" si="0"/>
        <v>0.71999999999999886</v>
      </c>
      <c r="AE64" s="138" t="e">
        <f t="shared" si="1"/>
        <v>#DIV/0!</v>
      </c>
    </row>
    <row r="65" spans="1:31" x14ac:dyDescent="0.25">
      <c r="A65" s="506"/>
      <c r="B65" s="506"/>
      <c r="C65" s="506"/>
      <c r="D65" s="507"/>
      <c r="E65" s="507"/>
      <c r="F65" s="507"/>
      <c r="G65" s="506"/>
      <c r="H65" s="508"/>
      <c r="I65" s="507"/>
      <c r="J65" s="507"/>
      <c r="K65" s="507"/>
      <c r="L65" s="506"/>
      <c r="M65" s="506"/>
      <c r="W65" s="133">
        <v>42521</v>
      </c>
      <c r="X65" s="10" t="s">
        <v>261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:31" x14ac:dyDescent="0.25">
      <c r="A66" s="506"/>
      <c r="B66" s="506"/>
      <c r="C66" s="506"/>
      <c r="D66" s="507"/>
      <c r="E66" s="507"/>
      <c r="F66" s="507"/>
      <c r="G66" s="506"/>
      <c r="H66" s="508"/>
      <c r="I66" s="507"/>
      <c r="J66" s="507"/>
      <c r="K66" s="507"/>
      <c r="L66" s="506"/>
      <c r="M66" s="506"/>
      <c r="W66" s="133">
        <v>42517</v>
      </c>
      <c r="X66" s="10">
        <v>26.17</v>
      </c>
      <c r="Y66" s="10">
        <v>26.27</v>
      </c>
      <c r="Z66" s="10">
        <v>25.61</v>
      </c>
      <c r="AA66" s="10">
        <v>25.69</v>
      </c>
      <c r="AB66" s="95">
        <v>3800000</v>
      </c>
      <c r="AC66" s="10">
        <v>25.42</v>
      </c>
      <c r="AD66" s="2">
        <f t="shared" si="0"/>
        <v>0.66000000000000014</v>
      </c>
      <c r="AE66" s="138">
        <f t="shared" si="1"/>
        <v>-1.6634429400386841E-2</v>
      </c>
    </row>
    <row r="67" spans="1:31" x14ac:dyDescent="0.25">
      <c r="A67" s="506"/>
      <c r="B67" s="506"/>
      <c r="C67" s="506"/>
      <c r="D67" s="507"/>
      <c r="E67" s="507"/>
      <c r="F67" s="507"/>
      <c r="G67" s="506"/>
      <c r="H67" s="508"/>
      <c r="I67" s="507"/>
      <c r="J67" s="507"/>
      <c r="K67" s="507"/>
      <c r="L67" s="506"/>
      <c r="M67" s="506"/>
      <c r="W67" s="133">
        <v>42516</v>
      </c>
      <c r="X67" s="10">
        <v>26.68</v>
      </c>
      <c r="Y67" s="10">
        <v>26.81</v>
      </c>
      <c r="Z67" s="10">
        <v>26</v>
      </c>
      <c r="AA67" s="10">
        <v>26.13</v>
      </c>
      <c r="AB67" s="95">
        <v>5229100</v>
      </c>
      <c r="AC67" s="10">
        <v>25.85</v>
      </c>
      <c r="AD67" s="2">
        <f>Y67-Z67</f>
        <v>0.80999999999999872</v>
      </c>
      <c r="AE67" s="138" t="e">
        <f>AC67/#REF!-1</f>
        <v>#REF!</v>
      </c>
    </row>
    <row r="68" spans="1:31" x14ac:dyDescent="0.25">
      <c r="A68" s="506"/>
      <c r="B68" s="506"/>
      <c r="C68" s="506"/>
      <c r="D68" s="507"/>
      <c r="E68" s="507"/>
      <c r="F68" s="507"/>
      <c r="G68" s="506"/>
      <c r="H68" s="508"/>
      <c r="I68" s="507"/>
      <c r="J68" s="507"/>
      <c r="K68" s="507"/>
      <c r="L68" s="506"/>
      <c r="M68" s="506"/>
      <c r="W68" s="133">
        <v>42515</v>
      </c>
      <c r="X68" s="10">
        <v>26.14</v>
      </c>
      <c r="Y68" s="10">
        <v>26.63</v>
      </c>
      <c r="Z68" s="10">
        <v>26.03</v>
      </c>
      <c r="AA68" s="10">
        <v>26.49</v>
      </c>
      <c r="AB68" s="95">
        <v>5039200</v>
      </c>
      <c r="AC68" s="10">
        <v>26.21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6"/>
      <c r="B69" s="506"/>
      <c r="C69" s="506"/>
      <c r="D69" s="507"/>
      <c r="E69" s="507"/>
      <c r="F69" s="507"/>
      <c r="G69" s="506"/>
      <c r="H69" s="508"/>
      <c r="I69" s="507"/>
      <c r="J69" s="507"/>
      <c r="K69" s="507"/>
      <c r="L69" s="506"/>
      <c r="M69" s="506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6"/>
      <c r="B70" s="506"/>
      <c r="C70" s="506"/>
      <c r="D70" s="507"/>
      <c r="E70" s="507"/>
      <c r="F70" s="507"/>
      <c r="G70" s="506"/>
      <c r="H70" s="508"/>
      <c r="I70" s="507"/>
      <c r="J70" s="507"/>
      <c r="K70" s="507"/>
      <c r="L70" s="506"/>
      <c r="M70" s="506"/>
    </row>
    <row r="71" spans="1:31" x14ac:dyDescent="0.25">
      <c r="A71" s="506"/>
      <c r="B71" s="506"/>
      <c r="C71" s="506"/>
      <c r="D71" s="507"/>
      <c r="E71" s="507"/>
      <c r="F71" s="507"/>
      <c r="G71" s="506"/>
      <c r="H71" s="508"/>
      <c r="I71" s="507"/>
      <c r="J71" s="507"/>
      <c r="K71" s="507"/>
      <c r="L71" s="506"/>
      <c r="M71" s="506"/>
    </row>
    <row r="72" spans="1:31" x14ac:dyDescent="0.25">
      <c r="A72" s="506"/>
      <c r="B72" s="506"/>
      <c r="C72" s="506"/>
      <c r="D72" s="507"/>
      <c r="E72" s="507"/>
      <c r="F72" s="507"/>
      <c r="G72" s="506"/>
      <c r="H72" s="508"/>
      <c r="I72" s="507"/>
      <c r="J72" s="507"/>
      <c r="K72" s="507"/>
      <c r="L72" s="506"/>
      <c r="M72" s="506"/>
    </row>
    <row r="73" spans="1:31" x14ac:dyDescent="0.25">
      <c r="A73" s="506"/>
      <c r="B73" s="506"/>
      <c r="C73" s="506"/>
      <c r="D73" s="507"/>
      <c r="E73" s="507"/>
      <c r="F73" s="507"/>
      <c r="G73" s="506"/>
      <c r="H73" s="506"/>
      <c r="I73" s="507"/>
      <c r="J73" s="507"/>
      <c r="K73" s="507"/>
      <c r="L73" s="506"/>
      <c r="M73" s="506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0" t="s">
        <v>204</v>
      </c>
      <c r="B75" s="511"/>
      <c r="C75" s="512">
        <f>SumByColor($A$19,C58:C73)</f>
        <v>0</v>
      </c>
      <c r="D75" s="512"/>
      <c r="E75" s="512"/>
      <c r="F75" s="513">
        <f>SumByColor($A$19,F58:F73)</f>
        <v>0</v>
      </c>
      <c r="G75" s="512"/>
      <c r="H75" s="512">
        <f>SumByColor($A$19,H58:H73)</f>
        <v>0</v>
      </c>
      <c r="I75" s="512"/>
      <c r="J75" s="512"/>
      <c r="K75" s="513">
        <f>SumByColor($A$19,K58:K73)</f>
        <v>0</v>
      </c>
      <c r="L75" s="512"/>
      <c r="M75" s="513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65" priority="19">
      <formula>F38&gt;0</formula>
    </cfRule>
    <cfRule type="expression" dxfId="464" priority="20">
      <formula>F38&lt;0</formula>
    </cfRule>
  </conditionalFormatting>
  <conditionalFormatting sqref="Q7">
    <cfRule type="expression" dxfId="463" priority="7">
      <formula>Q7&gt;0</formula>
    </cfRule>
    <cfRule type="expression" dxfId="462" priority="8">
      <formula>Q7&lt;0</formula>
    </cfRule>
  </conditionalFormatting>
  <conditionalFormatting sqref="Q8">
    <cfRule type="expression" dxfId="461" priority="5">
      <formula>Q8&gt;0</formula>
    </cfRule>
    <cfRule type="expression" dxfId="460" priority="6">
      <formula>Q8&lt;0</formula>
    </cfRule>
  </conditionalFormatting>
  <conditionalFormatting sqref="F25:F37">
    <cfRule type="expression" dxfId="459" priority="3">
      <formula>F25&gt;0</formula>
    </cfRule>
    <cfRule type="expression" dxfId="458" priority="4">
      <formula>F25&lt;0</formula>
    </cfRule>
  </conditionalFormatting>
  <conditionalFormatting sqref="H25:H37">
    <cfRule type="expression" dxfId="457" priority="1">
      <formula>H25&gt;0</formula>
    </cfRule>
    <cfRule type="expression" dxfId="456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42608</v>
      </c>
      <c r="X2" s="10">
        <v>49.09</v>
      </c>
      <c r="Y2" s="10">
        <v>49.55</v>
      </c>
      <c r="Z2" s="10">
        <v>48.42</v>
      </c>
      <c r="AA2" s="10">
        <v>48.6</v>
      </c>
      <c r="AB2" s="95">
        <v>5311500</v>
      </c>
      <c r="AC2" s="10">
        <v>48.6</v>
      </c>
      <c r="AD2" s="2">
        <f>Y2-Z2</f>
        <v>1.1299999999999955</v>
      </c>
      <c r="AE2" s="138">
        <f>AC2/AC3-1</f>
        <v>-5.5248618784529135E-3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48.6</v>
      </c>
      <c r="T3" s="1"/>
      <c r="W3" s="133">
        <v>42607</v>
      </c>
      <c r="X3" s="10">
        <v>48.96</v>
      </c>
      <c r="Y3" s="10">
        <v>49.05</v>
      </c>
      <c r="Z3" s="10">
        <v>48.83</v>
      </c>
      <c r="AA3" s="10">
        <v>48.87</v>
      </c>
      <c r="AB3" s="95">
        <v>1807000</v>
      </c>
      <c r="AC3" s="10">
        <v>48.87</v>
      </c>
      <c r="AD3" s="2">
        <f t="shared" ref="AD3:AD66" si="0">Y3-Z3</f>
        <v>0.21999999999999886</v>
      </c>
      <c r="AE3" s="138">
        <f t="shared" ref="AE3:AE66" si="1">AC3/AC4-1</f>
        <v>-4.2787286063570296E-3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48.6</v>
      </c>
      <c r="T4" s="163"/>
      <c r="U4" s="1"/>
      <c r="W4" s="133">
        <v>42606</v>
      </c>
      <c r="X4" s="10">
        <v>49.31</v>
      </c>
      <c r="Y4" s="10">
        <v>49.38</v>
      </c>
      <c r="Z4" s="10">
        <v>49.07</v>
      </c>
      <c r="AA4" s="10">
        <v>49.08</v>
      </c>
      <c r="AB4" s="95">
        <v>3346800</v>
      </c>
      <c r="AC4" s="10">
        <v>49.08</v>
      </c>
      <c r="AD4" s="2">
        <f t="shared" si="0"/>
        <v>0.31000000000000227</v>
      </c>
      <c r="AE4" s="138">
        <f t="shared" si="1"/>
        <v>-2.8443722064201982E-3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42605</v>
      </c>
      <c r="X5" s="10">
        <v>49.34</v>
      </c>
      <c r="Y5" s="10">
        <v>49.49</v>
      </c>
      <c r="Z5" s="10">
        <v>49.22</v>
      </c>
      <c r="AA5" s="10">
        <v>49.22</v>
      </c>
      <c r="AB5" s="95">
        <v>3791900</v>
      </c>
      <c r="AC5" s="10">
        <v>49.22</v>
      </c>
      <c r="AD5" s="2">
        <f t="shared" si="0"/>
        <v>0.27000000000000313</v>
      </c>
      <c r="AE5" s="138">
        <f t="shared" si="1"/>
        <v>4.6948356807510194E-3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42604</v>
      </c>
      <c r="X6" s="10">
        <v>48.74</v>
      </c>
      <c r="Y6" s="10">
        <v>49.08</v>
      </c>
      <c r="Z6" s="10">
        <v>48.69</v>
      </c>
      <c r="AA6" s="10">
        <v>48.99</v>
      </c>
      <c r="AB6" s="95">
        <v>1604600</v>
      </c>
      <c r="AC6" s="10">
        <v>48.99</v>
      </c>
      <c r="AD6" s="2">
        <f t="shared" si="0"/>
        <v>0.39000000000000057</v>
      </c>
      <c r="AE6" s="138">
        <f t="shared" si="1"/>
        <v>8.1716036772205847E-4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42601</v>
      </c>
      <c r="X7" s="10">
        <v>48.79</v>
      </c>
      <c r="Y7" s="10">
        <v>49.01</v>
      </c>
      <c r="Z7" s="10">
        <v>48.69</v>
      </c>
      <c r="AA7" s="10">
        <v>48.95</v>
      </c>
      <c r="AB7" s="95">
        <v>2020100</v>
      </c>
      <c r="AC7" s="10">
        <v>48.95</v>
      </c>
      <c r="AD7" s="2">
        <f t="shared" si="0"/>
        <v>0.32000000000000028</v>
      </c>
      <c r="AE7" s="138">
        <f t="shared" si="1"/>
        <v>-8.7079789388416762E-3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42600</v>
      </c>
      <c r="X8" s="10">
        <v>49.11</v>
      </c>
      <c r="Y8" s="10">
        <v>49.39</v>
      </c>
      <c r="Z8" s="10">
        <v>49.09</v>
      </c>
      <c r="AA8" s="10">
        <v>49.38</v>
      </c>
      <c r="AB8" s="95">
        <v>2618000</v>
      </c>
      <c r="AC8" s="10">
        <v>49.38</v>
      </c>
      <c r="AD8" s="2">
        <f t="shared" si="0"/>
        <v>0.29999999999999716</v>
      </c>
      <c r="AE8" s="138">
        <f t="shared" si="1"/>
        <v>7.9608083282303177E-3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42599</v>
      </c>
      <c r="X9" s="10">
        <v>48.82</v>
      </c>
      <c r="Y9" s="10">
        <v>49.14</v>
      </c>
      <c r="Z9" s="10">
        <v>48.61</v>
      </c>
      <c r="AA9" s="10">
        <v>48.99</v>
      </c>
      <c r="AB9" s="95">
        <v>3134300</v>
      </c>
      <c r="AC9" s="10">
        <v>48.99</v>
      </c>
      <c r="AD9" s="2">
        <f t="shared" si="0"/>
        <v>0.53000000000000114</v>
      </c>
      <c r="AE9" s="138">
        <f t="shared" si="1"/>
        <v>-1.6303240269003316E-3</v>
      </c>
    </row>
    <row r="10" spans="1:31" x14ac:dyDescent="0.25">
      <c r="H10" s="72"/>
      <c r="O10" s="11" t="s">
        <v>223</v>
      </c>
      <c r="P10" s="34"/>
      <c r="Q10" s="2">
        <f>M53</f>
        <v>257.64999999999964</v>
      </c>
      <c r="W10" s="133">
        <v>42598</v>
      </c>
      <c r="X10" s="10">
        <v>49.17</v>
      </c>
      <c r="Y10" s="10">
        <v>49.28</v>
      </c>
      <c r="Z10" s="10">
        <v>49.06</v>
      </c>
      <c r="AA10" s="10">
        <v>49.07</v>
      </c>
      <c r="AB10" s="95">
        <v>4113300</v>
      </c>
      <c r="AC10" s="10">
        <v>49.07</v>
      </c>
      <c r="AD10" s="2">
        <f t="shared" si="0"/>
        <v>0.21999999999999886</v>
      </c>
      <c r="AE10" s="138">
        <f t="shared" si="1"/>
        <v>-4.0741495212881507E-4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42597</v>
      </c>
      <c r="X11" s="10">
        <v>49.09</v>
      </c>
      <c r="Y11" s="10">
        <v>49.2</v>
      </c>
      <c r="Z11" s="10">
        <v>49.05</v>
      </c>
      <c r="AA11" s="10">
        <v>49.09</v>
      </c>
      <c r="AB11" s="95">
        <v>1432600</v>
      </c>
      <c r="AC11" s="10">
        <v>49.09</v>
      </c>
      <c r="AD11" s="2">
        <f t="shared" si="0"/>
        <v>0.15000000000000568</v>
      </c>
      <c r="AE11" s="138">
        <f t="shared" si="1"/>
        <v>3.0649775234983245E-3</v>
      </c>
    </row>
    <row r="12" spans="1:31" x14ac:dyDescent="0.25">
      <c r="H12" s="72"/>
      <c r="W12" s="133">
        <v>42594</v>
      </c>
      <c r="X12" s="10">
        <v>49.17</v>
      </c>
      <c r="Y12" s="10">
        <v>49.17</v>
      </c>
      <c r="Z12" s="10">
        <v>48.88</v>
      </c>
      <c r="AA12" s="10">
        <v>48.94</v>
      </c>
      <c r="AB12" s="95">
        <v>1558400</v>
      </c>
      <c r="AC12" s="10">
        <v>48.94</v>
      </c>
      <c r="AD12" s="2">
        <f t="shared" si="0"/>
        <v>0.28999999999999915</v>
      </c>
      <c r="AE12" s="138">
        <f t="shared" si="1"/>
        <v>-1.224489795918382E-3</v>
      </c>
    </row>
    <row r="13" spans="1:31" x14ac:dyDescent="0.25">
      <c r="H13" s="72"/>
      <c r="W13" s="133">
        <v>42593</v>
      </c>
      <c r="X13" s="10">
        <v>48.82</v>
      </c>
      <c r="Y13" s="10">
        <v>49.14</v>
      </c>
      <c r="Z13" s="10">
        <v>48.82</v>
      </c>
      <c r="AA13" s="10">
        <v>49</v>
      </c>
      <c r="AB13" s="95">
        <v>2320000</v>
      </c>
      <c r="AC13" s="10">
        <v>49</v>
      </c>
      <c r="AD13" s="2">
        <f t="shared" si="0"/>
        <v>0.32000000000000028</v>
      </c>
      <c r="AE13" s="138">
        <f t="shared" si="1"/>
        <v>7.815713698066773E-3</v>
      </c>
    </row>
    <row r="14" spans="1:31" x14ac:dyDescent="0.25">
      <c r="H14" s="72"/>
      <c r="W14" s="133">
        <v>42592</v>
      </c>
      <c r="X14" s="10">
        <v>48.66</v>
      </c>
      <c r="Y14" s="10">
        <v>48.74</v>
      </c>
      <c r="Z14" s="10">
        <v>48.57</v>
      </c>
      <c r="AA14" s="10">
        <v>48.62</v>
      </c>
      <c r="AB14" s="95">
        <v>2209500</v>
      </c>
      <c r="AC14" s="10">
        <v>48.62</v>
      </c>
      <c r="AD14" s="2">
        <f t="shared" si="0"/>
        <v>0.17000000000000171</v>
      </c>
      <c r="AE14" s="138">
        <f t="shared" si="1"/>
        <v>4.3379467052262477E-3</v>
      </c>
    </row>
    <row r="15" spans="1:31" x14ac:dyDescent="0.25">
      <c r="H15" s="72"/>
      <c r="W15" s="133">
        <v>42591</v>
      </c>
      <c r="X15" s="10">
        <v>48.13</v>
      </c>
      <c r="Y15" s="10">
        <v>48.54</v>
      </c>
      <c r="Z15" s="10">
        <v>48.12</v>
      </c>
      <c r="AA15" s="10">
        <v>48.41</v>
      </c>
      <c r="AB15" s="95">
        <v>2543500</v>
      </c>
      <c r="AC15" s="10">
        <v>48.41</v>
      </c>
      <c r="AD15" s="2">
        <f t="shared" si="0"/>
        <v>0.42000000000000171</v>
      </c>
      <c r="AE15" s="138">
        <f t="shared" si="1"/>
        <v>1.0014604631754631E-2</v>
      </c>
    </row>
    <row r="16" spans="1:31" x14ac:dyDescent="0.25">
      <c r="H16" s="72"/>
      <c r="W16" s="133">
        <v>42590</v>
      </c>
      <c r="X16" s="10">
        <v>47.91</v>
      </c>
      <c r="Y16" s="10">
        <v>47.95</v>
      </c>
      <c r="Z16" s="10">
        <v>47.84</v>
      </c>
      <c r="AA16" s="10">
        <v>47.93</v>
      </c>
      <c r="AB16" s="95">
        <v>1743200</v>
      </c>
      <c r="AC16" s="10">
        <v>47.93</v>
      </c>
      <c r="AD16" s="2">
        <f t="shared" si="0"/>
        <v>0.10999999999999943</v>
      </c>
      <c r="AE16" s="138">
        <f t="shared" si="1"/>
        <v>8.3524744205476509E-4</v>
      </c>
    </row>
    <row r="17" spans="1:31" x14ac:dyDescent="0.25">
      <c r="W17" s="133">
        <v>42587</v>
      </c>
      <c r="X17" s="10">
        <v>47.65</v>
      </c>
      <c r="Y17" s="10">
        <v>47.92</v>
      </c>
      <c r="Z17" s="10">
        <v>47.64</v>
      </c>
      <c r="AA17" s="10">
        <v>47.89</v>
      </c>
      <c r="AB17" s="95">
        <v>2450200</v>
      </c>
      <c r="AC17" s="10">
        <v>47.89</v>
      </c>
      <c r="AD17" s="2">
        <f t="shared" si="0"/>
        <v>0.28000000000000114</v>
      </c>
      <c r="AE17" s="138">
        <f t="shared" si="1"/>
        <v>3.772793963529697E-3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42586</v>
      </c>
      <c r="X18" s="10">
        <v>47.53</v>
      </c>
      <c r="Y18" s="10">
        <v>47.71</v>
      </c>
      <c r="Z18" s="10">
        <v>47.48</v>
      </c>
      <c r="AA18" s="10">
        <v>47.71</v>
      </c>
      <c r="AB18" s="95">
        <v>8029900</v>
      </c>
      <c r="AC18" s="10">
        <v>47.71</v>
      </c>
      <c r="AD18" s="2">
        <f t="shared" si="0"/>
        <v>0.23000000000000398</v>
      </c>
      <c r="AE18" s="138">
        <f t="shared" si="1"/>
        <v>4.6325542219414206E-3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42585</v>
      </c>
      <c r="X19" s="10">
        <v>47.37</v>
      </c>
      <c r="Y19" s="10">
        <v>47.51</v>
      </c>
      <c r="Z19" s="10">
        <v>47.3</v>
      </c>
      <c r="AA19" s="10">
        <v>47.49</v>
      </c>
      <c r="AB19" s="95">
        <v>4263300</v>
      </c>
      <c r="AC19" s="10">
        <v>47.49</v>
      </c>
      <c r="AD19" s="2">
        <f t="shared" si="0"/>
        <v>0.21000000000000085</v>
      </c>
      <c r="AE19" s="138">
        <f t="shared" si="1"/>
        <v>-5.0282840980514498E-3</v>
      </c>
    </row>
    <row r="20" spans="1:31" x14ac:dyDescent="0.25">
      <c r="W20" s="133">
        <v>42584</v>
      </c>
      <c r="X20" s="10">
        <v>47.79</v>
      </c>
      <c r="Y20" s="10">
        <v>47.87</v>
      </c>
      <c r="Z20" s="10">
        <v>47.54</v>
      </c>
      <c r="AA20" s="10">
        <v>47.73</v>
      </c>
      <c r="AB20" s="95">
        <v>4587800</v>
      </c>
      <c r="AC20" s="10">
        <v>47.73</v>
      </c>
      <c r="AD20" s="2">
        <f t="shared" si="0"/>
        <v>0.32999999999999829</v>
      </c>
      <c r="AE20" s="138">
        <f t="shared" si="1"/>
        <v>-6.2814070351757678E-4</v>
      </c>
    </row>
    <row r="21" spans="1:31" x14ac:dyDescent="0.25">
      <c r="W21" s="133">
        <v>42583</v>
      </c>
      <c r="X21" s="10">
        <v>48.01</v>
      </c>
      <c r="Y21" s="10">
        <v>48.1</v>
      </c>
      <c r="Z21" s="10">
        <v>47.73</v>
      </c>
      <c r="AA21" s="10">
        <v>47.76</v>
      </c>
      <c r="AB21" s="95">
        <v>2955100</v>
      </c>
      <c r="AC21" s="10">
        <v>47.76</v>
      </c>
      <c r="AD21" s="2">
        <f t="shared" si="0"/>
        <v>0.37000000000000455</v>
      </c>
      <c r="AE21" s="138">
        <f t="shared" si="1"/>
        <v>-1.0770505385252704E-2</v>
      </c>
    </row>
    <row r="22" spans="1:31" x14ac:dyDescent="0.25">
      <c r="W22" s="133">
        <v>42580</v>
      </c>
      <c r="X22" s="10">
        <v>48.03</v>
      </c>
      <c r="Y22" s="10">
        <v>48.37</v>
      </c>
      <c r="Z22" s="10">
        <v>47.96</v>
      </c>
      <c r="AA22" s="10">
        <v>48.28</v>
      </c>
      <c r="AB22" s="95">
        <v>3588900</v>
      </c>
      <c r="AC22" s="10">
        <v>48.28</v>
      </c>
      <c r="AD22" s="2">
        <f t="shared" si="0"/>
        <v>0.40999999999999659</v>
      </c>
      <c r="AE22" s="138">
        <f t="shared" si="1"/>
        <v>9.1973244147156574E-3</v>
      </c>
    </row>
    <row r="23" spans="1:31" x14ac:dyDescent="0.25">
      <c r="W23" s="133">
        <v>42579</v>
      </c>
      <c r="X23" s="10">
        <v>47.84</v>
      </c>
      <c r="Y23" s="10">
        <v>47.91</v>
      </c>
      <c r="Z23" s="10">
        <v>47.57</v>
      </c>
      <c r="AA23" s="10">
        <v>47.84</v>
      </c>
      <c r="AB23" s="95">
        <v>3409900</v>
      </c>
      <c r="AC23" s="10">
        <v>47.84</v>
      </c>
      <c r="AD23" s="2">
        <f t="shared" si="0"/>
        <v>0.33999999999999631</v>
      </c>
      <c r="AE23" s="138">
        <f t="shared" si="1"/>
        <v>2.0907380305268397E-4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42578</v>
      </c>
      <c r="X24" s="10">
        <v>47.79</v>
      </c>
      <c r="Y24" s="10">
        <v>47.96</v>
      </c>
      <c r="Z24" s="10">
        <v>47.4</v>
      </c>
      <c r="AA24" s="10">
        <v>47.83</v>
      </c>
      <c r="AB24" s="95">
        <v>4174300</v>
      </c>
      <c r="AC24" s="10">
        <v>47.83</v>
      </c>
      <c r="AD24" s="2">
        <f t="shared" si="0"/>
        <v>0.56000000000000227</v>
      </c>
      <c r="AE24" s="138">
        <f t="shared" si="1"/>
        <v>6.947368421052591E-3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42577</v>
      </c>
      <c r="X25" s="10">
        <v>47.45</v>
      </c>
      <c r="Y25" s="10">
        <v>47.62</v>
      </c>
      <c r="Z25" s="10">
        <v>47.29</v>
      </c>
      <c r="AA25" s="10">
        <v>47.5</v>
      </c>
      <c r="AB25" s="95">
        <v>3324400</v>
      </c>
      <c r="AC25" s="10">
        <v>47.5</v>
      </c>
      <c r="AD25" s="2">
        <f t="shared" si="0"/>
        <v>0.32999999999999829</v>
      </c>
      <c r="AE25" s="138">
        <f t="shared" si="1"/>
        <v>3.379805661174462E-3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42576</v>
      </c>
      <c r="X26" s="10">
        <v>47.36</v>
      </c>
      <c r="Y26" s="10">
        <v>47.44</v>
      </c>
      <c r="Z26" s="10">
        <v>47.17</v>
      </c>
      <c r="AA26" s="10">
        <v>47.34</v>
      </c>
      <c r="AB26" s="95">
        <v>3372200</v>
      </c>
      <c r="AC26" s="10">
        <v>47.34</v>
      </c>
      <c r="AD26" s="2">
        <f t="shared" si="0"/>
        <v>0.26999999999999602</v>
      </c>
      <c r="AE26" s="138">
        <f t="shared" si="1"/>
        <v>1.0573059843519417E-3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42573</v>
      </c>
      <c r="X27" s="10">
        <v>47.35</v>
      </c>
      <c r="Y27" s="10">
        <v>47.38</v>
      </c>
      <c r="Z27" s="10">
        <v>47.17</v>
      </c>
      <c r="AA27" s="10">
        <v>47.29</v>
      </c>
      <c r="AB27" s="95">
        <v>3515800</v>
      </c>
      <c r="AC27" s="10">
        <v>47.29</v>
      </c>
      <c r="AD27" s="2">
        <f t="shared" si="0"/>
        <v>0.21000000000000085</v>
      </c>
      <c r="AE27" s="138">
        <f t="shared" si="1"/>
        <v>6.3478628861624031E-4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42572</v>
      </c>
      <c r="X28" s="10">
        <v>47.27</v>
      </c>
      <c r="Y28" s="10">
        <v>47.52</v>
      </c>
      <c r="Z28" s="10">
        <v>47.18</v>
      </c>
      <c r="AA28" s="10">
        <v>47.26</v>
      </c>
      <c r="AB28" s="95">
        <v>3208100</v>
      </c>
      <c r="AC28" s="10">
        <v>47.26</v>
      </c>
      <c r="AD28" s="2">
        <f t="shared" si="0"/>
        <v>0.34000000000000341</v>
      </c>
      <c r="AE28" s="138">
        <f t="shared" si="1"/>
        <v>-2.9535864978903481E-3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42571</v>
      </c>
      <c r="X29" s="10">
        <v>47.25</v>
      </c>
      <c r="Y29" s="10">
        <v>47.46</v>
      </c>
      <c r="Z29" s="10">
        <v>47.16</v>
      </c>
      <c r="AA29" s="10">
        <v>47.4</v>
      </c>
      <c r="AB29" s="95">
        <v>2976600</v>
      </c>
      <c r="AC29" s="10">
        <v>47.4</v>
      </c>
      <c r="AD29" s="2">
        <f t="shared" si="0"/>
        <v>0.30000000000000426</v>
      </c>
      <c r="AE29" s="138">
        <f t="shared" si="1"/>
        <v>9.5846645367412275E-3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42570</v>
      </c>
      <c r="X30" s="10">
        <v>46.98</v>
      </c>
      <c r="Y30" s="10">
        <v>47.06</v>
      </c>
      <c r="Z30" s="10">
        <v>46.83</v>
      </c>
      <c r="AA30" s="10">
        <v>46.95</v>
      </c>
      <c r="AB30" s="95">
        <v>4647500</v>
      </c>
      <c r="AC30" s="10">
        <v>46.95</v>
      </c>
      <c r="AD30" s="2">
        <f t="shared" si="0"/>
        <v>0.23000000000000398</v>
      </c>
      <c r="AE30" s="138">
        <f t="shared" si="1"/>
        <v>-7.609384908053296E-3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42569</v>
      </c>
      <c r="X31" s="10">
        <v>47.22</v>
      </c>
      <c r="Y31" s="10">
        <v>47.56</v>
      </c>
      <c r="Z31" s="10">
        <v>47.11</v>
      </c>
      <c r="AA31" s="10">
        <v>47.31</v>
      </c>
      <c r="AB31" s="95">
        <v>7433800</v>
      </c>
      <c r="AC31" s="10">
        <v>47.31</v>
      </c>
      <c r="AD31" s="2">
        <f t="shared" si="0"/>
        <v>0.45000000000000284</v>
      </c>
      <c r="AE31" s="138">
        <f t="shared" si="1"/>
        <v>1.9059720457434981E-3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42566</v>
      </c>
      <c r="X32" s="10">
        <v>47.32</v>
      </c>
      <c r="Y32" s="10">
        <v>47.39</v>
      </c>
      <c r="Z32" s="10">
        <v>47.1</v>
      </c>
      <c r="AA32" s="10">
        <v>47.22</v>
      </c>
      <c r="AB32" s="95">
        <v>10403600</v>
      </c>
      <c r="AC32" s="10">
        <v>47.22</v>
      </c>
      <c r="AD32" s="2">
        <f t="shared" si="0"/>
        <v>0.28999999999999915</v>
      </c>
      <c r="AE32" s="138">
        <f t="shared" si="1"/>
        <v>-6.1039781098716217E-3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42565</v>
      </c>
      <c r="X33" s="10">
        <v>47.54</v>
      </c>
      <c r="Y33" s="10">
        <v>47.67</v>
      </c>
      <c r="Z33" s="10">
        <v>47.43</v>
      </c>
      <c r="AA33" s="10">
        <v>47.51</v>
      </c>
      <c r="AB33" s="95">
        <v>17420400</v>
      </c>
      <c r="AC33" s="10">
        <v>47.51</v>
      </c>
      <c r="AD33" s="2">
        <f t="shared" si="0"/>
        <v>0.24000000000000199</v>
      </c>
      <c r="AE33" s="138">
        <f t="shared" si="1"/>
        <v>1.0421097405359347E-2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42564</v>
      </c>
      <c r="X34" s="10">
        <v>47.24</v>
      </c>
      <c r="Y34" s="10">
        <v>47.41</v>
      </c>
      <c r="Z34" s="10">
        <v>46.99</v>
      </c>
      <c r="AA34" s="10">
        <v>47.02</v>
      </c>
      <c r="AB34" s="95">
        <v>7892100</v>
      </c>
      <c r="AC34" s="10">
        <v>47.02</v>
      </c>
      <c r="AD34" s="2">
        <f t="shared" si="0"/>
        <v>0.4199999999999946</v>
      </c>
      <c r="AE34" s="138">
        <f t="shared" si="1"/>
        <v>0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42563</v>
      </c>
      <c r="X35" s="10">
        <v>47.07</v>
      </c>
      <c r="Y35" s="10">
        <v>47.31</v>
      </c>
      <c r="Z35" s="10">
        <v>46.99</v>
      </c>
      <c r="AA35" s="10">
        <v>47.02</v>
      </c>
      <c r="AB35" s="95">
        <v>6164700</v>
      </c>
      <c r="AC35" s="10">
        <v>47.02</v>
      </c>
      <c r="AD35" s="2">
        <f t="shared" si="0"/>
        <v>0.32000000000000028</v>
      </c>
      <c r="AE35" s="138">
        <f t="shared" si="1"/>
        <v>1.4674147604661236E-2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42562</v>
      </c>
      <c r="X36" s="10">
        <v>46.3</v>
      </c>
      <c r="Y36" s="10">
        <v>46.53</v>
      </c>
      <c r="Z36" s="10">
        <v>46.28</v>
      </c>
      <c r="AA36" s="10">
        <v>46.34</v>
      </c>
      <c r="AB36" s="95">
        <v>6794500</v>
      </c>
      <c r="AC36" s="10">
        <v>46.34</v>
      </c>
      <c r="AD36" s="2">
        <f t="shared" si="0"/>
        <v>0.25</v>
      </c>
      <c r="AE36" s="138">
        <f t="shared" si="1"/>
        <v>1.4892685063513156E-2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42559</v>
      </c>
      <c r="X37" s="10">
        <v>45.66</v>
      </c>
      <c r="Y37" s="10">
        <v>45.73</v>
      </c>
      <c r="Z37" s="10">
        <v>45.48</v>
      </c>
      <c r="AA37" s="10">
        <v>45.66</v>
      </c>
      <c r="AB37" s="95">
        <v>7459000</v>
      </c>
      <c r="AC37" s="10">
        <v>45.66</v>
      </c>
      <c r="AD37" s="2">
        <f t="shared" si="0"/>
        <v>0.25</v>
      </c>
      <c r="AE37" s="138">
        <f t="shared" si="1"/>
        <v>1.6473731077470966E-2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42558</v>
      </c>
      <c r="X38" s="10">
        <v>45.25</v>
      </c>
      <c r="Y38" s="10">
        <v>45.43</v>
      </c>
      <c r="Z38" s="10">
        <v>44.74</v>
      </c>
      <c r="AA38" s="10">
        <v>44.92</v>
      </c>
      <c r="AB38" s="95">
        <v>6712900</v>
      </c>
      <c r="AC38" s="10">
        <v>44.92</v>
      </c>
      <c r="AD38" s="2">
        <f t="shared" si="0"/>
        <v>0.68999999999999773</v>
      </c>
      <c r="AE38" s="138">
        <f t="shared" si="1"/>
        <v>-4.2119264021280856E-3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42557</v>
      </c>
      <c r="X39" s="10">
        <v>44.67</v>
      </c>
      <c r="Y39" s="10">
        <v>45.14</v>
      </c>
      <c r="Z39" s="10">
        <v>44.29</v>
      </c>
      <c r="AA39" s="10">
        <v>45.11</v>
      </c>
      <c r="AB39" s="95">
        <v>10473300</v>
      </c>
      <c r="AC39" s="10">
        <v>45.11</v>
      </c>
      <c r="AD39" s="2">
        <f t="shared" si="0"/>
        <v>0.85000000000000142</v>
      </c>
      <c r="AE39" s="138">
        <f t="shared" si="1"/>
        <v>-3.0939226519337559E-3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6" t="s">
        <v>78</v>
      </c>
      <c r="P40" s="536"/>
      <c r="W40" s="133">
        <v>42556</v>
      </c>
      <c r="X40" s="10">
        <v>45.78</v>
      </c>
      <c r="Y40" s="10">
        <v>45.81</v>
      </c>
      <c r="Z40" s="10">
        <v>45.13</v>
      </c>
      <c r="AA40" s="10">
        <v>45.25</v>
      </c>
      <c r="AB40" s="95">
        <v>8668300</v>
      </c>
      <c r="AC40" s="10">
        <v>45.25</v>
      </c>
      <c r="AD40" s="2">
        <f t="shared" si="0"/>
        <v>0.67999999999999972</v>
      </c>
      <c r="AE40" s="138">
        <f t="shared" si="1"/>
        <v>-3.1464041095890405E-2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53.460000000000008</v>
      </c>
      <c r="Q41" s="2"/>
      <c r="W41" s="133">
        <v>42552</v>
      </c>
      <c r="X41" s="10">
        <v>46.76</v>
      </c>
      <c r="Y41" s="10">
        <v>46.88</v>
      </c>
      <c r="Z41" s="10">
        <v>46.63</v>
      </c>
      <c r="AA41" s="10">
        <v>46.72</v>
      </c>
      <c r="AB41" s="95">
        <v>8123600</v>
      </c>
      <c r="AC41" s="10">
        <v>46.72</v>
      </c>
      <c r="AD41" s="2">
        <f t="shared" si="0"/>
        <v>0.25</v>
      </c>
      <c r="AE41" s="138">
        <f t="shared" si="1"/>
        <v>1.285897985426443E-3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52.974000000000004</v>
      </c>
      <c r="Q42" s="2"/>
      <c r="T42" s="91" t="s">
        <v>113</v>
      </c>
      <c r="W42" s="133">
        <v>42551</v>
      </c>
      <c r="X42" s="10">
        <v>45.86</v>
      </c>
      <c r="Y42" s="10">
        <v>46.66</v>
      </c>
      <c r="Z42" s="10">
        <v>45.79</v>
      </c>
      <c r="AA42" s="10">
        <v>46.66</v>
      </c>
      <c r="AB42" s="95">
        <v>12204600</v>
      </c>
      <c r="AC42" s="10">
        <v>46.66</v>
      </c>
      <c r="AD42" s="2">
        <f t="shared" si="0"/>
        <v>0.86999999999999744</v>
      </c>
      <c r="AE42" s="138">
        <f t="shared" si="1"/>
        <v>2.2124863088718527E-2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52.488000000000007</v>
      </c>
      <c r="Q43" s="2"/>
      <c r="T43" s="128" t="s">
        <v>98</v>
      </c>
      <c r="U43" s="98">
        <v>48.87</v>
      </c>
      <c r="W43" s="133">
        <v>42550</v>
      </c>
      <c r="X43" s="10">
        <v>45.51</v>
      </c>
      <c r="Y43" s="10">
        <v>45.88</v>
      </c>
      <c r="Z43" s="10">
        <v>45.37</v>
      </c>
      <c r="AA43" s="10">
        <v>45.65</v>
      </c>
      <c r="AB43" s="95">
        <v>7148600</v>
      </c>
      <c r="AC43" s="10">
        <v>45.65</v>
      </c>
      <c r="AD43" s="2">
        <f t="shared" si="0"/>
        <v>0.51000000000000512</v>
      </c>
      <c r="AE43" s="138">
        <f t="shared" si="1"/>
        <v>2.0339740724184097E-2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52.002000000000002</v>
      </c>
      <c r="Q44" s="2"/>
      <c r="T44" s="93" t="s">
        <v>99</v>
      </c>
      <c r="U44" s="88">
        <v>49.09</v>
      </c>
      <c r="W44" s="133">
        <v>42549</v>
      </c>
      <c r="X44" s="10">
        <v>44.53</v>
      </c>
      <c r="Y44" s="10">
        <v>44.74</v>
      </c>
      <c r="Z44" s="10">
        <v>44.12</v>
      </c>
      <c r="AA44" s="10">
        <v>44.74</v>
      </c>
      <c r="AB44" s="95">
        <v>9806000</v>
      </c>
      <c r="AC44" s="10">
        <v>44.74</v>
      </c>
      <c r="AD44" s="2">
        <f t="shared" si="0"/>
        <v>0.62000000000000455</v>
      </c>
      <c r="AE44" s="138">
        <f t="shared" si="1"/>
        <v>3.2779316712834738E-2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51.516000000000005</v>
      </c>
      <c r="Q45" s="2"/>
      <c r="T45" s="93" t="s">
        <v>100</v>
      </c>
      <c r="U45" s="88" t="s">
        <v>550</v>
      </c>
      <c r="W45" s="133">
        <v>42548</v>
      </c>
      <c r="X45" s="10">
        <v>43.57</v>
      </c>
      <c r="Y45" s="10">
        <v>43.63</v>
      </c>
      <c r="Z45" s="10">
        <v>42.73</v>
      </c>
      <c r="AA45" s="10">
        <v>43.32</v>
      </c>
      <c r="AB45" s="95">
        <v>10904600</v>
      </c>
      <c r="AC45" s="10">
        <v>43.32</v>
      </c>
      <c r="AD45" s="2">
        <f t="shared" si="0"/>
        <v>0.90000000000000568</v>
      </c>
      <c r="AE45" s="138">
        <f t="shared" si="1"/>
        <v>-2.6079136690647431E-2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51.03</v>
      </c>
      <c r="Q46" s="2"/>
      <c r="T46" s="93" t="s">
        <v>101</v>
      </c>
      <c r="U46" s="88" t="s">
        <v>551</v>
      </c>
      <c r="W46" s="133">
        <v>42545</v>
      </c>
      <c r="X46" s="10">
        <v>44.93</v>
      </c>
      <c r="Y46" s="10">
        <v>46.02</v>
      </c>
      <c r="Z46" s="10">
        <v>44.48</v>
      </c>
      <c r="AA46" s="10">
        <v>44.48</v>
      </c>
      <c r="AB46" s="95">
        <v>29139700</v>
      </c>
      <c r="AC46" s="10">
        <v>44.48</v>
      </c>
      <c r="AD46" s="2">
        <f t="shared" si="0"/>
        <v>1.5400000000000063</v>
      </c>
      <c r="AE46" s="138">
        <f t="shared" si="1"/>
        <v>-0.11288392500997213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50.544000000000004</v>
      </c>
      <c r="Q47" s="2"/>
      <c r="T47" s="93" t="s">
        <v>238</v>
      </c>
      <c r="U47" s="88">
        <v>48.72</v>
      </c>
      <c r="W47" s="133">
        <v>42544</v>
      </c>
      <c r="X47" s="10">
        <v>49.74</v>
      </c>
      <c r="Y47" s="10">
        <v>50.23</v>
      </c>
      <c r="Z47" s="10">
        <v>49.27</v>
      </c>
      <c r="AA47" s="10">
        <v>50.14</v>
      </c>
      <c r="AB47" s="95">
        <v>7688300</v>
      </c>
      <c r="AC47" s="10">
        <v>50.14</v>
      </c>
      <c r="AD47" s="2">
        <f t="shared" si="0"/>
        <v>0.95999999999999375</v>
      </c>
      <c r="AE47" s="138">
        <f t="shared" si="1"/>
        <v>3.1262854792266648E-2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50.058</v>
      </c>
      <c r="Q48" s="2"/>
      <c r="T48" s="93" t="s">
        <v>239</v>
      </c>
      <c r="U48" s="88" t="s">
        <v>337</v>
      </c>
      <c r="W48" s="133">
        <v>42543</v>
      </c>
      <c r="X48" s="10">
        <v>48.81</v>
      </c>
      <c r="Y48" s="10">
        <v>49.09</v>
      </c>
      <c r="Z48" s="10">
        <v>48.59</v>
      </c>
      <c r="AA48" s="10">
        <v>48.62</v>
      </c>
      <c r="AB48" s="95">
        <v>9102500</v>
      </c>
      <c r="AC48" s="10">
        <v>48.62</v>
      </c>
      <c r="AD48" s="2">
        <f t="shared" si="0"/>
        <v>0.5</v>
      </c>
      <c r="AE48" s="138">
        <f t="shared" si="1"/>
        <v>4.1152263374466536E-4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49.572000000000003</v>
      </c>
      <c r="Q49" s="2"/>
      <c r="T49" s="93" t="s">
        <v>240</v>
      </c>
      <c r="U49" s="465">
        <v>-6.7999999999999996E-3</v>
      </c>
      <c r="W49" s="133">
        <v>42542</v>
      </c>
      <c r="X49" s="10">
        <v>48.44</v>
      </c>
      <c r="Y49" s="10">
        <v>48.93</v>
      </c>
      <c r="Z49" s="10">
        <v>48.24</v>
      </c>
      <c r="AA49" s="10">
        <v>48.6</v>
      </c>
      <c r="AB49" s="95">
        <v>5259200</v>
      </c>
      <c r="AC49" s="10">
        <v>48.6</v>
      </c>
      <c r="AD49" s="2">
        <f t="shared" si="0"/>
        <v>0.68999999999999773</v>
      </c>
      <c r="AE49" s="138">
        <f t="shared" si="1"/>
        <v>9.5554632322392141E-3</v>
      </c>
    </row>
    <row r="50" spans="1:31" x14ac:dyDescent="0.25">
      <c r="O50" s="83">
        <v>1.01</v>
      </c>
      <c r="P50" s="83">
        <f t="shared" si="42"/>
        <v>49.085999999999999</v>
      </c>
      <c r="Q50" s="2"/>
      <c r="T50" s="93"/>
      <c r="U50" s="88"/>
      <c r="W50" s="133">
        <v>42541</v>
      </c>
      <c r="X50" s="10">
        <v>48.49</v>
      </c>
      <c r="Y50" s="10">
        <v>48.52</v>
      </c>
      <c r="Z50" s="10">
        <v>48.12</v>
      </c>
      <c r="AA50" s="10">
        <v>48.14</v>
      </c>
      <c r="AB50" s="95">
        <v>7925800</v>
      </c>
      <c r="AC50" s="10">
        <v>48.14</v>
      </c>
      <c r="AD50" s="2">
        <f t="shared" si="0"/>
        <v>0.40000000000000568</v>
      </c>
      <c r="AE50" s="138">
        <f t="shared" si="1"/>
        <v>2.7096223597183666E-2</v>
      </c>
    </row>
    <row r="51" spans="1:31" x14ac:dyDescent="0.25">
      <c r="O51" s="83">
        <v>1</v>
      </c>
      <c r="P51" s="83">
        <f t="shared" si="42"/>
        <v>48.6</v>
      </c>
      <c r="Q51" s="2"/>
      <c r="T51" s="93" t="s">
        <v>105</v>
      </c>
      <c r="U51" s="88" t="s">
        <v>552</v>
      </c>
      <c r="W51" s="133">
        <v>42538</v>
      </c>
      <c r="X51" s="10">
        <v>46.41</v>
      </c>
      <c r="Y51" s="10">
        <v>46.92</v>
      </c>
      <c r="Z51" s="10">
        <v>46.21</v>
      </c>
      <c r="AA51" s="10">
        <v>46.87</v>
      </c>
      <c r="AB51" s="95">
        <v>9032800</v>
      </c>
      <c r="AC51" s="10">
        <v>46.87</v>
      </c>
      <c r="AD51" s="2">
        <f t="shared" si="0"/>
        <v>0.71000000000000085</v>
      </c>
      <c r="AE51" s="138">
        <f t="shared" si="1"/>
        <v>1.7144097222222099E-2</v>
      </c>
    </row>
    <row r="52" spans="1:31" x14ac:dyDescent="0.25">
      <c r="O52" s="83">
        <v>0.99</v>
      </c>
      <c r="P52" s="83">
        <f t="shared" si="42"/>
        <v>48.114000000000004</v>
      </c>
      <c r="Q52" s="2"/>
      <c r="T52" s="93" t="s">
        <v>106</v>
      </c>
      <c r="U52" s="88" t="s">
        <v>358</v>
      </c>
      <c r="W52" s="133">
        <v>42537</v>
      </c>
      <c r="X52" s="10">
        <v>45.17</v>
      </c>
      <c r="Y52" s="10">
        <v>46.1</v>
      </c>
      <c r="Z52" s="10">
        <v>44.83</v>
      </c>
      <c r="AA52" s="10">
        <v>46.08</v>
      </c>
      <c r="AB52" s="95">
        <v>7857600</v>
      </c>
      <c r="AC52" s="10">
        <v>46.08</v>
      </c>
      <c r="AD52" s="2">
        <f t="shared" si="0"/>
        <v>1.2700000000000031</v>
      </c>
      <c r="AE52" s="138">
        <f t="shared" si="1"/>
        <v>4.7972088966419246E-3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47.628</v>
      </c>
      <c r="Q53" s="2"/>
      <c r="T53" s="93" t="s">
        <v>107</v>
      </c>
      <c r="U53" s="90">
        <v>5348488</v>
      </c>
      <c r="W53" s="133">
        <v>42536</v>
      </c>
      <c r="X53" s="10">
        <v>45.97</v>
      </c>
      <c r="Y53" s="10">
        <v>46.21</v>
      </c>
      <c r="Z53" s="10">
        <v>45.78</v>
      </c>
      <c r="AA53" s="10">
        <v>45.86</v>
      </c>
      <c r="AB53" s="95">
        <v>6372700</v>
      </c>
      <c r="AC53" s="10">
        <v>45.86</v>
      </c>
      <c r="AD53" s="2">
        <f t="shared" si="0"/>
        <v>0.42999999999999972</v>
      </c>
      <c r="AE53" s="138">
        <f t="shared" si="1"/>
        <v>6.36383585692335E-3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47.142000000000003</v>
      </c>
      <c r="T54" s="93" t="s">
        <v>110</v>
      </c>
      <c r="U54" s="90">
        <v>5901200</v>
      </c>
      <c r="W54" s="133">
        <v>42535</v>
      </c>
      <c r="X54" s="10">
        <v>45.88</v>
      </c>
      <c r="Y54" s="10">
        <v>45.99</v>
      </c>
      <c r="Z54" s="10">
        <v>45.33</v>
      </c>
      <c r="AA54" s="10">
        <v>45.57</v>
      </c>
      <c r="AB54" s="95">
        <v>8372300</v>
      </c>
      <c r="AC54" s="10">
        <v>45.57</v>
      </c>
      <c r="AD54" s="2">
        <f t="shared" si="0"/>
        <v>0.66000000000000369</v>
      </c>
      <c r="AE54" s="138" t="e">
        <f t="shared" si="1"/>
        <v>#DIV/0!</v>
      </c>
    </row>
    <row r="55" spans="1:31" x14ac:dyDescent="0.25">
      <c r="A55" s="265" t="s">
        <v>255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287</v>
      </c>
      <c r="M55" s="261"/>
      <c r="O55" s="83">
        <v>0.96</v>
      </c>
      <c r="P55" s="83">
        <f t="shared" si="42"/>
        <v>46.655999999999999</v>
      </c>
      <c r="T55" s="93" t="s">
        <v>241</v>
      </c>
      <c r="U55" s="88">
        <v>17</v>
      </c>
      <c r="W55" s="133">
        <v>42535</v>
      </c>
      <c r="X55" s="10" t="s">
        <v>267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46.17</v>
      </c>
      <c r="T56" s="93" t="s">
        <v>242</v>
      </c>
      <c r="U56" s="88">
        <v>3.36</v>
      </c>
      <c r="W56" s="133">
        <v>42534</v>
      </c>
      <c r="X56" s="10">
        <v>47.51</v>
      </c>
      <c r="Y56" s="10">
        <v>47.92</v>
      </c>
      <c r="Z56" s="10">
        <v>47.27</v>
      </c>
      <c r="AA56" s="10">
        <v>47.36</v>
      </c>
      <c r="AB56" s="95">
        <v>5610400</v>
      </c>
      <c r="AC56" s="10">
        <v>46.44</v>
      </c>
      <c r="AD56" s="2">
        <f t="shared" si="0"/>
        <v>0.64999999999999858</v>
      </c>
      <c r="AE56" s="138">
        <f t="shared" si="1"/>
        <v>-1.6101694915254372E-2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45.683999999999997</v>
      </c>
      <c r="T57" s="93"/>
      <c r="U57" s="88"/>
      <c r="W57" s="133">
        <v>42531</v>
      </c>
      <c r="X57" s="10">
        <v>48.7</v>
      </c>
      <c r="Y57" s="10">
        <v>48.73</v>
      </c>
      <c r="Z57" s="10">
        <v>48.02</v>
      </c>
      <c r="AA57" s="10">
        <v>48.14</v>
      </c>
      <c r="AB57" s="95">
        <v>4333200</v>
      </c>
      <c r="AC57" s="10">
        <v>47.2</v>
      </c>
      <c r="AD57" s="2">
        <f t="shared" si="0"/>
        <v>0.70999999999999375</v>
      </c>
      <c r="AE57" s="138">
        <f t="shared" si="1"/>
        <v>-3.3974621367171443E-2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45.198</v>
      </c>
      <c r="T58" s="93"/>
      <c r="U58" s="88"/>
      <c r="W58" s="133">
        <v>42530</v>
      </c>
      <c r="X58" s="10">
        <v>49.85</v>
      </c>
      <c r="Y58" s="10">
        <v>50.03</v>
      </c>
      <c r="Z58" s="10">
        <v>49.71</v>
      </c>
      <c r="AA58" s="10">
        <v>49.83</v>
      </c>
      <c r="AB58" s="95">
        <v>2563700</v>
      </c>
      <c r="AC58" s="10">
        <v>48.86</v>
      </c>
      <c r="AD58" s="2">
        <f t="shared" si="0"/>
        <v>0.32000000000000028</v>
      </c>
      <c r="AE58" s="138">
        <f t="shared" si="1"/>
        <v>-1.4323179342344172E-2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44.712000000000003</v>
      </c>
      <c r="W59" s="133">
        <v>42529</v>
      </c>
      <c r="X59" s="10">
        <v>50.61</v>
      </c>
      <c r="Y59" s="10">
        <v>50.7</v>
      </c>
      <c r="Z59" s="10">
        <v>50.5</v>
      </c>
      <c r="AA59" s="10">
        <v>50.56</v>
      </c>
      <c r="AB59" s="95">
        <v>4458800</v>
      </c>
      <c r="AC59" s="10">
        <v>49.57</v>
      </c>
      <c r="AD59" s="2">
        <f t="shared" si="0"/>
        <v>0.20000000000000284</v>
      </c>
      <c r="AE59" s="138">
        <f t="shared" si="1"/>
        <v>1.4141414141413122E-3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44.226000000000006</v>
      </c>
      <c r="W60" s="133">
        <v>42528</v>
      </c>
      <c r="X60" s="10">
        <v>50.52</v>
      </c>
      <c r="Y60" s="10">
        <v>50.68</v>
      </c>
      <c r="Z60" s="10">
        <v>50.45</v>
      </c>
      <c r="AA60" s="10">
        <v>50.49</v>
      </c>
      <c r="AB60" s="95">
        <v>6441300</v>
      </c>
      <c r="AC60" s="10">
        <v>49.5</v>
      </c>
      <c r="AD60" s="2">
        <f t="shared" si="0"/>
        <v>0.22999999999999687</v>
      </c>
      <c r="AE60" s="138">
        <f t="shared" si="1"/>
        <v>6.9161920260374377E-3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43.74</v>
      </c>
      <c r="W61" s="133">
        <v>42527</v>
      </c>
      <c r="X61" s="10">
        <v>49.97</v>
      </c>
      <c r="Y61" s="10">
        <v>50.26</v>
      </c>
      <c r="Z61" s="10">
        <v>49.94</v>
      </c>
      <c r="AA61" s="10">
        <v>50.14</v>
      </c>
      <c r="AB61" s="95">
        <v>3202100</v>
      </c>
      <c r="AC61" s="10">
        <v>49.16</v>
      </c>
      <c r="AD61" s="2">
        <f t="shared" si="0"/>
        <v>0.32000000000000028</v>
      </c>
      <c r="AE61" s="138">
        <f t="shared" si="1"/>
        <v>2.6514378951660866E-3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42524</v>
      </c>
      <c r="X62" s="10">
        <v>49.78</v>
      </c>
      <c r="Y62" s="10">
        <v>50.02</v>
      </c>
      <c r="Z62" s="10">
        <v>49.55</v>
      </c>
      <c r="AA62" s="10">
        <v>50.01</v>
      </c>
      <c r="AB62" s="95">
        <v>5386600</v>
      </c>
      <c r="AC62" s="10">
        <v>49.03</v>
      </c>
      <c r="AD62" s="2">
        <f t="shared" si="0"/>
        <v>0.47000000000000597</v>
      </c>
      <c r="AE62" s="138">
        <f t="shared" si="1"/>
        <v>6.5694929172654959E-3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42523</v>
      </c>
      <c r="X63" s="10">
        <v>49.37</v>
      </c>
      <c r="Y63" s="10">
        <v>49.68</v>
      </c>
      <c r="Z63" s="10">
        <v>49.33</v>
      </c>
      <c r="AA63" s="10">
        <v>49.68</v>
      </c>
      <c r="AB63" s="95">
        <v>11306100</v>
      </c>
      <c r="AC63" s="10">
        <v>48.71</v>
      </c>
      <c r="AD63" s="2">
        <f t="shared" si="0"/>
        <v>0.35000000000000142</v>
      </c>
      <c r="AE63" s="138">
        <f t="shared" si="1"/>
        <v>2.8824377187564032E-3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42522</v>
      </c>
      <c r="X64" s="10">
        <v>49.26</v>
      </c>
      <c r="Y64" s="10">
        <v>49.6</v>
      </c>
      <c r="Z64" s="10">
        <v>49.25</v>
      </c>
      <c r="AA64" s="10">
        <v>49.54</v>
      </c>
      <c r="AB64" s="95">
        <v>3351600</v>
      </c>
      <c r="AC64" s="10">
        <v>48.57</v>
      </c>
      <c r="AD64" s="2">
        <f t="shared" si="0"/>
        <v>0.35000000000000142</v>
      </c>
      <c r="AE64" s="138">
        <f t="shared" si="1"/>
        <v>-1.4391447368421462E-3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42521</v>
      </c>
      <c r="X65" s="10">
        <v>50.13</v>
      </c>
      <c r="Y65" s="10">
        <v>50.23</v>
      </c>
      <c r="Z65" s="10">
        <v>49.48</v>
      </c>
      <c r="AA65" s="10">
        <v>49.61</v>
      </c>
      <c r="AB65" s="95">
        <v>4226000</v>
      </c>
      <c r="AC65" s="10">
        <v>48.64</v>
      </c>
      <c r="AD65" s="2">
        <f t="shared" si="0"/>
        <v>0.75</v>
      </c>
      <c r="AE65" s="138">
        <f t="shared" si="1"/>
        <v>-7.3469387755101812E-3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42517</v>
      </c>
      <c r="X66" s="10">
        <v>50.02</v>
      </c>
      <c r="Y66" s="10">
        <v>50.09</v>
      </c>
      <c r="Z66" s="10">
        <v>49.88</v>
      </c>
      <c r="AA66" s="10">
        <v>49.97</v>
      </c>
      <c r="AB66" s="95">
        <v>4377500</v>
      </c>
      <c r="AC66" s="10">
        <v>49</v>
      </c>
      <c r="AD66" s="2">
        <f t="shared" si="0"/>
        <v>0.21000000000000085</v>
      </c>
      <c r="AE66" s="138">
        <f t="shared" si="1"/>
        <v>-2.4429967426710109E-3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42516</v>
      </c>
      <c r="X67" s="10">
        <v>50.19</v>
      </c>
      <c r="Y67" s="10">
        <v>50.26</v>
      </c>
      <c r="Z67" s="10">
        <v>49.97</v>
      </c>
      <c r="AA67" s="10">
        <v>50.1</v>
      </c>
      <c r="AB67" s="95">
        <v>2557400</v>
      </c>
      <c r="AC67" s="10">
        <v>49.12</v>
      </c>
      <c r="AD67" s="2">
        <f>Y67-Z67</f>
        <v>0.28999999999999915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42515</v>
      </c>
      <c r="X68" s="10">
        <v>49.74</v>
      </c>
      <c r="Y68" s="10">
        <v>50</v>
      </c>
      <c r="Z68" s="10">
        <v>49.74</v>
      </c>
      <c r="AA68" s="10">
        <v>49.93</v>
      </c>
      <c r="AB68" s="95">
        <v>3403900</v>
      </c>
      <c r="AC68" s="10">
        <v>48.96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0" t="s">
        <v>204</v>
      </c>
      <c r="B72" s="491"/>
      <c r="C72" s="492">
        <f>SumByColor($A$19,C55:C70)</f>
        <v>0</v>
      </c>
      <c r="D72" s="492"/>
      <c r="E72" s="492"/>
      <c r="F72" s="493">
        <f>SumByColor($A$19,F55:F70)</f>
        <v>0</v>
      </c>
      <c r="G72" s="492"/>
      <c r="H72" s="492">
        <f>SumByColor($A$19,H55:H70)</f>
        <v>0</v>
      </c>
      <c r="I72" s="492"/>
      <c r="J72" s="492"/>
      <c r="K72" s="493">
        <f>SumByColor($A$19,K55:K70)</f>
        <v>0</v>
      </c>
      <c r="L72" s="492"/>
      <c r="M72" s="493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55" priority="9">
      <formula>F39&gt;0</formula>
    </cfRule>
    <cfRule type="expression" dxfId="454" priority="10">
      <formula>F39&lt;0</formula>
    </cfRule>
  </conditionalFormatting>
  <conditionalFormatting sqref="F25:F38">
    <cfRule type="expression" dxfId="453" priority="7">
      <formula>F25&gt;0</formula>
    </cfRule>
    <cfRule type="expression" dxfId="452" priority="8">
      <formula>F25&lt;0</formula>
    </cfRule>
  </conditionalFormatting>
  <conditionalFormatting sqref="H25:H38">
    <cfRule type="expression" dxfId="451" priority="5">
      <formula>H25&gt;0</formula>
    </cfRule>
    <cfRule type="expression" dxfId="450" priority="6">
      <formula>H25&lt;0</formula>
    </cfRule>
  </conditionalFormatting>
  <conditionalFormatting sqref="Q7">
    <cfRule type="expression" dxfId="449" priority="3">
      <formula>Q7&gt;0</formula>
    </cfRule>
    <cfRule type="expression" dxfId="448" priority="4">
      <formula>Q7&lt;0</formula>
    </cfRule>
  </conditionalFormatting>
  <conditionalFormatting sqref="Q8">
    <cfRule type="expression" dxfId="447" priority="1">
      <formula>Q8&gt;0</formula>
    </cfRule>
    <cfRule type="expression" dxfId="44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6"/>
  <sheetViews>
    <sheetView zoomScaleNormal="100" workbookViewId="0">
      <pane ySplit="1" topLeftCell="A2" activePane="bottomLeft" state="frozen"/>
      <selection activeCell="A2" sqref="A2"/>
      <selection pane="bottomLeft" activeCell="S125" sqref="S125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6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6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2000</v>
      </c>
      <c r="T2" s="482">
        <v>42568</v>
      </c>
      <c r="U2" s="127" t="s">
        <v>298</v>
      </c>
      <c r="V2" s="16"/>
      <c r="W2" s="141">
        <v>42608</v>
      </c>
      <c r="X2" s="142">
        <v>16.34</v>
      </c>
      <c r="Y2" s="142">
        <v>16.809999999999999</v>
      </c>
      <c r="Z2" s="10">
        <v>16.29</v>
      </c>
      <c r="AA2" s="10">
        <v>16.510000000000002</v>
      </c>
      <c r="AB2" s="95">
        <v>24228600</v>
      </c>
      <c r="AC2" s="10">
        <v>16.510000000000002</v>
      </c>
      <c r="AD2">
        <f>Y2-Z2</f>
        <v>0.51999999999999957</v>
      </c>
      <c r="AE2" s="138">
        <f>AC2/AC3-1</f>
        <v>1.9135802469135932E-2</v>
      </c>
    </row>
    <row r="3" spans="1:42" x14ac:dyDescent="0.25">
      <c r="A3" s="23" t="s">
        <v>71</v>
      </c>
      <c r="B3" s="476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6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(F134-K134)/Q2</f>
        <v>17.331316500000305</v>
      </c>
      <c r="T3" s="1">
        <v>42621</v>
      </c>
      <c r="U3" s="34" t="s">
        <v>578</v>
      </c>
      <c r="W3" s="133">
        <v>42607</v>
      </c>
      <c r="X3" s="10">
        <v>15.9</v>
      </c>
      <c r="Y3" s="10">
        <v>16.55</v>
      </c>
      <c r="Z3" s="10">
        <v>15.88</v>
      </c>
      <c r="AA3" s="10">
        <v>16.2</v>
      </c>
      <c r="AB3" s="95">
        <v>34819000</v>
      </c>
      <c r="AC3" s="10">
        <v>16.2</v>
      </c>
      <c r="AD3">
        <f t="shared" ref="AD3:AD66" si="2">Y3-Z3</f>
        <v>0.66999999999999993</v>
      </c>
      <c r="AE3" s="138">
        <f t="shared" ref="AE3:AE66" si="3">AC3/AC4-1</f>
        <v>4.4487427466150864E-2</v>
      </c>
      <c r="AL3" s="234"/>
      <c r="AO3" s="234"/>
    </row>
    <row r="4" spans="1:42" x14ac:dyDescent="0.25">
      <c r="B4" s="476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6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16.510000000000002</v>
      </c>
      <c r="T4" s="1">
        <v>42627</v>
      </c>
      <c r="U4" s="34" t="s">
        <v>578</v>
      </c>
      <c r="W4" s="133">
        <v>42606</v>
      </c>
      <c r="X4" s="10">
        <v>16.2</v>
      </c>
      <c r="Y4" s="10">
        <v>16.239999999999998</v>
      </c>
      <c r="Z4" s="10">
        <v>15.38</v>
      </c>
      <c r="AA4" s="10">
        <v>15.51</v>
      </c>
      <c r="AB4" s="95">
        <v>26664300</v>
      </c>
      <c r="AC4" s="10">
        <v>15.51</v>
      </c>
      <c r="AD4">
        <f t="shared" si="2"/>
        <v>0.85999999999999766</v>
      </c>
      <c r="AE4" s="138">
        <f t="shared" si="3"/>
        <v>-4.1409147095179177E-2</v>
      </c>
      <c r="AL4" s="234"/>
      <c r="AO4" s="234"/>
    </row>
    <row r="5" spans="1:42" x14ac:dyDescent="0.25">
      <c r="B5" s="476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6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33020</v>
      </c>
      <c r="W5" s="133">
        <v>42605</v>
      </c>
      <c r="X5" s="10">
        <v>16.27</v>
      </c>
      <c r="Y5" s="10">
        <v>16.54</v>
      </c>
      <c r="Z5" s="10">
        <v>16.14</v>
      </c>
      <c r="AA5" s="10">
        <v>16.18</v>
      </c>
      <c r="AB5" s="95">
        <v>23655900</v>
      </c>
      <c r="AC5" s="10">
        <v>16.18</v>
      </c>
      <c r="AD5">
        <f t="shared" si="2"/>
        <v>0.39999999999999858</v>
      </c>
      <c r="AE5" s="138">
        <f t="shared" si="3"/>
        <v>-6.1766522544792757E-4</v>
      </c>
      <c r="AL5" s="234"/>
      <c r="AO5" s="234"/>
    </row>
    <row r="6" spans="1:42" x14ac:dyDescent="0.25">
      <c r="B6" s="476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6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34662.633000000613</v>
      </c>
      <c r="W6" s="133">
        <v>42604</v>
      </c>
      <c r="X6" s="10">
        <v>16.149999999999999</v>
      </c>
      <c r="Y6" s="10">
        <v>16.43</v>
      </c>
      <c r="Z6" s="10">
        <v>15.91</v>
      </c>
      <c r="AA6" s="10">
        <v>16.190000000000001</v>
      </c>
      <c r="AB6" s="95">
        <v>22135300</v>
      </c>
      <c r="AC6" s="10">
        <v>16.190000000000001</v>
      </c>
      <c r="AD6">
        <f t="shared" si="2"/>
        <v>0.51999999999999957</v>
      </c>
      <c r="AE6" s="138">
        <f t="shared" si="3"/>
        <v>-3.6923076923076614E-3</v>
      </c>
      <c r="AL6" s="234"/>
      <c r="AO6" s="234"/>
    </row>
    <row r="7" spans="1:42" x14ac:dyDescent="0.25">
      <c r="B7" s="476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6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-1642.6330000006128</v>
      </c>
      <c r="R7">
        <v>1300</v>
      </c>
      <c r="W7" s="133">
        <v>42601</v>
      </c>
      <c r="X7" s="10">
        <v>16.16</v>
      </c>
      <c r="Y7" s="10">
        <v>16.45</v>
      </c>
      <c r="Z7" s="10">
        <v>16.03</v>
      </c>
      <c r="AA7" s="10">
        <v>16.25</v>
      </c>
      <c r="AB7" s="95">
        <v>35007500</v>
      </c>
      <c r="AC7" s="10">
        <v>16.25</v>
      </c>
      <c r="AD7">
        <f t="shared" si="2"/>
        <v>0.41999999999999815</v>
      </c>
      <c r="AE7" s="138">
        <f t="shared" si="3"/>
        <v>3.0437539632213184E-2</v>
      </c>
    </row>
    <row r="8" spans="1:42" x14ac:dyDescent="0.25">
      <c r="B8" s="476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6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K134+M134-F134+Q2*Q4</f>
        <v>-1642.6330000006128</v>
      </c>
      <c r="W8" s="133">
        <v>42600</v>
      </c>
      <c r="X8" s="10">
        <v>15.55</v>
      </c>
      <c r="Y8" s="10">
        <v>15.8</v>
      </c>
      <c r="Z8" s="10">
        <v>15.51</v>
      </c>
      <c r="AA8" s="10">
        <v>15.77</v>
      </c>
      <c r="AB8" s="95">
        <v>16548700</v>
      </c>
      <c r="AC8" s="10">
        <v>15.77</v>
      </c>
      <c r="AD8">
        <f t="shared" si="2"/>
        <v>0.29000000000000092</v>
      </c>
      <c r="AE8" s="138">
        <f t="shared" si="3"/>
        <v>1.6108247422680355E-2</v>
      </c>
      <c r="AL8" s="234"/>
      <c r="AO8" s="234"/>
      <c r="AP8" s="234"/>
    </row>
    <row r="9" spans="1:42" x14ac:dyDescent="0.25">
      <c r="B9" s="476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9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224</v>
      </c>
      <c r="Q9" s="138">
        <f>IF(Q2=0, 0, Q8/Q6)</f>
        <v>-4.7389158232745442E-2</v>
      </c>
      <c r="W9" s="133">
        <v>42599</v>
      </c>
      <c r="X9" s="10">
        <v>15.53</v>
      </c>
      <c r="Y9" s="10">
        <v>15.76</v>
      </c>
      <c r="Z9" s="10">
        <v>15.46</v>
      </c>
      <c r="AA9" s="10">
        <v>15.52</v>
      </c>
      <c r="AB9" s="95">
        <v>22534600</v>
      </c>
      <c r="AC9" s="10">
        <v>15.52</v>
      </c>
      <c r="AD9">
        <f t="shared" si="2"/>
        <v>0.29999999999999893</v>
      </c>
      <c r="AE9" s="138">
        <f t="shared" si="3"/>
        <v>1.9367333763717909E-3</v>
      </c>
    </row>
    <row r="10" spans="1:42" x14ac:dyDescent="0.25">
      <c r="B10" s="476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9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223</v>
      </c>
      <c r="P10" s="34"/>
      <c r="Q10" s="2">
        <f>M35</f>
        <v>0</v>
      </c>
      <c r="T10" s="11"/>
      <c r="W10" s="133">
        <v>42598</v>
      </c>
      <c r="X10" s="10">
        <v>15.58</v>
      </c>
      <c r="Y10" s="10">
        <v>15.59</v>
      </c>
      <c r="Z10" s="10">
        <v>15.23</v>
      </c>
      <c r="AA10" s="10">
        <v>15.49</v>
      </c>
      <c r="AB10" s="95">
        <v>21865500</v>
      </c>
      <c r="AC10" s="10">
        <v>15.49</v>
      </c>
      <c r="AD10">
        <f t="shared" si="2"/>
        <v>0.35999999999999943</v>
      </c>
      <c r="AE10" s="138">
        <f t="shared" si="3"/>
        <v>-2.5756600128782337E-3</v>
      </c>
      <c r="AL10" s="234"/>
      <c r="AO10" s="234"/>
    </row>
    <row r="11" spans="1:42" x14ac:dyDescent="0.25">
      <c r="B11" s="476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6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42597</v>
      </c>
      <c r="X11" s="10">
        <v>15.09</v>
      </c>
      <c r="Y11" s="10">
        <v>15.7</v>
      </c>
      <c r="Z11" s="10">
        <v>15.08</v>
      </c>
      <c r="AA11" s="10">
        <v>15.53</v>
      </c>
      <c r="AB11" s="95">
        <v>29088900</v>
      </c>
      <c r="AC11" s="10">
        <v>15.53</v>
      </c>
      <c r="AD11">
        <f t="shared" si="2"/>
        <v>0.61999999999999922</v>
      </c>
      <c r="AE11" s="138">
        <f t="shared" si="3"/>
        <v>4.018754186202278E-2</v>
      </c>
    </row>
    <row r="12" spans="1:42" x14ac:dyDescent="0.25">
      <c r="A12" s="2"/>
      <c r="B12" s="476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6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42594</v>
      </c>
      <c r="X12" s="10">
        <v>14.46</v>
      </c>
      <c r="Y12" s="10">
        <v>14.99</v>
      </c>
      <c r="Z12" s="10">
        <v>14.43</v>
      </c>
      <c r="AA12" s="10">
        <v>14.93</v>
      </c>
      <c r="AB12" s="95">
        <v>24900800</v>
      </c>
      <c r="AC12" s="10">
        <v>14.93</v>
      </c>
      <c r="AD12">
        <f t="shared" si="2"/>
        <v>0.5600000000000005</v>
      </c>
      <c r="AE12" s="138">
        <f t="shared" si="3"/>
        <v>3.4650034650034689E-2</v>
      </c>
      <c r="AL12" s="234"/>
      <c r="AO12" s="234"/>
    </row>
    <row r="13" spans="1:42" x14ac:dyDescent="0.25">
      <c r="B13" s="476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40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42593</v>
      </c>
      <c r="X13" s="10">
        <v>14.25</v>
      </c>
      <c r="Y13" s="10">
        <v>14.49</v>
      </c>
      <c r="Z13" s="10">
        <v>14.21</v>
      </c>
      <c r="AA13" s="10">
        <v>14.43</v>
      </c>
      <c r="AB13" s="95">
        <v>14441600</v>
      </c>
      <c r="AC13" s="10">
        <v>14.43</v>
      </c>
      <c r="AD13">
        <f t="shared" si="2"/>
        <v>0.27999999999999936</v>
      </c>
      <c r="AE13" s="138">
        <f t="shared" si="3"/>
        <v>1.6197183098591639E-2</v>
      </c>
    </row>
    <row r="14" spans="1:42" x14ac:dyDescent="0.25">
      <c r="B14" s="476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40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42592</v>
      </c>
      <c r="X14" s="10">
        <v>14.48</v>
      </c>
      <c r="Y14" s="10">
        <v>14.5</v>
      </c>
      <c r="Z14" s="10">
        <v>14.03</v>
      </c>
      <c r="AA14" s="10">
        <v>14.2</v>
      </c>
      <c r="AB14" s="95">
        <v>14987500</v>
      </c>
      <c r="AC14" s="10">
        <v>14.2</v>
      </c>
      <c r="AD14">
        <f t="shared" si="2"/>
        <v>0.47000000000000064</v>
      </c>
      <c r="AE14" s="138">
        <f t="shared" si="3"/>
        <v>-1.9337016574585753E-2</v>
      </c>
      <c r="AL14" s="234"/>
      <c r="AO14" s="234"/>
      <c r="AP14" s="234"/>
    </row>
    <row r="15" spans="1:42" x14ac:dyDescent="0.25">
      <c r="B15" s="476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6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42591</v>
      </c>
      <c r="X15" s="10">
        <v>14.56</v>
      </c>
      <c r="Y15" s="10">
        <v>14.7</v>
      </c>
      <c r="Z15" s="10">
        <v>14.4</v>
      </c>
      <c r="AA15" s="10">
        <v>14.48</v>
      </c>
      <c r="AB15" s="95">
        <v>12563600</v>
      </c>
      <c r="AC15" s="10">
        <v>14.48</v>
      </c>
      <c r="AD15">
        <f t="shared" si="2"/>
        <v>0.29999999999999893</v>
      </c>
      <c r="AE15" s="138">
        <f t="shared" si="3"/>
        <v>4.1608876560332853E-3</v>
      </c>
    </row>
    <row r="16" spans="1:42" x14ac:dyDescent="0.25">
      <c r="B16" s="476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6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42590</v>
      </c>
      <c r="X16" s="10">
        <v>14.53</v>
      </c>
      <c r="Y16" s="10">
        <v>14.72</v>
      </c>
      <c r="Z16" s="10">
        <v>14.38</v>
      </c>
      <c r="AA16" s="10">
        <v>14.42</v>
      </c>
      <c r="AB16" s="95">
        <v>16163500</v>
      </c>
      <c r="AC16" s="10">
        <v>14.42</v>
      </c>
      <c r="AD16">
        <f t="shared" si="2"/>
        <v>0.33999999999999986</v>
      </c>
      <c r="AE16" s="138">
        <f t="shared" si="3"/>
        <v>-6.8870523415978102E-3</v>
      </c>
    </row>
    <row r="17" spans="2:41" x14ac:dyDescent="0.25">
      <c r="B17" s="476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6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42587</v>
      </c>
      <c r="X17" s="10">
        <v>14.22</v>
      </c>
      <c r="Y17" s="10">
        <v>14.78</v>
      </c>
      <c r="Z17" s="10">
        <v>14.2</v>
      </c>
      <c r="AA17" s="10">
        <v>14.52</v>
      </c>
      <c r="AB17" s="95">
        <v>29098400</v>
      </c>
      <c r="AC17" s="10">
        <v>14.52</v>
      </c>
      <c r="AD17">
        <f t="shared" si="2"/>
        <v>0.58000000000000007</v>
      </c>
      <c r="AE17" s="138">
        <f t="shared" si="3"/>
        <v>3.4925160370634423E-2</v>
      </c>
    </row>
    <row r="18" spans="2:41" x14ac:dyDescent="0.25">
      <c r="B18" s="476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6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42586</v>
      </c>
      <c r="X18" s="10">
        <v>13.61</v>
      </c>
      <c r="Y18" s="10">
        <v>14.2</v>
      </c>
      <c r="Z18" s="10">
        <v>13.6</v>
      </c>
      <c r="AA18" s="10">
        <v>14.03</v>
      </c>
      <c r="AB18" s="95">
        <v>23400100</v>
      </c>
      <c r="AC18" s="10">
        <v>14.03</v>
      </c>
      <c r="AD18">
        <f t="shared" si="2"/>
        <v>0.59999999999999964</v>
      </c>
      <c r="AE18" s="138">
        <f t="shared" si="3"/>
        <v>3.8490007401924542E-2</v>
      </c>
      <c r="AL18" s="234"/>
      <c r="AO18" s="234"/>
    </row>
    <row r="19" spans="2:41" x14ac:dyDescent="0.25">
      <c r="B19" s="476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6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42585</v>
      </c>
      <c r="X19" s="10">
        <v>13.27</v>
      </c>
      <c r="Y19" s="10">
        <v>13.58</v>
      </c>
      <c r="Z19" s="10">
        <v>13.27</v>
      </c>
      <c r="AA19" s="10">
        <v>13.51</v>
      </c>
      <c r="AB19" s="95">
        <v>17316600</v>
      </c>
      <c r="AC19" s="10">
        <v>13.51</v>
      </c>
      <c r="AD19">
        <f t="shared" si="2"/>
        <v>0.3100000000000005</v>
      </c>
      <c r="AE19" s="138">
        <f t="shared" si="3"/>
        <v>8.208955223880654E-3</v>
      </c>
    </row>
    <row r="20" spans="2:41" x14ac:dyDescent="0.25">
      <c r="B20" s="476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6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42584</v>
      </c>
      <c r="X20" s="10">
        <v>13.55</v>
      </c>
      <c r="Y20" s="10">
        <v>13.58</v>
      </c>
      <c r="Z20" s="10">
        <v>13.02</v>
      </c>
      <c r="AA20" s="10">
        <v>13.4</v>
      </c>
      <c r="AB20" s="95">
        <v>23707600</v>
      </c>
      <c r="AC20" s="10">
        <v>13.4</v>
      </c>
      <c r="AD20">
        <f t="shared" si="2"/>
        <v>0.5600000000000005</v>
      </c>
      <c r="AE20" s="138">
        <f t="shared" si="3"/>
        <v>-1.179941002949858E-2</v>
      </c>
    </row>
    <row r="21" spans="2:41" x14ac:dyDescent="0.25">
      <c r="B21" s="476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6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42583</v>
      </c>
      <c r="X21" s="10">
        <v>13.81</v>
      </c>
      <c r="Y21" s="10">
        <v>13.92</v>
      </c>
      <c r="Z21" s="10">
        <v>13.55</v>
      </c>
      <c r="AA21" s="10">
        <v>13.56</v>
      </c>
      <c r="AB21" s="95">
        <v>16363900</v>
      </c>
      <c r="AC21" s="10">
        <v>13.56</v>
      </c>
      <c r="AD21">
        <f t="shared" si="2"/>
        <v>0.36999999999999922</v>
      </c>
      <c r="AE21" s="138">
        <f t="shared" si="3"/>
        <v>-1.3100436681222738E-2</v>
      </c>
    </row>
    <row r="22" spans="2:41" x14ac:dyDescent="0.25">
      <c r="B22" s="476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6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42580</v>
      </c>
      <c r="X22" s="10">
        <v>13.91</v>
      </c>
      <c r="Y22" s="10">
        <v>13.94</v>
      </c>
      <c r="Z22" s="10">
        <v>13.62</v>
      </c>
      <c r="AA22" s="10">
        <v>13.74</v>
      </c>
      <c r="AB22" s="95">
        <v>21792900</v>
      </c>
      <c r="AC22" s="10">
        <v>13.74</v>
      </c>
      <c r="AD22">
        <f t="shared" si="2"/>
        <v>0.32000000000000028</v>
      </c>
      <c r="AE22" s="138">
        <f t="shared" si="3"/>
        <v>-5.0687907313541336E-3</v>
      </c>
    </row>
    <row r="23" spans="2:41" x14ac:dyDescent="0.25">
      <c r="B23" s="476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6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42579</v>
      </c>
      <c r="X23" s="10">
        <v>14.13</v>
      </c>
      <c r="Y23" s="10">
        <v>14.19</v>
      </c>
      <c r="Z23" s="10">
        <v>13.7</v>
      </c>
      <c r="AA23" s="10">
        <v>13.81</v>
      </c>
      <c r="AB23" s="95">
        <v>25504200</v>
      </c>
      <c r="AC23" s="10">
        <v>13.81</v>
      </c>
      <c r="AD23">
        <f t="shared" si="2"/>
        <v>0.49000000000000021</v>
      </c>
      <c r="AE23" s="138">
        <f t="shared" si="3"/>
        <v>-2.6779422128259234E-2</v>
      </c>
    </row>
    <row r="24" spans="2:41" x14ac:dyDescent="0.25">
      <c r="B24" s="476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6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42578</v>
      </c>
      <c r="X24" s="10">
        <v>14.85</v>
      </c>
      <c r="Y24" s="10">
        <v>14.89</v>
      </c>
      <c r="Z24" s="10">
        <v>14.06</v>
      </c>
      <c r="AA24" s="10">
        <v>14.19</v>
      </c>
      <c r="AB24" s="95">
        <v>35035800</v>
      </c>
      <c r="AC24" s="10">
        <v>14.19</v>
      </c>
      <c r="AD24">
        <f t="shared" si="2"/>
        <v>0.83000000000000007</v>
      </c>
      <c r="AE24" s="138">
        <f t="shared" si="3"/>
        <v>-3.2719836400817992E-2</v>
      </c>
    </row>
    <row r="25" spans="2:41" x14ac:dyDescent="0.25">
      <c r="B25" s="476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6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42577</v>
      </c>
      <c r="X25" s="10">
        <v>14</v>
      </c>
      <c r="Y25" s="10">
        <v>14.69</v>
      </c>
      <c r="Z25" s="10">
        <v>13.93</v>
      </c>
      <c r="AA25" s="10">
        <v>14.67</v>
      </c>
      <c r="AB25" s="95">
        <v>38959800</v>
      </c>
      <c r="AC25" s="10">
        <v>14.67</v>
      </c>
      <c r="AD25">
        <f t="shared" si="2"/>
        <v>0.75999999999999979</v>
      </c>
      <c r="AE25" s="138">
        <f t="shared" si="3"/>
        <v>5.3879310344827624E-2</v>
      </c>
    </row>
    <row r="26" spans="2:41" x14ac:dyDescent="0.25">
      <c r="B26" s="476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476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42576</v>
      </c>
      <c r="X26" s="10">
        <v>14</v>
      </c>
      <c r="Y26" s="10">
        <v>14.33</v>
      </c>
      <c r="Z26" s="10">
        <v>13.88</v>
      </c>
      <c r="AA26" s="10">
        <v>13.92</v>
      </c>
      <c r="AB26" s="95">
        <v>51357000</v>
      </c>
      <c r="AC26" s="10">
        <v>13.92</v>
      </c>
      <c r="AD26">
        <f t="shared" si="2"/>
        <v>0.44999999999999929</v>
      </c>
      <c r="AE26" s="138">
        <f t="shared" si="3"/>
        <v>6.0167555217060187E-2</v>
      </c>
    </row>
    <row r="27" spans="2:41" x14ac:dyDescent="0.25">
      <c r="B27" s="476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476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42573</v>
      </c>
      <c r="X27" s="10">
        <v>13.21</v>
      </c>
      <c r="Y27" s="10">
        <v>13.23</v>
      </c>
      <c r="Z27" s="10">
        <v>13.02</v>
      </c>
      <c r="AA27" s="10">
        <v>13.13</v>
      </c>
      <c r="AB27" s="95">
        <v>18755900</v>
      </c>
      <c r="AC27" s="10">
        <v>13.13</v>
      </c>
      <c r="AD27">
        <f t="shared" si="2"/>
        <v>0.21000000000000085</v>
      </c>
      <c r="AE27" s="138">
        <f t="shared" si="3"/>
        <v>-3.793626707131903E-3</v>
      </c>
    </row>
    <row r="28" spans="2:41" x14ac:dyDescent="0.25">
      <c r="B28" s="476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476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42572</v>
      </c>
      <c r="X28" s="10">
        <v>13.48</v>
      </c>
      <c r="Y28" s="10">
        <v>13.5</v>
      </c>
      <c r="Z28" s="10">
        <v>13.08</v>
      </c>
      <c r="AA28" s="10">
        <v>13.18</v>
      </c>
      <c r="AB28" s="95">
        <v>16734700</v>
      </c>
      <c r="AC28" s="10">
        <v>13.18</v>
      </c>
      <c r="AD28">
        <f t="shared" si="2"/>
        <v>0.41999999999999993</v>
      </c>
      <c r="AE28" s="138">
        <f t="shared" si="3"/>
        <v>-3.0169242089771897E-2</v>
      </c>
    </row>
    <row r="29" spans="2:41" x14ac:dyDescent="0.25">
      <c r="B29" s="476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76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42571</v>
      </c>
      <c r="X29" s="10">
        <v>13.33</v>
      </c>
      <c r="Y29" s="10">
        <v>13.62</v>
      </c>
      <c r="Z29" s="10">
        <v>13.24</v>
      </c>
      <c r="AA29" s="10">
        <v>13.59</v>
      </c>
      <c r="AB29" s="95">
        <v>35666000</v>
      </c>
      <c r="AC29" s="10">
        <v>13.59</v>
      </c>
      <c r="AD29">
        <f t="shared" si="2"/>
        <v>0.37999999999999901</v>
      </c>
      <c r="AE29" s="138">
        <f t="shared" si="3"/>
        <v>2.7987897125567152E-2</v>
      </c>
    </row>
    <row r="30" spans="2:41" x14ac:dyDescent="0.25">
      <c r="B30" s="476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76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42570</v>
      </c>
      <c r="X30" s="10">
        <v>13.22</v>
      </c>
      <c r="Y30" s="10">
        <v>13.26</v>
      </c>
      <c r="Z30" s="10">
        <v>13.05</v>
      </c>
      <c r="AA30" s="10">
        <v>13.22</v>
      </c>
      <c r="AB30" s="95">
        <v>30569900</v>
      </c>
      <c r="AC30" s="10">
        <v>13.22</v>
      </c>
      <c r="AD30">
        <f t="shared" si="2"/>
        <v>0.20999999999999908</v>
      </c>
      <c r="AE30" s="138">
        <f t="shared" si="3"/>
        <v>-8.9955022488754643E-3</v>
      </c>
    </row>
    <row r="31" spans="2:41" x14ac:dyDescent="0.25">
      <c r="B31" s="476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6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42569</v>
      </c>
      <c r="X31" s="10">
        <v>13.25</v>
      </c>
      <c r="Y31" s="10">
        <v>13.36</v>
      </c>
      <c r="Z31" s="10">
        <v>13.09</v>
      </c>
      <c r="AA31" s="10">
        <v>13.34</v>
      </c>
      <c r="AB31" s="95">
        <v>17180500</v>
      </c>
      <c r="AC31" s="10">
        <v>13.34</v>
      </c>
      <c r="AD31">
        <f t="shared" si="2"/>
        <v>0.26999999999999957</v>
      </c>
      <c r="AE31" s="138">
        <f t="shared" si="3"/>
        <v>1.5993907083015957E-2</v>
      </c>
    </row>
    <row r="32" spans="2:41" x14ac:dyDescent="0.25">
      <c r="B32" s="476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6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42566</v>
      </c>
      <c r="X32" s="10">
        <v>13.31</v>
      </c>
      <c r="Y32" s="10">
        <v>13.5</v>
      </c>
      <c r="Z32" s="10">
        <v>13.04</v>
      </c>
      <c r="AA32" s="10">
        <v>13.13</v>
      </c>
      <c r="AB32" s="95">
        <v>18046200</v>
      </c>
      <c r="AC32" s="10">
        <v>13.13</v>
      </c>
      <c r="AD32">
        <f t="shared" si="2"/>
        <v>0.46000000000000085</v>
      </c>
      <c r="AE32" s="138">
        <f t="shared" si="3"/>
        <v>-1.2039127163280594E-2</v>
      </c>
    </row>
    <row r="33" spans="2:41" x14ac:dyDescent="0.25">
      <c r="B33" s="476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476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42565</v>
      </c>
      <c r="X33" s="10">
        <v>13.5</v>
      </c>
      <c r="Y33" s="10">
        <v>13.55</v>
      </c>
      <c r="Z33" s="10">
        <v>13.27</v>
      </c>
      <c r="AA33" s="10">
        <v>13.29</v>
      </c>
      <c r="AB33" s="95">
        <v>18698900</v>
      </c>
      <c r="AC33" s="10">
        <v>13.29</v>
      </c>
      <c r="AD33">
        <f t="shared" si="2"/>
        <v>0.28000000000000114</v>
      </c>
      <c r="AE33" s="138">
        <f t="shared" si="3"/>
        <v>0</v>
      </c>
    </row>
    <row r="34" spans="2:41" x14ac:dyDescent="0.25">
      <c r="B34" s="476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476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42564</v>
      </c>
      <c r="X34" s="10">
        <v>13.24</v>
      </c>
      <c r="Y34" s="10">
        <v>13.39</v>
      </c>
      <c r="Z34" s="10">
        <v>13.07</v>
      </c>
      <c r="AA34" s="10">
        <v>13.29</v>
      </c>
      <c r="AB34" s="95">
        <v>23067400</v>
      </c>
      <c r="AC34" s="10">
        <v>13.29</v>
      </c>
      <c r="AD34">
        <f t="shared" si="2"/>
        <v>0.32000000000000028</v>
      </c>
      <c r="AE34" s="138">
        <f t="shared" si="3"/>
        <v>4.5351473922901064E-3</v>
      </c>
    </row>
    <row r="35" spans="2:41" x14ac:dyDescent="0.25">
      <c r="B35" s="476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6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42563</v>
      </c>
      <c r="X35" s="10">
        <v>13</v>
      </c>
      <c r="Y35" s="10">
        <v>13.46</v>
      </c>
      <c r="Z35" s="10">
        <v>12.98</v>
      </c>
      <c r="AA35" s="10">
        <v>13.23</v>
      </c>
      <c r="AB35" s="95">
        <v>35226800</v>
      </c>
      <c r="AC35" s="10">
        <v>13.23</v>
      </c>
      <c r="AD35">
        <f t="shared" si="2"/>
        <v>0.48000000000000043</v>
      </c>
      <c r="AE35" s="138">
        <f t="shared" si="3"/>
        <v>4.6677215189873333E-2</v>
      </c>
    </row>
    <row r="36" spans="2:41" x14ac:dyDescent="0.25">
      <c r="B36" s="476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6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42562</v>
      </c>
      <c r="X36" s="10">
        <v>12.79</v>
      </c>
      <c r="Y36" s="10">
        <v>12.98</v>
      </c>
      <c r="Z36" s="10">
        <v>12.61</v>
      </c>
      <c r="AA36" s="10">
        <v>12.64</v>
      </c>
      <c r="AB36" s="95">
        <v>22797100</v>
      </c>
      <c r="AC36" s="10">
        <v>12.64</v>
      </c>
      <c r="AD36">
        <f t="shared" si="2"/>
        <v>0.37000000000000099</v>
      </c>
      <c r="AE36" s="138">
        <f t="shared" si="3"/>
        <v>1.5847860538829028E-3</v>
      </c>
      <c r="AL36" s="234"/>
    </row>
    <row r="37" spans="2:41" x14ac:dyDescent="0.25">
      <c r="B37" s="476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40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42559</v>
      </c>
      <c r="X37" s="10">
        <v>12.39</v>
      </c>
      <c r="Y37" s="10">
        <v>12.72</v>
      </c>
      <c r="Z37" s="10">
        <v>12.38</v>
      </c>
      <c r="AA37" s="10">
        <v>12.62</v>
      </c>
      <c r="AB37" s="95">
        <v>27955700</v>
      </c>
      <c r="AC37" s="10">
        <v>12.62</v>
      </c>
      <c r="AD37">
        <f t="shared" si="2"/>
        <v>0.33999999999999986</v>
      </c>
      <c r="AE37" s="138">
        <f t="shared" si="3"/>
        <v>3.4426229508196737E-2</v>
      </c>
    </row>
    <row r="38" spans="2:41" x14ac:dyDescent="0.25">
      <c r="B38" s="476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40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42558</v>
      </c>
      <c r="X38" s="10">
        <v>11.9</v>
      </c>
      <c r="Y38" s="10">
        <v>12.55</v>
      </c>
      <c r="Z38" s="10">
        <v>11.89</v>
      </c>
      <c r="AA38" s="10">
        <v>12.2</v>
      </c>
      <c r="AB38" s="95">
        <v>33457100</v>
      </c>
      <c r="AC38" s="10">
        <v>12.2</v>
      </c>
      <c r="AD38">
        <f t="shared" si="2"/>
        <v>0.66000000000000014</v>
      </c>
      <c r="AE38" s="138">
        <f t="shared" si="3"/>
        <v>4.0068201193520725E-2</v>
      </c>
    </row>
    <row r="39" spans="2:41" x14ac:dyDescent="0.25">
      <c r="B39" s="476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40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42557</v>
      </c>
      <c r="X39" s="10">
        <v>11.76</v>
      </c>
      <c r="Y39" s="10">
        <v>11.85</v>
      </c>
      <c r="Z39" s="10">
        <v>11.5</v>
      </c>
      <c r="AA39" s="10">
        <v>11.73</v>
      </c>
      <c r="AB39" s="95">
        <v>35747800</v>
      </c>
      <c r="AC39" s="10">
        <v>11.73</v>
      </c>
      <c r="AD39">
        <f t="shared" si="2"/>
        <v>0.34999999999999964</v>
      </c>
      <c r="AE39" s="138">
        <f t="shared" si="3"/>
        <v>-1.5113350125944613E-2</v>
      </c>
    </row>
    <row r="40" spans="2:41" x14ac:dyDescent="0.25">
      <c r="B40" s="476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476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42556</v>
      </c>
      <c r="X40" s="10">
        <v>12.38</v>
      </c>
      <c r="Y40" s="10">
        <v>12.45</v>
      </c>
      <c r="Z40" s="10">
        <v>11.8</v>
      </c>
      <c r="AA40" s="10">
        <v>11.91</v>
      </c>
      <c r="AB40" s="95">
        <v>37298900</v>
      </c>
      <c r="AC40" s="10">
        <v>11.91</v>
      </c>
      <c r="AD40">
        <f t="shared" si="2"/>
        <v>0.64999999999999858</v>
      </c>
      <c r="AE40" s="138">
        <f t="shared" si="3"/>
        <v>-4.720000000000002E-2</v>
      </c>
    </row>
    <row r="41" spans="2:41" x14ac:dyDescent="0.25">
      <c r="B41" s="476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6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42552</v>
      </c>
      <c r="X41" s="10">
        <v>12.58</v>
      </c>
      <c r="Y41" s="10">
        <v>12.9</v>
      </c>
      <c r="Z41" s="10">
        <v>12.31</v>
      </c>
      <c r="AA41" s="10">
        <v>12.5</v>
      </c>
      <c r="AB41" s="95">
        <v>68847100</v>
      </c>
      <c r="AC41" s="10">
        <v>12.5</v>
      </c>
      <c r="AD41">
        <f t="shared" si="2"/>
        <v>0.58999999999999986</v>
      </c>
      <c r="AE41" s="138">
        <f t="shared" si="3"/>
        <v>-9.1569767441860406E-2</v>
      </c>
    </row>
    <row r="42" spans="2:41" ht="20.25" thickBot="1" x14ac:dyDescent="0.35">
      <c r="B42" s="476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6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42551</v>
      </c>
      <c r="X42" s="10">
        <v>13.34</v>
      </c>
      <c r="Y42" s="10">
        <v>13.78</v>
      </c>
      <c r="Z42" s="10">
        <v>13.22</v>
      </c>
      <c r="AA42" s="10">
        <v>13.76</v>
      </c>
      <c r="AB42" s="95">
        <v>48486100</v>
      </c>
      <c r="AC42" s="10">
        <v>13.76</v>
      </c>
      <c r="AD42">
        <f t="shared" si="2"/>
        <v>0.55999999999999872</v>
      </c>
      <c r="AE42" s="138">
        <f t="shared" si="3"/>
        <v>4.321455648218353E-2</v>
      </c>
      <c r="AL42" s="234"/>
      <c r="AO42" s="234"/>
    </row>
    <row r="43" spans="2:41" ht="15.75" thickTop="1" x14ac:dyDescent="0.25">
      <c r="B43" s="476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6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16.2</v>
      </c>
      <c r="W43" s="133">
        <v>42550</v>
      </c>
      <c r="X43" s="10">
        <v>13.3</v>
      </c>
      <c r="Y43" s="10">
        <v>13.42</v>
      </c>
      <c r="Z43" s="10">
        <v>12.94</v>
      </c>
      <c r="AA43" s="10">
        <v>13.19</v>
      </c>
      <c r="AB43" s="95">
        <v>36879800</v>
      </c>
      <c r="AC43" s="10">
        <v>13.19</v>
      </c>
      <c r="AD43">
        <f t="shared" si="2"/>
        <v>0.48000000000000043</v>
      </c>
      <c r="AE43" s="138">
        <f t="shared" si="3"/>
        <v>1.5396458814472602E-2</v>
      </c>
    </row>
    <row r="44" spans="2:41" ht="20.25" thickBot="1" x14ac:dyDescent="0.35">
      <c r="B44" s="476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6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36" t="s">
        <v>78</v>
      </c>
      <c r="P44" s="536"/>
      <c r="T44" s="93" t="s">
        <v>99</v>
      </c>
      <c r="U44" s="130">
        <v>16.34</v>
      </c>
      <c r="W44" s="133">
        <v>42549</v>
      </c>
      <c r="X44" s="10">
        <v>12.64</v>
      </c>
      <c r="Y44" s="10">
        <v>13.05</v>
      </c>
      <c r="Z44" s="10">
        <v>12.62</v>
      </c>
      <c r="AA44" s="10">
        <v>12.99</v>
      </c>
      <c r="AB44" s="95">
        <v>34838100</v>
      </c>
      <c r="AC44" s="10">
        <v>12.99</v>
      </c>
      <c r="AD44">
        <f t="shared" si="2"/>
        <v>0.43000000000000149</v>
      </c>
      <c r="AE44" s="138">
        <f t="shared" si="3"/>
        <v>6.214227309893694E-2</v>
      </c>
    </row>
    <row r="45" spans="2:41" ht="15.75" thickTop="1" x14ac:dyDescent="0.25">
      <c r="B45" s="476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6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18.161000000000005</v>
      </c>
      <c r="T45" s="93" t="s">
        <v>100</v>
      </c>
      <c r="U45" s="130" t="s">
        <v>553</v>
      </c>
      <c r="W45" s="133">
        <v>42548</v>
      </c>
      <c r="X45" s="10">
        <v>13.13</v>
      </c>
      <c r="Y45" s="10">
        <v>13.24</v>
      </c>
      <c r="Z45" s="10">
        <v>12.1</v>
      </c>
      <c r="AA45" s="10">
        <v>12.23</v>
      </c>
      <c r="AB45" s="95">
        <v>45700500</v>
      </c>
      <c r="AC45" s="10">
        <v>12.23</v>
      </c>
      <c r="AD45">
        <f t="shared" si="2"/>
        <v>1.1400000000000006</v>
      </c>
      <c r="AE45" s="138">
        <f t="shared" si="3"/>
        <v>-7.4186222558667692E-2</v>
      </c>
    </row>
    <row r="46" spans="2:41" x14ac:dyDescent="0.25">
      <c r="B46" s="476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6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17.995900000000002</v>
      </c>
      <c r="T46" s="93" t="s">
        <v>101</v>
      </c>
      <c r="U46" s="130" t="s">
        <v>554</v>
      </c>
      <c r="W46" s="133">
        <v>42545</v>
      </c>
      <c r="X46" s="10">
        <v>13.5</v>
      </c>
      <c r="Y46" s="10">
        <v>13.85</v>
      </c>
      <c r="Z46" s="10">
        <v>13.13</v>
      </c>
      <c r="AA46" s="10">
        <v>13.21</v>
      </c>
      <c r="AB46" s="95">
        <v>77486100</v>
      </c>
      <c r="AC46" s="10">
        <v>13.21</v>
      </c>
      <c r="AD46">
        <f t="shared" si="2"/>
        <v>0.71999999999999886</v>
      </c>
      <c r="AE46" s="138">
        <f t="shared" si="3"/>
        <v>-5.9786476868327387E-2</v>
      </c>
    </row>
    <row r="47" spans="2:41" x14ac:dyDescent="0.25">
      <c r="B47" s="476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476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17.830800000000004</v>
      </c>
      <c r="T47" s="93" t="s">
        <v>102</v>
      </c>
      <c r="U47" s="130">
        <v>16.38</v>
      </c>
      <c r="W47" s="133">
        <v>42544</v>
      </c>
      <c r="X47" s="10">
        <v>13.41</v>
      </c>
      <c r="Y47" s="10">
        <v>14.16</v>
      </c>
      <c r="Z47" s="10">
        <v>13.41</v>
      </c>
      <c r="AA47" s="10">
        <v>14.05</v>
      </c>
      <c r="AB47" s="95">
        <v>71203000</v>
      </c>
      <c r="AC47" s="10">
        <v>14.05</v>
      </c>
      <c r="AD47">
        <f t="shared" si="2"/>
        <v>0.75</v>
      </c>
      <c r="AE47" s="138">
        <f t="shared" si="3"/>
        <v>0.10455974842767302</v>
      </c>
    </row>
    <row r="48" spans="2:41" x14ac:dyDescent="0.25">
      <c r="B48" s="476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6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17.665700000000001</v>
      </c>
      <c r="T48" s="93" t="s">
        <v>103</v>
      </c>
      <c r="U48" s="130">
        <v>2.00881</v>
      </c>
      <c r="W48" s="133">
        <v>42543</v>
      </c>
      <c r="X48" s="10">
        <v>12.78</v>
      </c>
      <c r="Y48" s="10">
        <v>13.04</v>
      </c>
      <c r="Z48" s="10">
        <v>12.67</v>
      </c>
      <c r="AA48" s="10">
        <v>12.72</v>
      </c>
      <c r="AB48" s="95">
        <v>26968200</v>
      </c>
      <c r="AC48" s="10">
        <v>12.72</v>
      </c>
      <c r="AD48">
        <f t="shared" si="2"/>
        <v>0.36999999999999922</v>
      </c>
      <c r="AE48" s="138">
        <f t="shared" si="3"/>
        <v>-2.3529411764705577E-3</v>
      </c>
    </row>
    <row r="49" spans="2:41" x14ac:dyDescent="0.25">
      <c r="B49" s="476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6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17.500600000000002</v>
      </c>
      <c r="T49" s="93" t="s">
        <v>123</v>
      </c>
      <c r="U49" s="130" t="s">
        <v>270</v>
      </c>
      <c r="W49" s="133">
        <v>42542</v>
      </c>
      <c r="X49" s="10">
        <v>12.54</v>
      </c>
      <c r="Y49" s="10">
        <v>12.83</v>
      </c>
      <c r="Z49" s="10">
        <v>12.42</v>
      </c>
      <c r="AA49" s="10">
        <v>12.75</v>
      </c>
      <c r="AB49" s="95">
        <v>25060500</v>
      </c>
      <c r="AC49" s="10">
        <v>12.75</v>
      </c>
      <c r="AD49">
        <f t="shared" si="2"/>
        <v>0.41000000000000014</v>
      </c>
      <c r="AE49" s="138">
        <f t="shared" si="3"/>
        <v>3.490259740259738E-2</v>
      </c>
    </row>
    <row r="50" spans="2:41" x14ac:dyDescent="0.25">
      <c r="B50" s="476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476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17.335500000000003</v>
      </c>
      <c r="T50" s="93"/>
      <c r="U50" s="130"/>
      <c r="W50" s="133">
        <v>42541</v>
      </c>
      <c r="X50" s="10">
        <v>12.51</v>
      </c>
      <c r="Y50" s="10">
        <v>12.66</v>
      </c>
      <c r="Z50" s="10">
        <v>12.29</v>
      </c>
      <c r="AA50" s="10">
        <v>12.32</v>
      </c>
      <c r="AB50" s="95">
        <v>21481700</v>
      </c>
      <c r="AC50" s="10">
        <v>12.32</v>
      </c>
      <c r="AD50">
        <f t="shared" si="2"/>
        <v>0.37000000000000099</v>
      </c>
      <c r="AE50" s="138">
        <f t="shared" si="3"/>
        <v>9.8360655737705915E-3</v>
      </c>
      <c r="AL50" s="234"/>
      <c r="AO50" s="234"/>
    </row>
    <row r="51" spans="2:41" x14ac:dyDescent="0.25">
      <c r="B51" s="540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40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17.170400000000001</v>
      </c>
      <c r="T51" s="93" t="s">
        <v>105</v>
      </c>
      <c r="U51" s="130" t="s">
        <v>555</v>
      </c>
      <c r="W51" s="133">
        <v>42538</v>
      </c>
      <c r="X51" s="10">
        <v>11.97</v>
      </c>
      <c r="Y51" s="10">
        <v>12.35</v>
      </c>
      <c r="Z51" s="10">
        <v>11.95</v>
      </c>
      <c r="AA51" s="10">
        <v>12.2</v>
      </c>
      <c r="AB51" s="95">
        <v>20604200</v>
      </c>
      <c r="AC51" s="10">
        <v>12.2</v>
      </c>
      <c r="AD51">
        <f t="shared" si="2"/>
        <v>0.40000000000000036</v>
      </c>
      <c r="AE51" s="138">
        <f t="shared" si="3"/>
        <v>2.0920502092050208E-2</v>
      </c>
    </row>
    <row r="52" spans="2:41" x14ac:dyDescent="0.25">
      <c r="B52" s="540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40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17.005300000000002</v>
      </c>
      <c r="T52" s="93" t="s">
        <v>106</v>
      </c>
      <c r="U52" s="130" t="s">
        <v>338</v>
      </c>
      <c r="W52" s="133">
        <v>42537</v>
      </c>
      <c r="X52" s="10">
        <v>11.87</v>
      </c>
      <c r="Y52" s="10">
        <v>11.99</v>
      </c>
      <c r="Z52" s="10">
        <v>11.58</v>
      </c>
      <c r="AA52" s="10">
        <v>11.95</v>
      </c>
      <c r="AB52" s="95">
        <v>22453100</v>
      </c>
      <c r="AC52" s="10">
        <v>11.95</v>
      </c>
      <c r="AD52">
        <f t="shared" si="2"/>
        <v>0.41000000000000014</v>
      </c>
      <c r="AE52" s="138">
        <f t="shared" si="3"/>
        <v>-5.8236272878535722E-3</v>
      </c>
    </row>
    <row r="53" spans="2:41" x14ac:dyDescent="0.25">
      <c r="B53" s="540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6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16.840200000000003</v>
      </c>
      <c r="T53" s="93" t="s">
        <v>107</v>
      </c>
      <c r="U53" s="131">
        <v>24243670</v>
      </c>
      <c r="W53" s="133">
        <v>42536</v>
      </c>
      <c r="X53" s="10">
        <v>12.16</v>
      </c>
      <c r="Y53" s="10">
        <v>12.25</v>
      </c>
      <c r="Z53" s="10">
        <v>11.95</v>
      </c>
      <c r="AA53" s="10">
        <v>12.02</v>
      </c>
      <c r="AB53" s="95">
        <v>17491700</v>
      </c>
      <c r="AC53" s="10">
        <v>12.02</v>
      </c>
      <c r="AD53">
        <f t="shared" si="2"/>
        <v>0.30000000000000071</v>
      </c>
      <c r="AE53" s="138">
        <f t="shared" si="3"/>
        <v>8.3892617449663476E-3</v>
      </c>
    </row>
    <row r="54" spans="2:41" x14ac:dyDescent="0.25">
      <c r="B54" s="540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6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16.6751</v>
      </c>
      <c r="T54" s="93" t="s">
        <v>110</v>
      </c>
      <c r="U54" s="131">
        <v>28743400</v>
      </c>
      <c r="W54" s="133">
        <v>42535</v>
      </c>
      <c r="X54" s="10">
        <v>12.07</v>
      </c>
      <c r="Y54" s="10">
        <v>12.32</v>
      </c>
      <c r="Z54" s="10">
        <v>11.74</v>
      </c>
      <c r="AA54" s="10">
        <v>11.92</v>
      </c>
      <c r="AB54" s="95">
        <v>21913200</v>
      </c>
      <c r="AC54" s="10">
        <v>11.92</v>
      </c>
      <c r="AD54">
        <f t="shared" si="2"/>
        <v>0.58000000000000007</v>
      </c>
      <c r="AE54" s="138">
        <f t="shared" si="3"/>
        <v>-1.0788381742738662E-2</v>
      </c>
      <c r="AL54" s="234"/>
      <c r="AO54" s="234"/>
    </row>
    <row r="55" spans="2:41" x14ac:dyDescent="0.25">
      <c r="B55" s="540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6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16.510000000000002</v>
      </c>
      <c r="T55" s="93" t="s">
        <v>108</v>
      </c>
      <c r="U55" s="130" t="s">
        <v>556</v>
      </c>
      <c r="W55" s="133">
        <v>42534</v>
      </c>
      <c r="X55" s="10">
        <v>12</v>
      </c>
      <c r="Y55" s="10">
        <v>12.36</v>
      </c>
      <c r="Z55" s="10">
        <v>11.94</v>
      </c>
      <c r="AA55" s="10">
        <v>12.05</v>
      </c>
      <c r="AB55" s="95">
        <v>15570200</v>
      </c>
      <c r="AC55" s="10">
        <v>12.05</v>
      </c>
      <c r="AD55">
        <f t="shared" si="2"/>
        <v>0.41999999999999993</v>
      </c>
      <c r="AE55" s="138">
        <f t="shared" si="3"/>
        <v>-7.4135090609555032E-3</v>
      </c>
    </row>
    <row r="56" spans="2:41" x14ac:dyDescent="0.25">
      <c r="B56" s="540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6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16.344900000000003</v>
      </c>
      <c r="T56" s="93" t="s">
        <v>111</v>
      </c>
      <c r="U56" s="130">
        <v>47.44</v>
      </c>
      <c r="W56" s="133">
        <v>42531</v>
      </c>
      <c r="X56" s="10">
        <v>12.32</v>
      </c>
      <c r="Y56" s="10">
        <v>12.37</v>
      </c>
      <c r="Z56" s="10">
        <v>12.05</v>
      </c>
      <c r="AA56" s="10">
        <v>12.14</v>
      </c>
      <c r="AB56" s="95">
        <v>21439300</v>
      </c>
      <c r="AC56" s="10">
        <v>12.14</v>
      </c>
      <c r="AD56">
        <f t="shared" si="2"/>
        <v>0.31999999999999851</v>
      </c>
      <c r="AE56" s="138">
        <f t="shared" si="3"/>
        <v>-2.9576338928856805E-2</v>
      </c>
    </row>
    <row r="57" spans="2:41" x14ac:dyDescent="0.25">
      <c r="B57" s="476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6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16.1798</v>
      </c>
      <c r="T57" s="93" t="s">
        <v>112</v>
      </c>
      <c r="U57" s="130">
        <v>0.35</v>
      </c>
      <c r="W57" s="133">
        <v>42530</v>
      </c>
      <c r="X57" s="10">
        <v>12.47</v>
      </c>
      <c r="Y57" s="10">
        <v>12.7</v>
      </c>
      <c r="Z57" s="10">
        <v>12.24</v>
      </c>
      <c r="AA57" s="10">
        <v>12.51</v>
      </c>
      <c r="AB57" s="95">
        <v>21881700</v>
      </c>
      <c r="AC57" s="10">
        <v>12.51</v>
      </c>
      <c r="AD57">
        <f t="shared" si="2"/>
        <v>0.45999999999999908</v>
      </c>
      <c r="AE57" s="138">
        <f t="shared" si="3"/>
        <v>-5.564387917329161E-3</v>
      </c>
    </row>
    <row r="58" spans="2:41" x14ac:dyDescent="0.25">
      <c r="B58" s="476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6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16.014700000000001</v>
      </c>
      <c r="T58" s="93" t="s">
        <v>109</v>
      </c>
      <c r="U58" s="130" t="s">
        <v>124</v>
      </c>
      <c r="W58" s="133">
        <v>42529</v>
      </c>
      <c r="X58" s="10">
        <v>13.08</v>
      </c>
      <c r="Y58" s="10">
        <v>13.09</v>
      </c>
      <c r="Z58" s="10">
        <v>12.51</v>
      </c>
      <c r="AA58" s="10">
        <v>12.58</v>
      </c>
      <c r="AB58" s="95">
        <v>25869800</v>
      </c>
      <c r="AC58" s="10">
        <v>12.58</v>
      </c>
      <c r="AD58">
        <f t="shared" si="2"/>
        <v>0.58000000000000007</v>
      </c>
      <c r="AE58" s="138">
        <f t="shared" si="3"/>
        <v>-3.230769230769226E-2</v>
      </c>
      <c r="AL58" s="234"/>
      <c r="AO58" s="234"/>
    </row>
    <row r="59" spans="2:41" x14ac:dyDescent="0.25">
      <c r="B59" s="476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6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15.849600000000001</v>
      </c>
      <c r="W59" s="133">
        <v>42528</v>
      </c>
      <c r="X59" s="10">
        <v>12.83</v>
      </c>
      <c r="Y59" s="10">
        <v>13.15</v>
      </c>
      <c r="Z59" s="10">
        <v>12.81</v>
      </c>
      <c r="AA59" s="10">
        <v>13</v>
      </c>
      <c r="AB59" s="95">
        <v>21409500</v>
      </c>
      <c r="AC59" s="10">
        <v>13</v>
      </c>
      <c r="AD59">
        <f t="shared" si="2"/>
        <v>0.33999999999999986</v>
      </c>
      <c r="AE59" s="138">
        <f t="shared" si="3"/>
        <v>1.8010963194988294E-2</v>
      </c>
    </row>
    <row r="60" spans="2:41" x14ac:dyDescent="0.25">
      <c r="B60" s="476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6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15.6845</v>
      </c>
      <c r="W60" s="133">
        <v>42527</v>
      </c>
      <c r="X60" s="10">
        <v>12.89</v>
      </c>
      <c r="Y60" s="10">
        <v>13.04</v>
      </c>
      <c r="Z60" s="10">
        <v>12.76</v>
      </c>
      <c r="AA60" s="10">
        <v>12.77</v>
      </c>
      <c r="AB60" s="95">
        <v>24861200</v>
      </c>
      <c r="AC60" s="10">
        <v>12.77</v>
      </c>
      <c r="AD60">
        <f t="shared" si="2"/>
        <v>0.27999999999999936</v>
      </c>
      <c r="AE60" s="138">
        <f t="shared" si="3"/>
        <v>-6.9984447900466318E-3</v>
      </c>
    </row>
    <row r="61" spans="2:41" x14ac:dyDescent="0.25">
      <c r="B61" s="476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5"/>
      <c r="H61" s="7"/>
      <c r="I61" s="44"/>
      <c r="J61" s="44"/>
      <c r="K61" s="44"/>
      <c r="O61" s="83">
        <v>0.94</v>
      </c>
      <c r="P61" s="83">
        <f t="shared" si="5"/>
        <v>15.519400000000001</v>
      </c>
      <c r="W61" s="133">
        <v>42524</v>
      </c>
      <c r="X61" s="10">
        <v>13.02</v>
      </c>
      <c r="Y61" s="10">
        <v>13.04</v>
      </c>
      <c r="Z61" s="10">
        <v>12.63</v>
      </c>
      <c r="AA61" s="10">
        <v>12.86</v>
      </c>
      <c r="AB61" s="95">
        <v>28326000</v>
      </c>
      <c r="AC61" s="10">
        <v>12.86</v>
      </c>
      <c r="AD61">
        <f t="shared" si="2"/>
        <v>0.40999999999999837</v>
      </c>
      <c r="AE61" s="138">
        <f t="shared" si="3"/>
        <v>-1.9069412662090057E-2</v>
      </c>
    </row>
    <row r="62" spans="2:41" x14ac:dyDescent="0.25">
      <c r="B62" s="476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5"/>
      <c r="H62" s="7"/>
      <c r="I62" s="44"/>
      <c r="J62" s="44"/>
      <c r="K62" s="44"/>
      <c r="O62" s="83">
        <v>0.93</v>
      </c>
      <c r="P62" s="83">
        <f t="shared" si="5"/>
        <v>15.354300000000002</v>
      </c>
      <c r="W62" s="133">
        <v>42523</v>
      </c>
      <c r="X62" s="10">
        <v>12.95</v>
      </c>
      <c r="Y62" s="10">
        <v>13.21</v>
      </c>
      <c r="Z62" s="10">
        <v>12.75</v>
      </c>
      <c r="AA62" s="10">
        <v>13.11</v>
      </c>
      <c r="AB62" s="95">
        <v>31941900</v>
      </c>
      <c r="AC62" s="10">
        <v>13.11</v>
      </c>
      <c r="AD62">
        <f t="shared" si="2"/>
        <v>0.46000000000000085</v>
      </c>
      <c r="AE62" s="138">
        <f t="shared" si="3"/>
        <v>1.5278838808250317E-3</v>
      </c>
    </row>
    <row r="63" spans="2:41" x14ac:dyDescent="0.25">
      <c r="B63" s="476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5"/>
      <c r="H63" s="7"/>
      <c r="I63" s="44"/>
      <c r="J63" s="44"/>
      <c r="K63" s="44"/>
      <c r="O63" s="83">
        <v>0.92</v>
      </c>
      <c r="P63" s="83">
        <f t="shared" si="5"/>
        <v>15.189200000000001</v>
      </c>
      <c r="W63" s="133">
        <v>42522</v>
      </c>
      <c r="X63" s="10">
        <v>12.61</v>
      </c>
      <c r="Y63" s="10">
        <v>13.09</v>
      </c>
      <c r="Z63" s="10">
        <v>12.31</v>
      </c>
      <c r="AA63" s="10">
        <v>13.09</v>
      </c>
      <c r="AB63" s="95">
        <v>35762100</v>
      </c>
      <c r="AC63" s="10">
        <v>13.09</v>
      </c>
      <c r="AD63">
        <f t="shared" si="2"/>
        <v>0.77999999999999936</v>
      </c>
      <c r="AE63" s="138">
        <f t="shared" si="3"/>
        <v>2.9088050314465264E-2</v>
      </c>
    </row>
    <row r="64" spans="2:41" x14ac:dyDescent="0.25">
      <c r="B64" s="476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G64" s="475"/>
      <c r="H64" s="7"/>
      <c r="I64" s="44"/>
      <c r="J64" s="44"/>
      <c r="K64" s="44"/>
      <c r="O64" s="83">
        <v>0.91</v>
      </c>
      <c r="P64" s="83">
        <f t="shared" si="5"/>
        <v>15.024100000000002</v>
      </c>
      <c r="W64" s="133">
        <v>42521</v>
      </c>
      <c r="X64" s="10">
        <v>12.66</v>
      </c>
      <c r="Y64" s="10">
        <v>12.91</v>
      </c>
      <c r="Z64" s="10">
        <v>12.26</v>
      </c>
      <c r="AA64" s="10">
        <v>12.72</v>
      </c>
      <c r="AB64" s="95">
        <v>49604300</v>
      </c>
      <c r="AC64" s="10">
        <v>12.72</v>
      </c>
      <c r="AD64">
        <f t="shared" si="2"/>
        <v>0.65000000000000036</v>
      </c>
      <c r="AE64" s="138">
        <f t="shared" si="3"/>
        <v>3.3306255077172997E-2</v>
      </c>
    </row>
    <row r="65" spans="2:31" x14ac:dyDescent="0.25">
      <c r="B65" s="476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5"/>
      <c r="H65" s="7"/>
      <c r="I65" s="44"/>
      <c r="J65" s="44"/>
      <c r="K65" s="44"/>
      <c r="O65" s="83">
        <v>0.9</v>
      </c>
      <c r="P65" s="83">
        <f t="shared" si="5"/>
        <v>14.859000000000002</v>
      </c>
      <c r="W65" s="133">
        <v>42517</v>
      </c>
      <c r="X65" s="10">
        <v>11.97</v>
      </c>
      <c r="Y65" s="10">
        <v>12.43</v>
      </c>
      <c r="Z65" s="10">
        <v>11.83</v>
      </c>
      <c r="AA65" s="10">
        <v>12.31</v>
      </c>
      <c r="AB65" s="95">
        <v>29838400</v>
      </c>
      <c r="AC65" s="10">
        <v>12.31</v>
      </c>
      <c r="AD65">
        <f t="shared" si="2"/>
        <v>0.59999999999999964</v>
      </c>
      <c r="AE65" s="138">
        <f t="shared" si="3"/>
        <v>3.0125523012552335E-2</v>
      </c>
    </row>
    <row r="66" spans="2:31" x14ac:dyDescent="0.25">
      <c r="B66" s="476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5"/>
      <c r="H66" s="7"/>
      <c r="I66" s="44"/>
      <c r="J66" s="44"/>
      <c r="K66" s="44"/>
      <c r="W66" s="133">
        <v>42516</v>
      </c>
      <c r="X66" s="10">
        <v>11.71</v>
      </c>
      <c r="Y66" s="10">
        <v>12.03</v>
      </c>
      <c r="Z66" s="10">
        <v>11.69</v>
      </c>
      <c r="AA66" s="10">
        <v>11.95</v>
      </c>
      <c r="AB66" s="95">
        <v>23644100</v>
      </c>
      <c r="AC66" s="10">
        <v>11.95</v>
      </c>
      <c r="AD66">
        <f t="shared" si="2"/>
        <v>0.33999999999999986</v>
      </c>
      <c r="AE66" s="138">
        <f t="shared" si="3"/>
        <v>3.0172413793103425E-2</v>
      </c>
    </row>
    <row r="67" spans="2:31" x14ac:dyDescent="0.25">
      <c r="B67" s="476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5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42515</v>
      </c>
      <c r="X67" s="10">
        <v>11.59</v>
      </c>
      <c r="Y67" s="10">
        <v>11.78</v>
      </c>
      <c r="Z67" s="10">
        <v>11.42</v>
      </c>
      <c r="AA67" s="10">
        <v>11.6</v>
      </c>
      <c r="AB67" s="95">
        <v>29175600</v>
      </c>
      <c r="AC67" s="10">
        <v>11.6</v>
      </c>
      <c r="AD67">
        <f>Y67-Z67</f>
        <v>0.35999999999999943</v>
      </c>
      <c r="AE67" s="138" t="e">
        <f>AC67/AC68-1</f>
        <v>#DIV/0!</v>
      </c>
    </row>
    <row r="68" spans="2:31" x14ac:dyDescent="0.25">
      <c r="B68" s="476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5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6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6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8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6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8"/>
      <c r="C71" s="7">
        <v>500</v>
      </c>
      <c r="D71" s="44">
        <v>14.33</v>
      </c>
      <c r="E71" s="44">
        <v>0</v>
      </c>
      <c r="F71" s="44">
        <f t="shared" si="8"/>
        <v>7165</v>
      </c>
      <c r="G71" s="476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8"/>
      <c r="C72" s="7">
        <v>440</v>
      </c>
      <c r="D72" s="44">
        <v>14.33</v>
      </c>
      <c r="E72" s="44">
        <v>0</v>
      </c>
      <c r="F72" s="44">
        <f t="shared" si="8"/>
        <v>6305.2</v>
      </c>
      <c r="G72" s="475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6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5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6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5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6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5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6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5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6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5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8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5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8"/>
      <c r="C79" s="7">
        <v>30</v>
      </c>
      <c r="D79" s="7">
        <v>11.35</v>
      </c>
      <c r="E79" s="44">
        <v>0</v>
      </c>
      <c r="F79" s="44">
        <f t="shared" si="8"/>
        <v>340.5</v>
      </c>
      <c r="G79" s="475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8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5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8"/>
      <c r="C81" s="7">
        <v>500</v>
      </c>
      <c r="D81" s="7">
        <v>10.75</v>
      </c>
      <c r="E81" s="44">
        <v>0</v>
      </c>
      <c r="F81" s="44">
        <f t="shared" si="8"/>
        <v>5375</v>
      </c>
      <c r="G81" s="475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8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5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8"/>
      <c r="C83" s="7">
        <v>5</v>
      </c>
      <c r="D83" s="7">
        <v>11.07</v>
      </c>
      <c r="E83" s="44">
        <v>0</v>
      </c>
      <c r="F83" s="44">
        <f t="shared" si="8"/>
        <v>55.35</v>
      </c>
      <c r="G83" s="475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6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5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6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5"/>
      <c r="H85" s="7"/>
      <c r="I85" s="44"/>
      <c r="J85" s="44"/>
      <c r="K85" s="44"/>
    </row>
    <row r="86" spans="1:21" x14ac:dyDescent="0.25">
      <c r="B86" s="476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5"/>
      <c r="H86" s="7"/>
      <c r="I86" s="44"/>
      <c r="J86" s="44"/>
      <c r="K86" s="44"/>
    </row>
    <row r="87" spans="1:21" x14ac:dyDescent="0.25">
      <c r="B87" s="476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5"/>
      <c r="H87" s="7"/>
      <c r="I87" s="44"/>
      <c r="J87" s="44"/>
      <c r="K87" s="44"/>
      <c r="O87" s="1"/>
    </row>
    <row r="88" spans="1:21" x14ac:dyDescent="0.25">
      <c r="B88" s="476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5"/>
      <c r="H88" s="7"/>
      <c r="I88" s="44"/>
      <c r="J88" s="44"/>
      <c r="K88" s="44"/>
    </row>
    <row r="89" spans="1:21" x14ac:dyDescent="0.25">
      <c r="B89" s="476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5"/>
      <c r="H89" s="7"/>
      <c r="I89" s="44"/>
      <c r="J89" s="44"/>
      <c r="K89" s="44"/>
    </row>
    <row r="90" spans="1:21" x14ac:dyDescent="0.25">
      <c r="B90" s="476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5"/>
      <c r="H90" s="7"/>
      <c r="I90" s="44"/>
      <c r="J90" s="44"/>
      <c r="K90" s="44"/>
    </row>
    <row r="91" spans="1:21" x14ac:dyDescent="0.25">
      <c r="B91" s="476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5"/>
      <c r="H91" s="7"/>
      <c r="I91" s="44"/>
      <c r="J91" s="44"/>
      <c r="K91" s="44"/>
    </row>
    <row r="92" spans="1:21" x14ac:dyDescent="0.25">
      <c r="A92" s="549" t="s">
        <v>213</v>
      </c>
      <c r="B92" s="476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5"/>
      <c r="H92" s="7"/>
      <c r="I92" s="44"/>
      <c r="J92" s="44"/>
      <c r="K92" s="44"/>
    </row>
    <row r="93" spans="1:21" x14ac:dyDescent="0.25">
      <c r="A93" s="549"/>
      <c r="B93" s="476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5"/>
      <c r="H93" s="7"/>
      <c r="I93" s="44"/>
      <c r="J93" s="44"/>
      <c r="K93" s="44"/>
    </row>
    <row r="94" spans="1:21" x14ac:dyDescent="0.25">
      <c r="A94" s="549"/>
      <c r="B94" s="476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5"/>
      <c r="H94" s="7"/>
      <c r="I94" s="44"/>
      <c r="J94" s="44"/>
      <c r="K94" s="44"/>
    </row>
    <row r="95" spans="1:21" x14ac:dyDescent="0.25">
      <c r="B95" s="476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5"/>
      <c r="H95" s="7"/>
      <c r="I95" s="44"/>
      <c r="J95" s="44"/>
      <c r="K95" s="44"/>
    </row>
    <row r="96" spans="1:21" x14ac:dyDescent="0.25">
      <c r="B96" s="476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5"/>
      <c r="H96" s="7"/>
      <c r="I96" s="44"/>
      <c r="J96" s="44"/>
      <c r="K96" s="44"/>
    </row>
    <row r="97" spans="2:11" x14ac:dyDescent="0.25">
      <c r="B97" s="476">
        <v>42502</v>
      </c>
      <c r="C97" s="7">
        <v>1000</v>
      </c>
      <c r="D97" s="44">
        <v>9.5</v>
      </c>
      <c r="E97" s="44">
        <v>0</v>
      </c>
      <c r="F97" s="44">
        <f t="shared" ref="F97:F125" si="9">C97*D97+E97</f>
        <v>9500</v>
      </c>
      <c r="G97" s="475"/>
      <c r="H97" s="7"/>
      <c r="I97" s="44"/>
      <c r="J97" s="44"/>
      <c r="K97" s="44"/>
    </row>
    <row r="98" spans="2:11" x14ac:dyDescent="0.25">
      <c r="B98" s="476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5"/>
      <c r="H98" s="7"/>
      <c r="I98" s="44"/>
      <c r="J98" s="44"/>
      <c r="K98" s="44"/>
    </row>
    <row r="99" spans="2:11" x14ac:dyDescent="0.25">
      <c r="B99" s="476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5"/>
      <c r="H99" s="7"/>
      <c r="I99" s="44"/>
      <c r="J99" s="44"/>
      <c r="K99" s="44"/>
    </row>
    <row r="100" spans="2:11" x14ac:dyDescent="0.25">
      <c r="B100" s="476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5"/>
      <c r="H100" s="7"/>
      <c r="I100" s="44"/>
      <c r="J100" s="44"/>
      <c r="K100" s="44"/>
    </row>
    <row r="101" spans="2:11" x14ac:dyDescent="0.25">
      <c r="B101" s="476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5"/>
      <c r="H101" s="7"/>
      <c r="I101" s="44"/>
      <c r="J101" s="44"/>
      <c r="K101" s="44"/>
    </row>
    <row r="102" spans="2:11" x14ac:dyDescent="0.25">
      <c r="B102" s="476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5"/>
      <c r="H102" s="7"/>
      <c r="I102" s="44"/>
      <c r="J102" s="44"/>
      <c r="K102" s="44"/>
    </row>
    <row r="103" spans="2:11" x14ac:dyDescent="0.25">
      <c r="B103" s="476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5"/>
      <c r="H103" s="7"/>
      <c r="I103" s="44"/>
      <c r="J103" s="44"/>
      <c r="K103" s="44"/>
    </row>
    <row r="104" spans="2:11" x14ac:dyDescent="0.25">
      <c r="B104" s="476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6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6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6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6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6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6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6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6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6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6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5"/>
      <c r="H109" s="7"/>
      <c r="I109" s="44"/>
      <c r="J109" s="44"/>
      <c r="K109" s="44"/>
    </row>
    <row r="110" spans="2:11" x14ac:dyDescent="0.25">
      <c r="B110" s="476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6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6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6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6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9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6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6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6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6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6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6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6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6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6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6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6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5"/>
      <c r="H118" s="7"/>
      <c r="I118" s="44"/>
      <c r="J118" s="44"/>
      <c r="K118" s="44"/>
    </row>
    <row r="119" spans="1:13" x14ac:dyDescent="0.25">
      <c r="B119" s="476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5"/>
      <c r="H119" s="7"/>
      <c r="I119" s="44"/>
      <c r="J119" s="44"/>
      <c r="K119" s="44"/>
    </row>
    <row r="120" spans="1:13" x14ac:dyDescent="0.25">
      <c r="B120" s="476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6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6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74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476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74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476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532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476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532">
        <v>42599</v>
      </c>
      <c r="C125" s="7">
        <v>500</v>
      </c>
      <c r="D125" s="44">
        <v>15.6</v>
      </c>
      <c r="E125" s="44">
        <v>0</v>
      </c>
      <c r="F125" s="44">
        <f t="shared" si="9"/>
        <v>7800</v>
      </c>
      <c r="G125" s="476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C126" s="4"/>
      <c r="D126" s="3"/>
      <c r="E126" s="3"/>
      <c r="F126" s="3"/>
      <c r="G126" s="476">
        <v>42593</v>
      </c>
      <c r="H126" s="4">
        <v>500</v>
      </c>
      <c r="I126" s="2">
        <v>14.45</v>
      </c>
      <c r="J126" s="2">
        <v>0.16</v>
      </c>
      <c r="K126" s="2">
        <f t="shared" si="11"/>
        <v>7224.84</v>
      </c>
      <c r="M126" s="548" t="s">
        <v>353</v>
      </c>
    </row>
    <row r="127" spans="1:13" x14ac:dyDescent="0.25">
      <c r="G127" s="476">
        <v>42594</v>
      </c>
      <c r="H127" s="4">
        <v>500</v>
      </c>
      <c r="I127" s="2">
        <v>14.88</v>
      </c>
      <c r="J127" s="2">
        <v>0.16</v>
      </c>
      <c r="K127" s="2">
        <f t="shared" si="11"/>
        <v>7439.84</v>
      </c>
      <c r="M127" s="548"/>
    </row>
    <row r="128" spans="1:13" x14ac:dyDescent="0.25">
      <c r="G128" s="476">
        <v>42594</v>
      </c>
      <c r="H128" s="4">
        <v>500</v>
      </c>
      <c r="I128" s="2">
        <v>14.98</v>
      </c>
      <c r="J128" s="2">
        <v>0.16</v>
      </c>
      <c r="K128" s="2">
        <f t="shared" ref="K128:K130" si="12">H128*I128-J128</f>
        <v>7489.84</v>
      </c>
      <c r="M128" s="548"/>
    </row>
    <row r="129" spans="1:13" x14ac:dyDescent="0.25">
      <c r="G129" s="476">
        <v>42597</v>
      </c>
      <c r="H129" s="4">
        <v>500</v>
      </c>
      <c r="I129" s="2">
        <v>15.48</v>
      </c>
      <c r="J129" s="2">
        <v>0.17</v>
      </c>
      <c r="K129" s="2">
        <f t="shared" si="12"/>
        <v>7739.83</v>
      </c>
      <c r="M129" s="548"/>
    </row>
    <row r="130" spans="1:13" x14ac:dyDescent="0.25">
      <c r="G130" s="476">
        <v>42599</v>
      </c>
      <c r="H130" s="7">
        <v>500</v>
      </c>
      <c r="I130" s="44">
        <v>15.75</v>
      </c>
      <c r="J130" s="44">
        <v>0.17</v>
      </c>
      <c r="K130" s="44">
        <f t="shared" si="12"/>
        <v>7874.83</v>
      </c>
    </row>
    <row r="134" spans="1:13" x14ac:dyDescent="0.25">
      <c r="A134" s="22" t="s">
        <v>81</v>
      </c>
      <c r="B134" s="12"/>
      <c r="C134" s="12">
        <f>SUM(C2:C133)</f>
        <v>57335</v>
      </c>
      <c r="D134" s="12"/>
      <c r="E134" s="12"/>
      <c r="F134" s="13">
        <f>SUM(F2:F133)</f>
        <v>794636.98300000012</v>
      </c>
      <c r="G134" s="12"/>
      <c r="H134" s="12">
        <f>SUM(H2:H133)</f>
        <v>55335</v>
      </c>
      <c r="I134" s="13"/>
      <c r="J134" s="13"/>
      <c r="K134" s="13">
        <f>SUM(K2:K133)</f>
        <v>759974.34999999951</v>
      </c>
      <c r="L134" s="13"/>
      <c r="M134" s="13">
        <f>SUM(M2:M133)</f>
        <v>0</v>
      </c>
    </row>
    <row r="135" spans="1:13" ht="15.75" thickBot="1" x14ac:dyDescent="0.3">
      <c r="A135" s="359" t="s">
        <v>204</v>
      </c>
      <c r="B135" s="360"/>
      <c r="C135" s="361">
        <f>SumByColor($A$135,C2:C133)</f>
        <v>53335</v>
      </c>
      <c r="D135" s="361"/>
      <c r="E135" s="361"/>
      <c r="F135" s="362">
        <f>SumByColor($A$135,F2:F133)</f>
        <v>729140</v>
      </c>
      <c r="G135" s="361"/>
      <c r="H135" s="361">
        <f>SumByColor($A$135,H2:H133)</f>
        <v>53335</v>
      </c>
      <c r="I135" s="361"/>
      <c r="J135" s="361"/>
      <c r="K135" s="362">
        <f>SumByColor($A$135,K2:K133)</f>
        <v>730092</v>
      </c>
      <c r="L135" s="361"/>
      <c r="M135" s="362">
        <f>SumByColor($A$135,M2:M133)</f>
        <v>0</v>
      </c>
    </row>
    <row r="138" spans="1:13" x14ac:dyDescent="0.25">
      <c r="B138" s="191" t="s">
        <v>114</v>
      </c>
      <c r="C138" s="191" t="s">
        <v>150</v>
      </c>
      <c r="D138" s="192" t="s">
        <v>149</v>
      </c>
      <c r="E138" s="194" t="s">
        <v>151</v>
      </c>
      <c r="F138" s="195" t="s">
        <v>65</v>
      </c>
      <c r="G138" s="229" t="s">
        <v>155</v>
      </c>
      <c r="H138" s="195" t="s">
        <v>88</v>
      </c>
      <c r="I138" s="229" t="s">
        <v>161</v>
      </c>
    </row>
    <row r="139" spans="1:13" x14ac:dyDescent="0.25">
      <c r="B139" s="193">
        <v>42304</v>
      </c>
      <c r="C139" s="10">
        <v>5100</v>
      </c>
      <c r="D139" s="200">
        <v>17.29</v>
      </c>
      <c r="E139" s="40">
        <v>16.68</v>
      </c>
      <c r="F139" s="40">
        <f t="shared" ref="F139:F176" si="13">-C139*(D139-E139)</f>
        <v>-3110.9999999999973</v>
      </c>
      <c r="G139" s="40">
        <f t="shared" ref="G139:G148" si="14">IF(C139=0, 0,D139*C139)</f>
        <v>88179</v>
      </c>
      <c r="H139" s="232">
        <f t="shared" ref="H139:H153" si="15">IF(C139=0, D139, (E139-D139)/D139)</f>
        <v>-3.5280508964719459E-2</v>
      </c>
      <c r="I139" s="40"/>
    </row>
    <row r="140" spans="1:13" x14ac:dyDescent="0.25">
      <c r="B140" s="193">
        <v>42305</v>
      </c>
      <c r="C140" s="10">
        <v>4900</v>
      </c>
      <c r="D140" s="200">
        <v>17.29</v>
      </c>
      <c r="E140" s="40">
        <v>16.920000000000002</v>
      </c>
      <c r="F140" s="40">
        <f t="shared" si="13"/>
        <v>-1812.9999999999875</v>
      </c>
      <c r="G140" s="40">
        <f t="shared" si="14"/>
        <v>84721</v>
      </c>
      <c r="H140" s="232">
        <f t="shared" si="15"/>
        <v>-2.1399652978600199E-2</v>
      </c>
      <c r="I140" s="40"/>
    </row>
    <row r="141" spans="1:13" x14ac:dyDescent="0.25">
      <c r="B141" s="193">
        <v>42306</v>
      </c>
      <c r="C141" s="10">
        <v>5100</v>
      </c>
      <c r="D141" s="200">
        <v>17.25</v>
      </c>
      <c r="E141" s="40">
        <v>16.21</v>
      </c>
      <c r="F141" s="40">
        <f t="shared" si="13"/>
        <v>-5303.9999999999955</v>
      </c>
      <c r="G141" s="40">
        <f t="shared" si="14"/>
        <v>87975</v>
      </c>
      <c r="H141" s="232">
        <f t="shared" si="15"/>
        <v>-6.0289855072463719E-2</v>
      </c>
      <c r="I141" s="40"/>
    </row>
    <row r="142" spans="1:13" x14ac:dyDescent="0.25">
      <c r="B142" s="193">
        <v>42311</v>
      </c>
      <c r="C142" s="10">
        <v>2710</v>
      </c>
      <c r="D142" s="200">
        <v>16.989999999999998</v>
      </c>
      <c r="E142" s="40">
        <v>17.84</v>
      </c>
      <c r="F142" s="40">
        <f t="shared" si="13"/>
        <v>2303.5000000000036</v>
      </c>
      <c r="G142" s="40">
        <f t="shared" si="14"/>
        <v>46042.899999999994</v>
      </c>
      <c r="H142" s="232">
        <f t="shared" si="15"/>
        <v>5.0029429075927105E-2</v>
      </c>
      <c r="I142" s="40"/>
    </row>
    <row r="143" spans="1:13" x14ac:dyDescent="0.25">
      <c r="B143" s="193">
        <v>42312</v>
      </c>
      <c r="C143" s="10">
        <v>2902</v>
      </c>
      <c r="D143" s="200">
        <v>16.989999999999998</v>
      </c>
      <c r="E143" s="40">
        <v>17.440000000000001</v>
      </c>
      <c r="F143" s="40">
        <f t="shared" si="13"/>
        <v>1305.9000000000083</v>
      </c>
      <c r="G143" s="40">
        <f t="shared" si="14"/>
        <v>49304.979999999996</v>
      </c>
      <c r="H143" s="232">
        <f t="shared" si="15"/>
        <v>2.6486168334314473E-2</v>
      </c>
      <c r="I143" s="40"/>
    </row>
    <row r="144" spans="1:13" x14ac:dyDescent="0.25">
      <c r="B144" s="193">
        <v>42313</v>
      </c>
      <c r="C144" s="10">
        <v>5710</v>
      </c>
      <c r="D144" s="200">
        <v>16.91</v>
      </c>
      <c r="E144" s="40">
        <v>16.510000000000002</v>
      </c>
      <c r="F144" s="40">
        <f t="shared" si="13"/>
        <v>-2283.9999999999918</v>
      </c>
      <c r="G144" s="40">
        <f t="shared" si="14"/>
        <v>96556.1</v>
      </c>
      <c r="H144" s="232">
        <f t="shared" si="15"/>
        <v>-2.3654642223536283E-2</v>
      </c>
      <c r="I144" s="40"/>
    </row>
    <row r="145" spans="2:9" x14ac:dyDescent="0.25">
      <c r="B145" s="193">
        <v>42314</v>
      </c>
      <c r="C145" s="10">
        <v>4710</v>
      </c>
      <c r="D145" s="200">
        <v>16.95</v>
      </c>
      <c r="E145" s="40">
        <v>16.45</v>
      </c>
      <c r="F145" s="40">
        <f t="shared" si="13"/>
        <v>-2355</v>
      </c>
      <c r="G145" s="40">
        <f t="shared" si="14"/>
        <v>79834.5</v>
      </c>
      <c r="H145" s="232">
        <f t="shared" si="15"/>
        <v>-2.9498525073746312E-2</v>
      </c>
      <c r="I145" s="40"/>
    </row>
    <row r="146" spans="2:9" x14ac:dyDescent="0.25">
      <c r="B146" s="193">
        <v>42317</v>
      </c>
      <c r="C146" s="10">
        <v>5060</v>
      </c>
      <c r="D146" s="200">
        <v>16.87</v>
      </c>
      <c r="E146" s="40">
        <v>15.84</v>
      </c>
      <c r="F146" s="40">
        <f t="shared" si="13"/>
        <v>-5211.8000000000056</v>
      </c>
      <c r="G146" s="40">
        <f t="shared" si="14"/>
        <v>85362.200000000012</v>
      </c>
      <c r="H146" s="232">
        <f t="shared" si="15"/>
        <v>-6.1055127445169E-2</v>
      </c>
      <c r="I146" s="40"/>
    </row>
    <row r="147" spans="2:9" x14ac:dyDescent="0.25">
      <c r="B147" s="193">
        <v>42324</v>
      </c>
      <c r="C147" s="10">
        <v>6000</v>
      </c>
      <c r="D147" s="200">
        <v>16.54</v>
      </c>
      <c r="E147" s="40">
        <v>14.89</v>
      </c>
      <c r="F147" s="40">
        <f t="shared" si="13"/>
        <v>-9899.9999999999909</v>
      </c>
      <c r="G147" s="40">
        <f t="shared" si="14"/>
        <v>99240</v>
      </c>
      <c r="H147" s="232">
        <f t="shared" si="15"/>
        <v>-9.9758162031438849E-2</v>
      </c>
      <c r="I147" s="40"/>
    </row>
    <row r="148" spans="2:9" x14ac:dyDescent="0.25">
      <c r="B148" s="193">
        <v>42325</v>
      </c>
      <c r="C148" s="10">
        <v>5060</v>
      </c>
      <c r="D148" s="200">
        <v>16.73</v>
      </c>
      <c r="E148" s="40">
        <v>15.28</v>
      </c>
      <c r="F148" s="40">
        <f t="shared" si="13"/>
        <v>-7337.0000000000055</v>
      </c>
      <c r="G148" s="40">
        <f t="shared" si="14"/>
        <v>84653.8</v>
      </c>
      <c r="H148" s="232">
        <f t="shared" si="15"/>
        <v>-8.6670651524208067E-2</v>
      </c>
      <c r="I148" s="40"/>
    </row>
    <row r="149" spans="2:9" x14ac:dyDescent="0.25">
      <c r="B149" s="193">
        <v>42328</v>
      </c>
      <c r="C149" s="10">
        <v>6000</v>
      </c>
      <c r="D149" s="200">
        <v>16.52</v>
      </c>
      <c r="E149" s="40">
        <v>15.39</v>
      </c>
      <c r="F149" s="40">
        <f t="shared" si="13"/>
        <v>-6779.9999999999936</v>
      </c>
      <c r="G149" s="40">
        <f t="shared" ref="G149:G176" si="16">IF(C149=0, 0,D149*C149)</f>
        <v>99120</v>
      </c>
      <c r="H149" s="232">
        <f t="shared" si="15"/>
        <v>-6.8401937046004779E-2</v>
      </c>
      <c r="I149" s="40"/>
    </row>
    <row r="150" spans="2:9" x14ac:dyDescent="0.25">
      <c r="B150" s="193">
        <v>42331</v>
      </c>
      <c r="C150" s="10">
        <v>5060</v>
      </c>
      <c r="D150" s="200">
        <v>16.68</v>
      </c>
      <c r="E150" s="40">
        <v>15.32</v>
      </c>
      <c r="F150" s="40">
        <f t="shared" si="13"/>
        <v>-6881.5999999999967</v>
      </c>
      <c r="G150" s="40">
        <f t="shared" si="16"/>
        <v>84400.8</v>
      </c>
      <c r="H150" s="232">
        <f t="shared" si="15"/>
        <v>-8.1534772182254162E-2</v>
      </c>
      <c r="I150" s="40"/>
    </row>
    <row r="151" spans="2:9" x14ac:dyDescent="0.25">
      <c r="B151" s="193">
        <v>42338</v>
      </c>
      <c r="C151" s="10">
        <v>4710</v>
      </c>
      <c r="D151" s="200">
        <v>16.73</v>
      </c>
      <c r="E151" s="40">
        <v>15.93</v>
      </c>
      <c r="F151" s="40">
        <f t="shared" si="13"/>
        <v>-3768.0000000000032</v>
      </c>
      <c r="G151" s="40">
        <f t="shared" si="16"/>
        <v>78798.3</v>
      </c>
      <c r="H151" s="232">
        <f t="shared" si="15"/>
        <v>-4.7818290496114808E-2</v>
      </c>
      <c r="I151" s="40"/>
    </row>
    <row r="152" spans="2:9" x14ac:dyDescent="0.25">
      <c r="B152" s="193">
        <v>42340</v>
      </c>
      <c r="C152" s="10">
        <v>5060</v>
      </c>
      <c r="D152" s="200">
        <v>16.670000000000002</v>
      </c>
      <c r="E152" s="40">
        <v>15.82</v>
      </c>
      <c r="F152" s="40">
        <f t="shared" si="13"/>
        <v>-4301.0000000000073</v>
      </c>
      <c r="G152" s="40">
        <f t="shared" si="16"/>
        <v>84350.200000000012</v>
      </c>
      <c r="H152" s="232">
        <f t="shared" si="15"/>
        <v>-5.0989802039592164E-2</v>
      </c>
      <c r="I152" s="40"/>
    </row>
    <row r="153" spans="2:9" x14ac:dyDescent="0.25">
      <c r="B153" s="193">
        <v>42341</v>
      </c>
      <c r="C153" s="10">
        <v>5060</v>
      </c>
      <c r="D153" s="200">
        <v>16.64</v>
      </c>
      <c r="E153" s="40">
        <v>15.61</v>
      </c>
      <c r="F153" s="40">
        <f t="shared" si="13"/>
        <v>-5211.8000000000056</v>
      </c>
      <c r="G153" s="40">
        <f t="shared" si="16"/>
        <v>84198.400000000009</v>
      </c>
      <c r="H153" s="232">
        <f t="shared" si="15"/>
        <v>-6.1899038461538526E-2</v>
      </c>
      <c r="I153" s="40"/>
    </row>
    <row r="154" spans="2:9" x14ac:dyDescent="0.25">
      <c r="B154" s="193">
        <v>42347</v>
      </c>
      <c r="C154" s="10">
        <v>5260</v>
      </c>
      <c r="D154" s="200">
        <v>16.559999999999999</v>
      </c>
      <c r="E154" s="40">
        <v>14.32</v>
      </c>
      <c r="F154" s="40">
        <f t="shared" si="13"/>
        <v>-11782.399999999992</v>
      </c>
      <c r="G154" s="40">
        <f t="shared" si="16"/>
        <v>87105.599999999991</v>
      </c>
      <c r="H154" s="232">
        <f t="shared" ref="H154:H176" si="17">IF(C154=0, D154, (E154-D154)/D154)</f>
        <v>-0.13526570048309169</v>
      </c>
      <c r="I154" s="40"/>
    </row>
    <row r="155" spans="2:9" x14ac:dyDescent="0.25">
      <c r="B155" s="193">
        <v>42348</v>
      </c>
      <c r="C155" s="10">
        <v>5060</v>
      </c>
      <c r="D155" s="200">
        <v>16.63</v>
      </c>
      <c r="E155" s="40">
        <v>14.66</v>
      </c>
      <c r="F155" s="40">
        <f t="shared" si="13"/>
        <v>-9968.1999999999935</v>
      </c>
      <c r="G155" s="40">
        <f t="shared" si="16"/>
        <v>84147.799999999988</v>
      </c>
      <c r="H155" s="232">
        <f t="shared" si="17"/>
        <v>-0.11846061334936855</v>
      </c>
      <c r="I155" s="40"/>
    </row>
    <row r="156" spans="2:9" x14ac:dyDescent="0.25">
      <c r="B156" s="193">
        <v>42349</v>
      </c>
      <c r="C156" s="10">
        <v>5060</v>
      </c>
      <c r="D156" s="200">
        <v>16.62</v>
      </c>
      <c r="E156" s="40">
        <v>14.04</v>
      </c>
      <c r="F156" s="40">
        <f t="shared" si="13"/>
        <v>-13054.80000000001</v>
      </c>
      <c r="G156" s="40">
        <f t="shared" si="16"/>
        <v>84097.200000000012</v>
      </c>
      <c r="H156" s="232">
        <f t="shared" si="17"/>
        <v>-0.15523465703971129</v>
      </c>
      <c r="I156" s="40"/>
    </row>
    <row r="157" spans="2:9" x14ac:dyDescent="0.25">
      <c r="B157" s="193">
        <v>42349</v>
      </c>
      <c r="C157" s="10">
        <v>6000</v>
      </c>
      <c r="D157" s="200">
        <v>16.22</v>
      </c>
      <c r="E157" s="40">
        <v>14.04</v>
      </c>
      <c r="F157" s="40">
        <f t="shared" si="13"/>
        <v>-13079.999999999998</v>
      </c>
      <c r="G157" s="40">
        <f t="shared" si="16"/>
        <v>97320</v>
      </c>
      <c r="H157" s="232">
        <f t="shared" si="17"/>
        <v>-0.13440197287299629</v>
      </c>
      <c r="I157" s="40"/>
    </row>
    <row r="158" spans="2:9" x14ac:dyDescent="0.25">
      <c r="B158" s="193">
        <v>42349</v>
      </c>
      <c r="C158" s="10">
        <v>6200</v>
      </c>
      <c r="D158" s="200">
        <v>16.14</v>
      </c>
      <c r="E158" s="40">
        <v>14.04</v>
      </c>
      <c r="F158" s="40">
        <f t="shared" si="13"/>
        <v>-13020.000000000009</v>
      </c>
      <c r="G158" s="40">
        <f t="shared" si="16"/>
        <v>100068</v>
      </c>
      <c r="H158" s="232">
        <f t="shared" si="17"/>
        <v>-0.13011152416356886</v>
      </c>
      <c r="I158" s="40"/>
    </row>
    <row r="159" spans="2:9" x14ac:dyDescent="0.25">
      <c r="B159" s="193">
        <v>42349</v>
      </c>
      <c r="C159" s="10">
        <v>5721</v>
      </c>
      <c r="D159" s="200">
        <v>16.32</v>
      </c>
      <c r="E159" s="40">
        <v>14.04</v>
      </c>
      <c r="F159" s="40">
        <f t="shared" si="13"/>
        <v>-13043.880000000006</v>
      </c>
      <c r="G159" s="40">
        <f t="shared" si="16"/>
        <v>93366.720000000001</v>
      </c>
      <c r="H159" s="232">
        <f t="shared" si="17"/>
        <v>-0.13970588235294124</v>
      </c>
      <c r="I159" s="40"/>
    </row>
    <row r="160" spans="2:9" x14ac:dyDescent="0.25">
      <c r="B160" s="193">
        <v>42349</v>
      </c>
      <c r="C160" s="10">
        <v>5060</v>
      </c>
      <c r="D160" s="200">
        <v>16.6143</v>
      </c>
      <c r="E160" s="40">
        <v>14.04</v>
      </c>
      <c r="F160" s="40">
        <f t="shared" si="13"/>
        <v>-13025.958000000004</v>
      </c>
      <c r="G160" s="40">
        <f t="shared" si="16"/>
        <v>84068.358000000007</v>
      </c>
      <c r="H160" s="232">
        <f t="shared" si="17"/>
        <v>-0.15494483667683867</v>
      </c>
      <c r="I160" s="40"/>
    </row>
    <row r="161" spans="2:9" x14ac:dyDescent="0.25">
      <c r="B161" s="193">
        <v>42356</v>
      </c>
      <c r="C161" s="10">
        <v>5060</v>
      </c>
      <c r="D161" s="200">
        <v>16.596900000000002</v>
      </c>
      <c r="E161" s="40">
        <v>14.32</v>
      </c>
      <c r="F161" s="40">
        <f t="shared" si="13"/>
        <v>-11521.114000000007</v>
      </c>
      <c r="G161" s="40">
        <f t="shared" si="16"/>
        <v>83980.314000000013</v>
      </c>
      <c r="H161" s="232">
        <f t="shared" si="17"/>
        <v>-0.13718827009863294</v>
      </c>
      <c r="I161" s="40"/>
    </row>
    <row r="162" spans="2:9" x14ac:dyDescent="0.25">
      <c r="B162" s="193">
        <v>42356</v>
      </c>
      <c r="C162" s="10">
        <v>7000</v>
      </c>
      <c r="D162" s="200">
        <v>15.97</v>
      </c>
      <c r="E162" s="40">
        <v>14.34</v>
      </c>
      <c r="F162" s="40">
        <f t="shared" si="13"/>
        <v>-11410.000000000005</v>
      </c>
      <c r="G162" s="40">
        <f t="shared" si="16"/>
        <v>111790</v>
      </c>
      <c r="H162" s="232">
        <f t="shared" si="17"/>
        <v>-0.10206637445209772</v>
      </c>
      <c r="I162" s="40"/>
    </row>
    <row r="163" spans="2:9" x14ac:dyDescent="0.25">
      <c r="B163" s="193">
        <v>42356</v>
      </c>
      <c r="C163" s="10">
        <v>6000</v>
      </c>
      <c r="D163" s="200">
        <v>16.23</v>
      </c>
      <c r="E163" s="40">
        <v>14.36</v>
      </c>
      <c r="F163" s="40">
        <f t="shared" si="13"/>
        <v>-11220.000000000005</v>
      </c>
      <c r="G163" s="40">
        <f t="shared" si="16"/>
        <v>97380</v>
      </c>
      <c r="H163" s="232">
        <f t="shared" si="17"/>
        <v>-0.11521873074553302</v>
      </c>
      <c r="I163" s="40"/>
    </row>
    <row r="164" spans="2:9" x14ac:dyDescent="0.25">
      <c r="B164" s="193">
        <v>42357</v>
      </c>
      <c r="C164" s="10">
        <v>5500</v>
      </c>
      <c r="D164" s="200">
        <v>16.398399999999999</v>
      </c>
      <c r="E164" s="40">
        <v>14.36</v>
      </c>
      <c r="F164" s="40">
        <f t="shared" si="13"/>
        <v>-11211.199999999997</v>
      </c>
      <c r="G164" s="40">
        <f t="shared" si="16"/>
        <v>90191.2</v>
      </c>
      <c r="H164" s="232">
        <f t="shared" si="17"/>
        <v>-0.12430481022538781</v>
      </c>
      <c r="I164" s="40"/>
    </row>
    <row r="165" spans="2:9" x14ac:dyDescent="0.25">
      <c r="B165" s="193">
        <v>42359</v>
      </c>
      <c r="C165" s="10">
        <v>5060</v>
      </c>
      <c r="D165" s="200">
        <v>16.55</v>
      </c>
      <c r="E165" s="40">
        <v>14.64</v>
      </c>
      <c r="F165" s="40">
        <f t="shared" si="13"/>
        <v>-9664.6</v>
      </c>
      <c r="G165" s="40">
        <f t="shared" si="16"/>
        <v>83743</v>
      </c>
      <c r="H165" s="232">
        <f t="shared" si="17"/>
        <v>-0.11540785498489427</v>
      </c>
      <c r="I165" s="40"/>
    </row>
    <row r="166" spans="2:9" x14ac:dyDescent="0.25">
      <c r="B166" s="193">
        <v>42361</v>
      </c>
      <c r="C166" s="10">
        <v>5060</v>
      </c>
      <c r="D166" s="200">
        <v>16.5456</v>
      </c>
      <c r="E166" s="40">
        <v>14.61</v>
      </c>
      <c r="F166" s="40">
        <f t="shared" si="13"/>
        <v>-9794.1360000000041</v>
      </c>
      <c r="G166" s="40">
        <f t="shared" si="16"/>
        <v>83720.736000000004</v>
      </c>
      <c r="H166" s="232">
        <f t="shared" si="17"/>
        <v>-0.11698578474035398</v>
      </c>
      <c r="I166" s="40"/>
    </row>
    <row r="167" spans="2:9" x14ac:dyDescent="0.25">
      <c r="B167" s="193">
        <v>42377</v>
      </c>
      <c r="C167" s="10">
        <v>5260</v>
      </c>
      <c r="D167" s="200">
        <v>16.424099999999999</v>
      </c>
      <c r="E167" s="40">
        <v>13.33</v>
      </c>
      <c r="F167" s="40">
        <f t="shared" si="13"/>
        <v>-16274.965999999995</v>
      </c>
      <c r="G167" s="40">
        <f t="shared" si="16"/>
        <v>86390.766000000003</v>
      </c>
      <c r="H167" s="232">
        <f t="shared" si="17"/>
        <v>-0.18838779598273264</v>
      </c>
      <c r="I167" s="40"/>
    </row>
    <row r="168" spans="2:9" x14ac:dyDescent="0.25">
      <c r="B168" s="193">
        <v>42398</v>
      </c>
      <c r="C168" s="10">
        <v>5000</v>
      </c>
      <c r="D168" s="200">
        <v>16.72</v>
      </c>
      <c r="E168" s="40">
        <v>10.74</v>
      </c>
      <c r="F168" s="40">
        <f t="shared" si="13"/>
        <v>-29899.999999999993</v>
      </c>
      <c r="G168" s="40">
        <f t="shared" si="16"/>
        <v>83600</v>
      </c>
      <c r="H168" s="232">
        <f t="shared" si="17"/>
        <v>-0.35765550239234445</v>
      </c>
      <c r="I168" s="40"/>
    </row>
    <row r="169" spans="2:9" x14ac:dyDescent="0.25">
      <c r="B169" s="193">
        <v>42401</v>
      </c>
      <c r="C169" s="10">
        <v>5260</v>
      </c>
      <c r="D169" s="200">
        <v>16.419699999999999</v>
      </c>
      <c r="E169" s="40">
        <v>10.96</v>
      </c>
      <c r="F169" s="40">
        <f t="shared" si="13"/>
        <v>-28718.02199999999</v>
      </c>
      <c r="G169" s="40">
        <f t="shared" si="16"/>
        <v>86367.621999999988</v>
      </c>
      <c r="H169" s="232">
        <f t="shared" si="17"/>
        <v>-0.33250912014226802</v>
      </c>
      <c r="I169" s="40"/>
    </row>
    <row r="170" spans="2:9" x14ac:dyDescent="0.25">
      <c r="B170" s="193">
        <v>42416</v>
      </c>
      <c r="C170" s="10">
        <v>4760</v>
      </c>
      <c r="D170" s="200">
        <v>17.02</v>
      </c>
      <c r="E170" s="40">
        <v>10.65</v>
      </c>
      <c r="F170" s="40">
        <f t="shared" si="13"/>
        <v>-30321.199999999997</v>
      </c>
      <c r="G170" s="40">
        <f t="shared" si="16"/>
        <v>81015.199999999997</v>
      </c>
      <c r="H170" s="232">
        <f t="shared" si="17"/>
        <v>-0.37426556991774379</v>
      </c>
      <c r="I170" s="40"/>
    </row>
    <row r="171" spans="2:9" x14ac:dyDescent="0.25">
      <c r="B171" s="193">
        <v>42416</v>
      </c>
      <c r="C171" s="10">
        <v>4000</v>
      </c>
      <c r="D171" s="200">
        <v>18.1967</v>
      </c>
      <c r="E171" s="40">
        <v>10.744999999999999</v>
      </c>
      <c r="F171" s="40">
        <f t="shared" si="13"/>
        <v>-29806.800000000003</v>
      </c>
      <c r="G171" s="40">
        <f t="shared" si="16"/>
        <v>72786.8</v>
      </c>
      <c r="H171" s="232">
        <f t="shared" si="17"/>
        <v>-0.40950831744217364</v>
      </c>
      <c r="I171" s="40"/>
    </row>
    <row r="172" spans="2:9" x14ac:dyDescent="0.25">
      <c r="B172" s="193">
        <v>42418</v>
      </c>
      <c r="C172" s="10">
        <v>3600</v>
      </c>
      <c r="D172" s="200">
        <v>18.931999999999999</v>
      </c>
      <c r="E172" s="40">
        <v>10.81</v>
      </c>
      <c r="F172" s="40">
        <f t="shared" si="13"/>
        <v>-29239.199999999993</v>
      </c>
      <c r="G172" s="40">
        <f t="shared" si="16"/>
        <v>68155.199999999997</v>
      </c>
      <c r="H172" s="232">
        <f t="shared" si="17"/>
        <v>-0.42900908514684127</v>
      </c>
      <c r="I172" s="40"/>
    </row>
    <row r="173" spans="2:9" x14ac:dyDescent="0.25">
      <c r="B173" s="193">
        <v>42423</v>
      </c>
      <c r="C173" s="10">
        <v>5260</v>
      </c>
      <c r="D173" s="200">
        <v>16.356200000000001</v>
      </c>
      <c r="E173" s="40">
        <v>10.49</v>
      </c>
      <c r="F173" s="40">
        <f t="shared" si="13"/>
        <v>-30856.212000000007</v>
      </c>
      <c r="G173" s="40">
        <f t="shared" si="16"/>
        <v>86033.612000000008</v>
      </c>
      <c r="H173" s="232">
        <f t="shared" si="17"/>
        <v>-0.35865298785781541</v>
      </c>
      <c r="I173" s="40"/>
    </row>
    <row r="174" spans="2:9" x14ac:dyDescent="0.25">
      <c r="B174" s="193">
        <v>42431</v>
      </c>
      <c r="C174" s="10">
        <v>4760</v>
      </c>
      <c r="D174" s="200">
        <v>16.858899999999998</v>
      </c>
      <c r="E174" s="40">
        <v>11.68</v>
      </c>
      <c r="F174" s="40">
        <f t="shared" si="13"/>
        <v>-24651.563999999995</v>
      </c>
      <c r="G174" s="40">
        <f t="shared" si="16"/>
        <v>80248.363999999987</v>
      </c>
      <c r="H174" s="232">
        <f t="shared" si="17"/>
        <v>-0.30719086061368173</v>
      </c>
      <c r="I174" s="40"/>
    </row>
    <row r="175" spans="2:9" x14ac:dyDescent="0.25">
      <c r="B175" s="193">
        <v>42436</v>
      </c>
      <c r="C175" s="10">
        <v>5290</v>
      </c>
      <c r="D175" s="200">
        <v>16.258900000000001</v>
      </c>
      <c r="E175" s="40">
        <v>11.58</v>
      </c>
      <c r="F175" s="40">
        <f t="shared" si="13"/>
        <v>-24751.381000000001</v>
      </c>
      <c r="G175" s="40">
        <f t="shared" si="16"/>
        <v>86009.581000000006</v>
      </c>
      <c r="H175" s="232">
        <f t="shared" si="17"/>
        <v>-0.28777469570512154</v>
      </c>
      <c r="I175" s="40"/>
    </row>
    <row r="176" spans="2:9" x14ac:dyDescent="0.25">
      <c r="B176" s="193">
        <v>42444</v>
      </c>
      <c r="C176" s="10">
        <v>5290</v>
      </c>
      <c r="D176" s="200">
        <v>16.259</v>
      </c>
      <c r="E176" s="40">
        <v>10.85</v>
      </c>
      <c r="F176" s="40">
        <f t="shared" si="13"/>
        <v>-28613.610000000004</v>
      </c>
      <c r="G176" s="40">
        <f t="shared" si="16"/>
        <v>86010.11</v>
      </c>
      <c r="H176" s="232">
        <f t="shared" si="17"/>
        <v>-0.33267728642597949</v>
      </c>
      <c r="I176" s="40"/>
    </row>
    <row r="177" spans="2:17" x14ac:dyDescent="0.25">
      <c r="B177" s="193">
        <v>42446</v>
      </c>
      <c r="C177" s="10">
        <v>5295</v>
      </c>
      <c r="D177" s="200">
        <v>16.2348</v>
      </c>
      <c r="E177" s="40">
        <v>10.87</v>
      </c>
      <c r="F177" s="40">
        <f t="shared" ref="F177:F215" si="18">-C177*(D177-E177)</f>
        <v>-28406.616000000002</v>
      </c>
      <c r="G177" s="40">
        <f t="shared" ref="G177:G215" si="19">IF(C177=0, 0,D177*C177)</f>
        <v>85963.266000000003</v>
      </c>
      <c r="H177" s="232">
        <f t="shared" ref="H177:H215" si="20">IF(C177=0, D177, (E177-D177)/D177)</f>
        <v>-0.33045063690344201</v>
      </c>
      <c r="I177" s="40"/>
    </row>
    <row r="178" spans="2:17" x14ac:dyDescent="0.25">
      <c r="B178" s="193">
        <v>42447</v>
      </c>
      <c r="C178" s="10">
        <v>5300</v>
      </c>
      <c r="D178" s="200">
        <v>16.211200000000002</v>
      </c>
      <c r="E178" s="40">
        <v>11.07</v>
      </c>
      <c r="F178" s="40">
        <f t="shared" si="18"/>
        <v>-27248.360000000008</v>
      </c>
      <c r="G178" s="40">
        <f t="shared" si="19"/>
        <v>85919.360000000015</v>
      </c>
      <c r="H178" s="232">
        <f t="shared" si="20"/>
        <v>-0.31713876825898152</v>
      </c>
      <c r="I178" s="40"/>
    </row>
    <row r="179" spans="2:17" x14ac:dyDescent="0.25">
      <c r="B179" s="193">
        <v>42447</v>
      </c>
      <c r="C179" s="10">
        <v>5155</v>
      </c>
      <c r="D179" s="200">
        <v>16.352699999999999</v>
      </c>
      <c r="E179" s="40">
        <v>11.14</v>
      </c>
      <c r="F179" s="40">
        <f t="shared" si="18"/>
        <v>-26871.468499999992</v>
      </c>
      <c r="G179" s="40">
        <f t="shared" si="19"/>
        <v>84298.1685</v>
      </c>
      <c r="H179" s="232">
        <f t="shared" si="20"/>
        <v>-0.31876693145474438</v>
      </c>
      <c r="I179" s="40"/>
    </row>
    <row r="180" spans="2:17" x14ac:dyDescent="0.25">
      <c r="B180" s="193">
        <v>42450</v>
      </c>
      <c r="C180" s="10">
        <v>3955</v>
      </c>
      <c r="D180" s="200">
        <v>17.7959</v>
      </c>
      <c r="E180" s="40">
        <v>11.54</v>
      </c>
      <c r="F180" s="40">
        <f t="shared" si="18"/>
        <v>-24742.084500000001</v>
      </c>
      <c r="G180" s="40">
        <f t="shared" si="19"/>
        <v>70382.784499999994</v>
      </c>
      <c r="H180" s="232">
        <f t="shared" si="20"/>
        <v>-0.3515360279614968</v>
      </c>
      <c r="I180" s="40"/>
    </row>
    <row r="181" spans="2:17" x14ac:dyDescent="0.25">
      <c r="B181" s="193">
        <v>42451</v>
      </c>
      <c r="C181" s="10">
        <v>5260</v>
      </c>
      <c r="D181" s="200">
        <v>16.2089</v>
      </c>
      <c r="E181" s="40">
        <v>11.44</v>
      </c>
      <c r="F181" s="40">
        <f t="shared" si="18"/>
        <v>-25084.414000000001</v>
      </c>
      <c r="G181" s="40">
        <f t="shared" si="19"/>
        <v>85258.813999999998</v>
      </c>
      <c r="H181" s="232">
        <f t="shared" si="20"/>
        <v>-0.29421490662537253</v>
      </c>
      <c r="I181" s="357"/>
    </row>
    <row r="182" spans="2:17" x14ac:dyDescent="0.25">
      <c r="B182" s="193">
        <v>42451</v>
      </c>
      <c r="C182" s="10">
        <v>5360</v>
      </c>
      <c r="D182" s="200">
        <v>16.1083</v>
      </c>
      <c r="E182" s="40">
        <v>10.65</v>
      </c>
      <c r="F182" s="40">
        <f t="shared" si="18"/>
        <v>-29256.487999999998</v>
      </c>
      <c r="G182" s="40">
        <f t="shared" si="19"/>
        <v>86340.487999999998</v>
      </c>
      <c r="H182" s="232">
        <f t="shared" si="20"/>
        <v>-0.33885015799308427</v>
      </c>
      <c r="I182" s="357"/>
    </row>
    <row r="183" spans="2:17" x14ac:dyDescent="0.25">
      <c r="B183" s="193">
        <v>42461</v>
      </c>
      <c r="C183" s="10">
        <v>5260</v>
      </c>
      <c r="D183" s="200">
        <v>16.207000000000001</v>
      </c>
      <c r="E183" s="40">
        <v>10.92</v>
      </c>
      <c r="F183" s="40">
        <f t="shared" si="18"/>
        <v>-27809.620000000003</v>
      </c>
      <c r="G183" s="40">
        <f t="shared" si="19"/>
        <v>85248.82</v>
      </c>
      <c r="H183" s="232">
        <f t="shared" si="20"/>
        <v>-0.32621706669957429</v>
      </c>
      <c r="I183" s="40"/>
    </row>
    <row r="184" spans="2:17" x14ac:dyDescent="0.25">
      <c r="B184" s="193">
        <v>42465</v>
      </c>
      <c r="C184" s="10">
        <v>5260</v>
      </c>
      <c r="D184" s="200">
        <v>16.207000000000001</v>
      </c>
      <c r="E184" s="40">
        <v>10.4</v>
      </c>
      <c r="F184" s="40">
        <f t="shared" si="18"/>
        <v>-30544.820000000003</v>
      </c>
      <c r="G184" s="40">
        <f t="shared" si="19"/>
        <v>85248.82</v>
      </c>
      <c r="H184" s="232">
        <f t="shared" si="20"/>
        <v>-0.3583019682853088</v>
      </c>
      <c r="I184" s="40"/>
    </row>
    <row r="185" spans="2:17" x14ac:dyDescent="0.25">
      <c r="B185" s="193">
        <v>42467</v>
      </c>
      <c r="C185" s="10">
        <v>5760</v>
      </c>
      <c r="D185" s="200">
        <v>15.703799999999999</v>
      </c>
      <c r="E185" s="40">
        <v>10.4</v>
      </c>
      <c r="F185" s="40">
        <f t="shared" si="18"/>
        <v>-30549.887999999995</v>
      </c>
      <c r="G185" s="40">
        <f t="shared" si="19"/>
        <v>90453.887999999992</v>
      </c>
      <c r="H185" s="232">
        <f t="shared" si="20"/>
        <v>-0.33773991008545695</v>
      </c>
      <c r="I185" s="40"/>
    </row>
    <row r="186" spans="2:17" x14ac:dyDescent="0.25">
      <c r="B186" s="193">
        <v>42468</v>
      </c>
      <c r="C186" s="10">
        <v>5260</v>
      </c>
      <c r="D186" s="200">
        <v>16.167100000000001</v>
      </c>
      <c r="E186" s="40">
        <v>10.76</v>
      </c>
      <c r="F186" s="40">
        <f t="shared" si="18"/>
        <v>-28441.346000000009</v>
      </c>
      <c r="G186" s="40">
        <f t="shared" si="19"/>
        <v>85038.946000000011</v>
      </c>
      <c r="H186" s="232">
        <f t="shared" si="20"/>
        <v>-0.33445082915303309</v>
      </c>
      <c r="I186" s="357" t="s">
        <v>202</v>
      </c>
    </row>
    <row r="187" spans="2:17" x14ac:dyDescent="0.25">
      <c r="B187" s="193">
        <v>42472</v>
      </c>
      <c r="C187" s="10">
        <v>5860</v>
      </c>
      <c r="D187" s="200">
        <v>15.567399999999999</v>
      </c>
      <c r="E187" s="40">
        <v>10.17</v>
      </c>
      <c r="F187" s="40">
        <f t="shared" si="18"/>
        <v>-31628.763999999996</v>
      </c>
      <c r="G187" s="40">
        <f t="shared" si="19"/>
        <v>91224.963999999993</v>
      </c>
      <c r="H187" s="232">
        <f t="shared" si="20"/>
        <v>-0.34671171807752094</v>
      </c>
      <c r="I187" s="40"/>
    </row>
    <row r="188" spans="2:17" x14ac:dyDescent="0.25">
      <c r="B188" s="193">
        <v>42473</v>
      </c>
      <c r="C188" s="10">
        <v>5260</v>
      </c>
      <c r="D188" s="200">
        <v>16.1158</v>
      </c>
      <c r="E188" s="40">
        <v>10.88</v>
      </c>
      <c r="F188" s="40">
        <f t="shared" si="18"/>
        <v>-27540.307999999997</v>
      </c>
      <c r="G188" s="40">
        <f t="shared" si="19"/>
        <v>84769.108000000007</v>
      </c>
      <c r="H188" s="232">
        <f t="shared" si="20"/>
        <v>-0.32488613658645549</v>
      </c>
      <c r="I188" s="40"/>
    </row>
    <row r="189" spans="2:17" x14ac:dyDescent="0.25">
      <c r="B189" s="193">
        <v>42484</v>
      </c>
      <c r="C189" s="10">
        <v>5260</v>
      </c>
      <c r="D189" s="200">
        <v>16.1158</v>
      </c>
      <c r="E189" s="40">
        <v>10.66</v>
      </c>
      <c r="F189" s="40">
        <f t="shared" si="18"/>
        <v>-28697.508000000002</v>
      </c>
      <c r="G189" s="40">
        <f t="shared" si="19"/>
        <v>84769.108000000007</v>
      </c>
      <c r="H189" s="232">
        <f t="shared" si="20"/>
        <v>-0.33853733603047942</v>
      </c>
      <c r="I189" s="40"/>
    </row>
    <row r="190" spans="2:17" x14ac:dyDescent="0.25">
      <c r="B190" s="193">
        <v>42486</v>
      </c>
      <c r="C190" s="10">
        <v>4260</v>
      </c>
      <c r="D190" s="200">
        <v>17.2287</v>
      </c>
      <c r="E190" s="40">
        <v>11.51</v>
      </c>
      <c r="F190" s="40">
        <f t="shared" si="18"/>
        <v>-24361.662</v>
      </c>
      <c r="G190" s="40">
        <f t="shared" si="19"/>
        <v>73394.262000000002</v>
      </c>
      <c r="H190" s="232">
        <f t="shared" si="20"/>
        <v>-0.33192870036624933</v>
      </c>
      <c r="I190" s="40"/>
    </row>
    <row r="191" spans="2:17" x14ac:dyDescent="0.25">
      <c r="B191" s="193">
        <v>42487</v>
      </c>
      <c r="C191" s="10">
        <v>5260</v>
      </c>
      <c r="D191" s="200">
        <v>16.099699999999999</v>
      </c>
      <c r="E191" s="40">
        <v>11.56</v>
      </c>
      <c r="F191" s="40">
        <f t="shared" si="18"/>
        <v>-23878.821999999989</v>
      </c>
      <c r="G191" s="40">
        <f t="shared" si="19"/>
        <v>84684.421999999991</v>
      </c>
      <c r="H191" s="232">
        <f t="shared" si="20"/>
        <v>-0.28197419827698644</v>
      </c>
      <c r="I191" s="40"/>
      <c r="O191" s="4"/>
      <c r="P191" s="240"/>
      <c r="Q191" s="4"/>
    </row>
    <row r="192" spans="2:17" x14ac:dyDescent="0.25">
      <c r="B192" s="193">
        <v>42488</v>
      </c>
      <c r="C192" s="10">
        <v>5260</v>
      </c>
      <c r="D192" s="200">
        <v>16.078399999999998</v>
      </c>
      <c r="E192" s="40">
        <v>11.62</v>
      </c>
      <c r="F192" s="40">
        <f t="shared" si="18"/>
        <v>-23451.183999999997</v>
      </c>
      <c r="G192" s="40">
        <f t="shared" si="19"/>
        <v>84572.383999999991</v>
      </c>
      <c r="H192" s="232">
        <f t="shared" si="20"/>
        <v>-0.27729127276345905</v>
      </c>
      <c r="I192" s="40"/>
      <c r="O192" s="4"/>
      <c r="P192" s="4"/>
      <c r="Q192" s="4"/>
    </row>
    <row r="193" spans="2:17" x14ac:dyDescent="0.25">
      <c r="B193" s="193">
        <v>42489</v>
      </c>
      <c r="C193" s="10">
        <v>5500</v>
      </c>
      <c r="D193" s="200">
        <v>15.848599999999999</v>
      </c>
      <c r="E193" s="40">
        <v>10.75</v>
      </c>
      <c r="F193" s="40">
        <f t="shared" si="18"/>
        <v>-28042.299999999996</v>
      </c>
      <c r="G193" s="40">
        <f t="shared" si="19"/>
        <v>87167.3</v>
      </c>
      <c r="H193" s="232">
        <f t="shared" si="20"/>
        <v>-0.32170664916774983</v>
      </c>
      <c r="I193" s="40"/>
      <c r="O193" s="4"/>
      <c r="P193" s="4"/>
      <c r="Q193" s="4"/>
    </row>
    <row r="194" spans="2:17" x14ac:dyDescent="0.25">
      <c r="B194" s="193">
        <v>42494</v>
      </c>
      <c r="C194" s="10">
        <v>6500</v>
      </c>
      <c r="D194" s="200">
        <v>14.9526</v>
      </c>
      <c r="E194" s="40">
        <v>10</v>
      </c>
      <c r="F194" s="40">
        <f t="shared" si="18"/>
        <v>-32191.9</v>
      </c>
      <c r="G194" s="40">
        <f t="shared" si="19"/>
        <v>97191.900000000009</v>
      </c>
      <c r="H194" s="232">
        <f t="shared" si="20"/>
        <v>-0.33121998849698381</v>
      </c>
      <c r="I194" s="40"/>
    </row>
    <row r="195" spans="2:17" x14ac:dyDescent="0.25">
      <c r="B195" s="193">
        <v>42495</v>
      </c>
      <c r="C195" s="10">
        <v>5500</v>
      </c>
      <c r="D195" s="200">
        <v>15.7966</v>
      </c>
      <c r="E195" s="40">
        <v>10.06</v>
      </c>
      <c r="F195" s="40">
        <f t="shared" si="18"/>
        <v>-31551.299999999996</v>
      </c>
      <c r="G195" s="40">
        <f t="shared" si="19"/>
        <v>86881.3</v>
      </c>
      <c r="H195" s="232">
        <f t="shared" si="20"/>
        <v>-0.363154096451135</v>
      </c>
      <c r="I195" s="40"/>
    </row>
    <row r="196" spans="2:17" x14ac:dyDescent="0.25">
      <c r="B196" s="193">
        <v>42502</v>
      </c>
      <c r="C196" s="10">
        <v>8500</v>
      </c>
      <c r="D196" s="200">
        <v>13.6378</v>
      </c>
      <c r="E196" s="40">
        <v>9.6199999999999992</v>
      </c>
      <c r="F196" s="40">
        <f t="shared" si="18"/>
        <v>-34151.30000000001</v>
      </c>
      <c r="G196" s="40">
        <f t="shared" si="19"/>
        <v>115921.3</v>
      </c>
      <c r="H196" s="232">
        <f t="shared" si="20"/>
        <v>-0.2946076346624823</v>
      </c>
      <c r="I196" s="40"/>
    </row>
    <row r="197" spans="2:17" x14ac:dyDescent="0.25">
      <c r="B197" s="193">
        <v>42503</v>
      </c>
      <c r="C197" s="10">
        <v>5500</v>
      </c>
      <c r="D197" s="200">
        <v>15.754899999999999</v>
      </c>
      <c r="E197" s="40">
        <v>9.58</v>
      </c>
      <c r="F197" s="40">
        <f t="shared" si="18"/>
        <v>-33961.949999999997</v>
      </c>
      <c r="G197" s="40">
        <f t="shared" si="19"/>
        <v>86651.95</v>
      </c>
      <c r="H197" s="232">
        <f t="shared" si="20"/>
        <v>-0.39193520745926663</v>
      </c>
      <c r="I197" s="40"/>
    </row>
    <row r="198" spans="2:17" x14ac:dyDescent="0.25">
      <c r="B198" s="193">
        <v>42510</v>
      </c>
      <c r="C198" s="470">
        <v>5000</v>
      </c>
      <c r="D198" s="471">
        <v>16.255400000000002</v>
      </c>
      <c r="E198" s="40">
        <v>10.8</v>
      </c>
      <c r="F198" s="40">
        <f t="shared" si="18"/>
        <v>-27277.000000000004</v>
      </c>
      <c r="G198" s="40">
        <f t="shared" si="19"/>
        <v>81277.000000000015</v>
      </c>
      <c r="H198" s="232">
        <f t="shared" si="20"/>
        <v>-0.33560539882131479</v>
      </c>
      <c r="I198" s="40"/>
    </row>
    <row r="199" spans="2:17" x14ac:dyDescent="0.25">
      <c r="B199" s="193">
        <v>42514</v>
      </c>
      <c r="C199" s="10">
        <v>4500</v>
      </c>
      <c r="D199" s="200">
        <v>16.752199999999998</v>
      </c>
      <c r="E199" s="40">
        <v>11.49</v>
      </c>
      <c r="F199" s="40">
        <f t="shared" si="18"/>
        <v>-23679.899999999991</v>
      </c>
      <c r="G199" s="40">
        <f t="shared" si="19"/>
        <v>75384.899999999994</v>
      </c>
      <c r="H199" s="232">
        <f t="shared" si="20"/>
        <v>-0.31411993648595399</v>
      </c>
      <c r="I199" s="40"/>
    </row>
    <row r="200" spans="2:17" x14ac:dyDescent="0.25">
      <c r="B200" s="193">
        <v>42515</v>
      </c>
      <c r="C200" s="7">
        <v>4500</v>
      </c>
      <c r="D200" s="79">
        <v>16.746700000000001</v>
      </c>
      <c r="E200" s="40">
        <v>11.6</v>
      </c>
      <c r="F200" s="40">
        <f t="shared" si="18"/>
        <v>-23160.150000000005</v>
      </c>
      <c r="G200" s="40">
        <f t="shared" si="19"/>
        <v>75360.150000000009</v>
      </c>
      <c r="H200" s="232">
        <f t="shared" si="20"/>
        <v>-0.30732621949398992</v>
      </c>
      <c r="I200" s="40"/>
    </row>
    <row r="201" spans="2:17" x14ac:dyDescent="0.25">
      <c r="B201" s="193">
        <v>42516</v>
      </c>
      <c r="C201" s="10">
        <v>4000</v>
      </c>
      <c r="D201" s="200">
        <v>17.344999999999999</v>
      </c>
      <c r="E201" s="40">
        <v>11.95</v>
      </c>
      <c r="F201" s="40">
        <f t="shared" si="18"/>
        <v>-21580</v>
      </c>
      <c r="G201" s="40">
        <f t="shared" si="19"/>
        <v>69380</v>
      </c>
      <c r="H201" s="232">
        <f t="shared" si="20"/>
        <v>-0.31104064571922746</v>
      </c>
      <c r="I201" s="40"/>
    </row>
    <row r="202" spans="2:17" x14ac:dyDescent="0.25">
      <c r="B202" s="193">
        <v>42517</v>
      </c>
      <c r="C202" s="237">
        <v>4000</v>
      </c>
      <c r="D202" s="486">
        <v>17.322700000000001</v>
      </c>
      <c r="E202" s="40">
        <v>12.31</v>
      </c>
      <c r="F202" s="40">
        <f t="shared" si="18"/>
        <v>-20050.800000000003</v>
      </c>
      <c r="G202" s="40">
        <f t="shared" si="19"/>
        <v>69290.8</v>
      </c>
      <c r="H202" s="232">
        <f t="shared" si="20"/>
        <v>-0.28937174920768705</v>
      </c>
      <c r="I202" s="40"/>
    </row>
    <row r="203" spans="2:17" x14ac:dyDescent="0.25">
      <c r="B203" s="193">
        <v>42522</v>
      </c>
      <c r="C203" s="10">
        <v>3375</v>
      </c>
      <c r="D203" s="200">
        <v>18.078900000000001</v>
      </c>
      <c r="E203" s="40">
        <v>13.09</v>
      </c>
      <c r="F203" s="40">
        <f t="shared" si="18"/>
        <v>-16837.537500000002</v>
      </c>
      <c r="G203" s="40">
        <f t="shared" si="19"/>
        <v>61016.287500000006</v>
      </c>
      <c r="H203" s="232">
        <f t="shared" si="20"/>
        <v>-0.27595152359933406</v>
      </c>
      <c r="I203" s="40"/>
    </row>
    <row r="204" spans="2:17" x14ac:dyDescent="0.25">
      <c r="B204" s="193">
        <v>42524</v>
      </c>
      <c r="C204" s="10">
        <v>4000</v>
      </c>
      <c r="D204" s="200">
        <v>17.229099999999999</v>
      </c>
      <c r="E204" s="40">
        <v>12.86</v>
      </c>
      <c r="F204" s="40">
        <f t="shared" si="18"/>
        <v>-17476.399999999998</v>
      </c>
      <c r="G204" s="40">
        <f t="shared" si="19"/>
        <v>68916.399999999994</v>
      </c>
      <c r="H204" s="232">
        <f t="shared" si="20"/>
        <v>-0.25358840566251284</v>
      </c>
      <c r="I204" s="40"/>
    </row>
    <row r="205" spans="2:17" x14ac:dyDescent="0.25">
      <c r="B205" s="193">
        <v>42530</v>
      </c>
      <c r="C205" s="237">
        <v>4000</v>
      </c>
      <c r="D205" s="486">
        <v>17.184100000000001</v>
      </c>
      <c r="E205" s="40">
        <v>12.51</v>
      </c>
      <c r="F205" s="40">
        <f t="shared" si="18"/>
        <v>-18696.400000000005</v>
      </c>
      <c r="G205" s="40">
        <f t="shared" si="19"/>
        <v>68736.400000000009</v>
      </c>
      <c r="H205" s="232">
        <f t="shared" si="20"/>
        <v>-0.27200144319458108</v>
      </c>
      <c r="I205" s="40"/>
    </row>
    <row r="206" spans="2:17" x14ac:dyDescent="0.25">
      <c r="B206" s="193">
        <v>42532</v>
      </c>
      <c r="C206" s="10">
        <v>4760</v>
      </c>
      <c r="D206" s="200">
        <v>16.386800000000001</v>
      </c>
      <c r="E206" s="40">
        <v>12.14</v>
      </c>
      <c r="F206" s="40">
        <f t="shared" si="18"/>
        <v>-20214.768</v>
      </c>
      <c r="G206" s="40">
        <f t="shared" si="19"/>
        <v>78001.168000000005</v>
      </c>
      <c r="H206" s="232">
        <f t="shared" si="20"/>
        <v>-0.25915981155564233</v>
      </c>
      <c r="I206" s="40"/>
    </row>
    <row r="207" spans="2:17" x14ac:dyDescent="0.25">
      <c r="B207" s="193">
        <v>42535</v>
      </c>
      <c r="C207" s="10">
        <v>4760</v>
      </c>
      <c r="D207" s="200">
        <v>16.387</v>
      </c>
      <c r="E207" s="40">
        <v>11.92</v>
      </c>
      <c r="F207" s="40">
        <f t="shared" si="18"/>
        <v>-21262.920000000002</v>
      </c>
      <c r="G207" s="40">
        <f t="shared" si="19"/>
        <v>78002.12</v>
      </c>
      <c r="H207" s="232">
        <f t="shared" si="20"/>
        <v>-0.27259412949289075</v>
      </c>
      <c r="I207" s="40"/>
    </row>
    <row r="208" spans="2:17" x14ac:dyDescent="0.25">
      <c r="B208" s="193">
        <v>42537</v>
      </c>
      <c r="C208" s="10">
        <v>4760</v>
      </c>
      <c r="D208" s="200">
        <v>16.361599999999999</v>
      </c>
      <c r="E208" s="40">
        <v>11.95</v>
      </c>
      <c r="F208" s="40">
        <f t="shared" si="18"/>
        <v>-20999.216</v>
      </c>
      <c r="G208" s="40">
        <f t="shared" si="19"/>
        <v>77881.216</v>
      </c>
      <c r="H208" s="232">
        <f t="shared" si="20"/>
        <v>-0.26963133189908078</v>
      </c>
      <c r="I208" s="40"/>
    </row>
    <row r="209" spans="2:9" x14ac:dyDescent="0.25">
      <c r="B209" s="193">
        <v>42541</v>
      </c>
      <c r="C209" s="10">
        <v>4600</v>
      </c>
      <c r="D209" s="200">
        <v>16.459700000000002</v>
      </c>
      <c r="E209" s="40">
        <v>12.32</v>
      </c>
      <c r="F209" s="40">
        <f t="shared" si="18"/>
        <v>-19042.620000000006</v>
      </c>
      <c r="G209" s="40">
        <f t="shared" si="19"/>
        <v>75714.62000000001</v>
      </c>
      <c r="H209" s="232">
        <f t="shared" si="20"/>
        <v>-0.25150519146764527</v>
      </c>
      <c r="I209" s="40"/>
    </row>
    <row r="210" spans="2:9" x14ac:dyDescent="0.25">
      <c r="B210" s="193">
        <v>42542</v>
      </c>
      <c r="C210" s="10">
        <v>4000</v>
      </c>
      <c r="D210" s="200">
        <v>17.010200000000001</v>
      </c>
      <c r="E210" s="40">
        <v>12.75</v>
      </c>
      <c r="F210" s="40">
        <f t="shared" si="18"/>
        <v>-17040.800000000003</v>
      </c>
      <c r="G210" s="40">
        <f t="shared" si="19"/>
        <v>68040.800000000003</v>
      </c>
      <c r="H210" s="232">
        <f t="shared" si="20"/>
        <v>-0.25044973016190292</v>
      </c>
      <c r="I210" s="40"/>
    </row>
    <row r="211" spans="2:9" x14ac:dyDescent="0.25">
      <c r="B211" s="193">
        <v>42544</v>
      </c>
      <c r="C211" s="10">
        <v>2500</v>
      </c>
      <c r="D211" s="200">
        <v>18.952100000000002</v>
      </c>
      <c r="E211" s="40">
        <v>14.05</v>
      </c>
      <c r="F211" s="40">
        <f t="shared" si="18"/>
        <v>-12255.250000000002</v>
      </c>
      <c r="G211" s="40">
        <f t="shared" si="19"/>
        <v>47380.250000000007</v>
      </c>
      <c r="H211" s="232">
        <f t="shared" si="20"/>
        <v>-0.25865735195571998</v>
      </c>
      <c r="I211" s="40"/>
    </row>
    <row r="212" spans="2:9" x14ac:dyDescent="0.25">
      <c r="B212" s="193">
        <v>42545</v>
      </c>
      <c r="C212" s="456">
        <v>3000</v>
      </c>
      <c r="D212" s="457">
        <v>18.046700000000001</v>
      </c>
      <c r="E212" s="40">
        <v>13.52</v>
      </c>
      <c r="F212" s="40">
        <f t="shared" si="18"/>
        <v>-13580.100000000006</v>
      </c>
      <c r="G212" s="40">
        <f t="shared" si="19"/>
        <v>54140.100000000006</v>
      </c>
      <c r="H212" s="232">
        <f t="shared" si="20"/>
        <v>-0.25083256218588446</v>
      </c>
      <c r="I212" s="40"/>
    </row>
    <row r="213" spans="2:9" x14ac:dyDescent="0.25">
      <c r="B213" s="193">
        <v>42545</v>
      </c>
      <c r="C213" s="10">
        <v>3500</v>
      </c>
      <c r="D213" s="200">
        <v>17.391500000000001</v>
      </c>
      <c r="E213" s="40">
        <v>13.46</v>
      </c>
      <c r="F213" s="40">
        <f t="shared" si="18"/>
        <v>-13760.25</v>
      </c>
      <c r="G213" s="40">
        <f t="shared" si="19"/>
        <v>60870.25</v>
      </c>
      <c r="H213" s="232">
        <f t="shared" si="20"/>
        <v>-0.22605870683954804</v>
      </c>
      <c r="I213" s="40"/>
    </row>
    <row r="214" spans="2:9" x14ac:dyDescent="0.25">
      <c r="B214" s="193">
        <v>42545</v>
      </c>
      <c r="C214" s="237">
        <v>4000</v>
      </c>
      <c r="D214" s="486">
        <v>16.8825</v>
      </c>
      <c r="E214" s="40">
        <v>13.32</v>
      </c>
      <c r="F214" s="40">
        <f t="shared" si="18"/>
        <v>-14250</v>
      </c>
      <c r="G214" s="40">
        <f t="shared" si="19"/>
        <v>67530</v>
      </c>
      <c r="H214" s="232">
        <f t="shared" si="20"/>
        <v>-0.21101732563305198</v>
      </c>
      <c r="I214" s="40"/>
    </row>
    <row r="215" spans="2:9" x14ac:dyDescent="0.25">
      <c r="B215" s="193">
        <v>42548</v>
      </c>
      <c r="C215" s="10">
        <v>4760</v>
      </c>
      <c r="D215" s="200">
        <v>16.2315</v>
      </c>
      <c r="E215" s="40">
        <v>12.23</v>
      </c>
      <c r="F215" s="40">
        <f t="shared" si="18"/>
        <v>-19047.14</v>
      </c>
      <c r="G215" s="40">
        <f t="shared" si="19"/>
        <v>77261.94</v>
      </c>
      <c r="H215" s="232">
        <f t="shared" si="20"/>
        <v>-0.246526815143394</v>
      </c>
      <c r="I215" s="40"/>
    </row>
    <row r="216" spans="2:9" x14ac:dyDescent="0.25">
      <c r="B216" s="193">
        <v>42548</v>
      </c>
      <c r="C216" s="10">
        <v>5260</v>
      </c>
      <c r="D216" s="200">
        <v>15.884399999999999</v>
      </c>
      <c r="E216" s="40">
        <v>12.23</v>
      </c>
      <c r="F216" s="40">
        <f t="shared" ref="F216:F217" si="21">-C216*(D216-E216)</f>
        <v>-19222.143999999993</v>
      </c>
      <c r="G216" s="40">
        <f t="shared" ref="G216:G217" si="22">IF(C216=0, 0,D216*C216)</f>
        <v>83551.944000000003</v>
      </c>
      <c r="H216" s="232">
        <f t="shared" ref="H216:H217" si="23">IF(C216=0, D216, (E216-D216)/D216)</f>
        <v>-0.23006219939059702</v>
      </c>
      <c r="I216" s="40"/>
    </row>
    <row r="217" spans="2:9" x14ac:dyDescent="0.25">
      <c r="B217" s="193">
        <v>42549</v>
      </c>
      <c r="C217" s="10">
        <v>4500</v>
      </c>
      <c r="D217" s="200">
        <v>16.3767</v>
      </c>
      <c r="E217" s="40">
        <v>12.99</v>
      </c>
      <c r="F217" s="40">
        <f t="shared" si="21"/>
        <v>-15240.149999999998</v>
      </c>
      <c r="G217" s="40">
        <f t="shared" si="22"/>
        <v>73695.149999999994</v>
      </c>
      <c r="H217" s="232">
        <f t="shared" si="23"/>
        <v>-0.2067999047427137</v>
      </c>
      <c r="I217" s="40"/>
    </row>
    <row r="218" spans="2:9" x14ac:dyDescent="0.25">
      <c r="B218" s="193">
        <v>42550</v>
      </c>
      <c r="C218" s="7">
        <v>4500</v>
      </c>
      <c r="D218" s="79">
        <v>16.3767</v>
      </c>
      <c r="E218" s="40">
        <v>13.19</v>
      </c>
      <c r="F218" s="40">
        <f t="shared" ref="F218:F220" si="24">-C218*(D218-E218)</f>
        <v>-14340.15</v>
      </c>
      <c r="G218" s="40">
        <f t="shared" ref="G218:G220" si="25">IF(C218=0, 0,D218*C218)</f>
        <v>73695.149999999994</v>
      </c>
      <c r="H218" s="232">
        <f t="shared" ref="H218:H220" si="26">IF(C218=0, D218, (E218-D218)/D218)</f>
        <v>-0.19458743214444912</v>
      </c>
      <c r="I218" s="236">
        <v>16</v>
      </c>
    </row>
    <row r="219" spans="2:9" x14ac:dyDescent="0.25">
      <c r="B219" s="193">
        <v>42551</v>
      </c>
      <c r="C219" s="10">
        <v>4000</v>
      </c>
      <c r="D219" s="200">
        <v>16.708500000000001</v>
      </c>
      <c r="E219" s="40">
        <v>13.76</v>
      </c>
      <c r="F219" s="40">
        <f t="shared" si="24"/>
        <v>-11794.000000000004</v>
      </c>
      <c r="G219" s="40">
        <f t="shared" si="25"/>
        <v>66834</v>
      </c>
      <c r="H219" s="232">
        <f t="shared" si="26"/>
        <v>-0.176467067660173</v>
      </c>
      <c r="I219" s="40"/>
    </row>
    <row r="220" spans="2:9" x14ac:dyDescent="0.25">
      <c r="B220" s="193">
        <v>42551</v>
      </c>
      <c r="C220" s="7">
        <v>4500</v>
      </c>
      <c r="D220" s="79">
        <v>16.23</v>
      </c>
      <c r="E220" s="40">
        <v>13.76</v>
      </c>
      <c r="F220" s="40">
        <f t="shared" si="24"/>
        <v>-11115.000000000004</v>
      </c>
      <c r="G220" s="40">
        <f t="shared" si="25"/>
        <v>73035</v>
      </c>
      <c r="H220" s="232">
        <f t="shared" si="26"/>
        <v>-0.15218730745532968</v>
      </c>
      <c r="I220" s="464" t="s">
        <v>272</v>
      </c>
    </row>
    <row r="221" spans="2:9" x14ac:dyDescent="0.25">
      <c r="B221" s="193">
        <v>42552</v>
      </c>
      <c r="C221" s="10">
        <v>4500</v>
      </c>
      <c r="D221" s="200">
        <v>16.23</v>
      </c>
      <c r="E221" s="40">
        <v>12.5</v>
      </c>
      <c r="F221" s="40">
        <f t="shared" ref="F221:F222" si="27">-C221*(D221-E221)</f>
        <v>-16785.000000000004</v>
      </c>
      <c r="G221" s="40">
        <f t="shared" ref="G221:G222" si="28">IF(C221=0, 0,D221*C221)</f>
        <v>73035</v>
      </c>
      <c r="H221" s="232">
        <f t="shared" ref="H221:H222" si="29">IF(C221=0, D221, (E221-D221)/D221)</f>
        <v>-0.22982131854590268</v>
      </c>
      <c r="I221" s="464"/>
    </row>
    <row r="222" spans="2:9" x14ac:dyDescent="0.25">
      <c r="B222" s="193">
        <v>42556</v>
      </c>
      <c r="C222" s="470">
        <v>5000</v>
      </c>
      <c r="D222" s="471">
        <v>15.7963</v>
      </c>
      <c r="E222" s="40">
        <v>11.91</v>
      </c>
      <c r="F222" s="40">
        <f t="shared" si="27"/>
        <v>-19431.5</v>
      </c>
      <c r="G222" s="40">
        <f t="shared" si="28"/>
        <v>78981.5</v>
      </c>
      <c r="H222" s="232">
        <f t="shared" si="29"/>
        <v>-0.24602596810645533</v>
      </c>
      <c r="I222" s="236">
        <v>15.6</v>
      </c>
    </row>
    <row r="223" spans="2:9" x14ac:dyDescent="0.25">
      <c r="B223" s="193">
        <v>42557</v>
      </c>
      <c r="C223" s="10">
        <v>4500</v>
      </c>
      <c r="D223" s="200">
        <v>16.142600000000002</v>
      </c>
      <c r="E223" s="40">
        <v>12.2</v>
      </c>
      <c r="F223" s="40">
        <f t="shared" ref="F223" si="30">-C223*(D223-E223)</f>
        <v>-17741.700000000012</v>
      </c>
      <c r="G223" s="40">
        <f t="shared" ref="G223" si="31">IF(C223=0, 0,D223*C223)</f>
        <v>72641.700000000012</v>
      </c>
      <c r="H223" s="232">
        <f t="shared" ref="H223" si="32">IF(C223=0, D223, (E223-D223)/D223)</f>
        <v>-0.24423574888803551</v>
      </c>
      <c r="I223" s="40"/>
    </row>
    <row r="224" spans="2:9" x14ac:dyDescent="0.25">
      <c r="B224" s="193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3">-C224*(D224-E224)</f>
        <v>-15851.700000000012</v>
      </c>
      <c r="G224" s="40">
        <f t="shared" ref="G224" si="34">IF(C224=0, 0,D224*C224)</f>
        <v>72641.700000000012</v>
      </c>
      <c r="H224" s="232">
        <f t="shared" ref="H224" si="35">IF(C224=0, D224, (E224-D224)/D224)</f>
        <v>-0.21821763532516461</v>
      </c>
      <c r="I224" s="40"/>
    </row>
    <row r="225" spans="2:9" x14ac:dyDescent="0.25">
      <c r="B225" s="193">
        <v>42562</v>
      </c>
      <c r="C225" s="10">
        <v>4500</v>
      </c>
      <c r="D225" s="200">
        <v>16.143000000000001</v>
      </c>
      <c r="E225" s="40">
        <v>12.64</v>
      </c>
      <c r="F225" s="40">
        <f t="shared" ref="F225" si="36">-C225*(D225-E225)</f>
        <v>-15763.5</v>
      </c>
      <c r="G225" s="40">
        <f t="shared" ref="G225" si="37">IF(C225=0, 0,D225*C225)</f>
        <v>72643.5</v>
      </c>
      <c r="H225" s="232">
        <f t="shared" ref="H225" si="38">IF(C225=0, D225, (E225-D225)/D225)</f>
        <v>-0.21699807966301182</v>
      </c>
      <c r="I225" s="40"/>
    </row>
    <row r="226" spans="2:9" x14ac:dyDescent="0.25">
      <c r="B226" s="193">
        <v>42572</v>
      </c>
      <c r="C226" s="10">
        <v>4500</v>
      </c>
      <c r="D226" s="200">
        <v>16.143000000000001</v>
      </c>
      <c r="E226" s="40">
        <v>13.18</v>
      </c>
      <c r="F226" s="40">
        <f t="shared" ref="F226" si="39">-C226*(D226-E226)</f>
        <v>-13333.500000000004</v>
      </c>
      <c r="G226" s="40">
        <f t="shared" ref="G226" si="40">IF(C226=0, 0,D226*C226)</f>
        <v>72643.5</v>
      </c>
      <c r="H226" s="232">
        <f t="shared" ref="H226" si="41">IF(C226=0, D226, (E226-D226)/D226)</f>
        <v>-0.18354704825621018</v>
      </c>
      <c r="I226" s="40"/>
    </row>
    <row r="227" spans="2:9" x14ac:dyDescent="0.25">
      <c r="B227" s="193">
        <v>42576</v>
      </c>
      <c r="C227" s="237">
        <v>4000</v>
      </c>
      <c r="D227" s="486">
        <v>16.433</v>
      </c>
      <c r="E227" s="40">
        <v>13.92</v>
      </c>
      <c r="F227" s="40">
        <f t="shared" ref="F227" si="42">-C227*(D227-E227)</f>
        <v>-10052</v>
      </c>
      <c r="G227" s="40">
        <f t="shared" ref="G227" si="43">IF(C227=0, 0,D227*C227)</f>
        <v>65732</v>
      </c>
      <c r="H227" s="232">
        <f t="shared" ref="H227" si="44">IF(C227=0, D227, (E227-D227)/D227)</f>
        <v>-0.15292399440150917</v>
      </c>
      <c r="I227" s="40"/>
    </row>
    <row r="228" spans="2:9" x14ac:dyDescent="0.25">
      <c r="B228" s="193">
        <v>42577</v>
      </c>
      <c r="C228" s="10">
        <v>3200</v>
      </c>
      <c r="D228" s="200">
        <v>16.935400000000001</v>
      </c>
      <c r="E228" s="40">
        <v>14.67</v>
      </c>
      <c r="F228" s="40">
        <f t="shared" ref="F228" si="45">-C228*(D228-E228)</f>
        <v>-7249.2800000000043</v>
      </c>
      <c r="G228" s="40">
        <f t="shared" ref="G228" si="46">IF(C228=0, 0,D228*C228)</f>
        <v>54193.280000000006</v>
      </c>
      <c r="H228" s="232">
        <f t="shared" ref="H228" si="47">IF(C228=0, D228, (E228-D228)/D228)</f>
        <v>-0.1337671386563058</v>
      </c>
      <c r="I228" s="40"/>
    </row>
    <row r="229" spans="2:9" x14ac:dyDescent="0.25">
      <c r="B229" s="193">
        <v>42578</v>
      </c>
      <c r="C229" s="10">
        <v>3400</v>
      </c>
      <c r="D229" s="200">
        <v>16.7698</v>
      </c>
      <c r="E229" s="40">
        <v>14.19</v>
      </c>
      <c r="F229" s="40">
        <f t="shared" ref="F229:F230" si="48">-C229*(D229-E229)</f>
        <v>-8771.3200000000015</v>
      </c>
      <c r="G229" s="40">
        <f t="shared" ref="G229:G230" si="49">IF(C229=0, 0,D229*C229)</f>
        <v>57017.32</v>
      </c>
      <c r="H229" s="232">
        <f t="shared" ref="H229:H230" si="50">IF(C229=0, D229, (E229-D229)/D229)</f>
        <v>-0.15383606244558673</v>
      </c>
      <c r="I229" s="40"/>
    </row>
    <row r="230" spans="2:9" x14ac:dyDescent="0.25">
      <c r="B230" s="193">
        <v>42579</v>
      </c>
      <c r="C230" s="237">
        <v>4000</v>
      </c>
      <c r="D230" s="486">
        <v>16.327300000000001</v>
      </c>
      <c r="E230" s="40">
        <v>13.81</v>
      </c>
      <c r="F230" s="40">
        <f t="shared" si="48"/>
        <v>-10069.200000000003</v>
      </c>
      <c r="G230" s="40">
        <f t="shared" si="49"/>
        <v>65309.200000000004</v>
      </c>
      <c r="H230" s="232">
        <f t="shared" si="50"/>
        <v>-0.15417735939193869</v>
      </c>
      <c r="I230" s="40"/>
    </row>
    <row r="231" spans="2:9" x14ac:dyDescent="0.25">
      <c r="B231" s="193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5" si="51">-C231*(D231-E231)</f>
        <v>-10289.249999999993</v>
      </c>
      <c r="G231" s="40">
        <f t="shared" ref="G231:G235" si="52">IF(C231=0, 0,D231*C231)</f>
        <v>72119.25</v>
      </c>
      <c r="H231" s="232">
        <f t="shared" ref="H231:H235" si="53">IF(C231=0, D231, (E231-D231)/D231)</f>
        <v>-0.14266995289052498</v>
      </c>
      <c r="I231" s="40"/>
    </row>
    <row r="232" spans="2:9" x14ac:dyDescent="0.25">
      <c r="B232" s="193">
        <v>42585</v>
      </c>
      <c r="C232" s="10">
        <v>4700</v>
      </c>
      <c r="D232" s="200">
        <v>15.9011</v>
      </c>
      <c r="E232" s="40">
        <v>13.4</v>
      </c>
      <c r="F232" s="40">
        <f t="shared" si="51"/>
        <v>-11755.169999999996</v>
      </c>
      <c r="G232" s="40">
        <f t="shared" si="52"/>
        <v>74735.17</v>
      </c>
      <c r="H232" s="232">
        <f t="shared" si="53"/>
        <v>-0.15729100502480955</v>
      </c>
      <c r="I232" s="40"/>
    </row>
    <row r="233" spans="2:9" x14ac:dyDescent="0.25">
      <c r="B233" s="193">
        <v>42586</v>
      </c>
      <c r="C233" s="7">
        <v>4500</v>
      </c>
      <c r="D233" s="79">
        <v>15.990399999999999</v>
      </c>
      <c r="E233" s="40">
        <v>14.03</v>
      </c>
      <c r="F233" s="40">
        <f t="shared" si="51"/>
        <v>-8821.7999999999993</v>
      </c>
      <c r="G233" s="40">
        <f t="shared" si="52"/>
        <v>71956.800000000003</v>
      </c>
      <c r="H233" s="232">
        <f t="shared" si="53"/>
        <v>-0.12259855913548129</v>
      </c>
      <c r="I233" s="518">
        <v>15.75</v>
      </c>
    </row>
    <row r="234" spans="2:9" x14ac:dyDescent="0.25">
      <c r="B234" s="193">
        <v>42587</v>
      </c>
      <c r="C234" s="237">
        <v>4000</v>
      </c>
      <c r="D234" s="486">
        <v>16.158000000000001</v>
      </c>
      <c r="E234" s="40">
        <v>14.52</v>
      </c>
      <c r="F234" s="40">
        <f t="shared" si="51"/>
        <v>-6552.0000000000064</v>
      </c>
      <c r="G234" s="40">
        <f t="shared" si="52"/>
        <v>64632.000000000007</v>
      </c>
      <c r="H234" s="232">
        <f t="shared" si="53"/>
        <v>-0.10137393241737848</v>
      </c>
      <c r="I234" s="236">
        <v>16</v>
      </c>
    </row>
    <row r="235" spans="2:9" x14ac:dyDescent="0.25">
      <c r="B235" s="193">
        <v>42593</v>
      </c>
      <c r="C235" s="10">
        <v>4000</v>
      </c>
      <c r="D235" s="200">
        <v>16.158000000000001</v>
      </c>
      <c r="E235" s="40">
        <v>14.2</v>
      </c>
      <c r="F235" s="40">
        <f t="shared" si="51"/>
        <v>-7832.0000000000082</v>
      </c>
      <c r="G235" s="40">
        <f t="shared" si="52"/>
        <v>64632.000000000007</v>
      </c>
      <c r="H235" s="232">
        <f t="shared" si="53"/>
        <v>-0.12117836365886879</v>
      </c>
      <c r="I235" s="40"/>
    </row>
    <row r="236" spans="2:9" x14ac:dyDescent="0.25">
      <c r="B236" s="193">
        <v>42597</v>
      </c>
      <c r="C236" s="10">
        <v>2000</v>
      </c>
      <c r="D236" s="200">
        <v>17.3687</v>
      </c>
      <c r="E236" s="40">
        <v>15.53</v>
      </c>
      <c r="F236" s="40">
        <f t="shared" ref="F236:F237" si="54">-C236*(D236-E236)</f>
        <v>-3677.4000000000024</v>
      </c>
      <c r="G236" s="40">
        <f t="shared" ref="G236:G237" si="55">IF(C236=0, 0,D236*C236)</f>
        <v>34737.4</v>
      </c>
      <c r="H236" s="232">
        <f t="shared" ref="H236:H237" si="56">IF(C236=0, D236, (E236-D236)/D236)</f>
        <v>-0.10586284523309177</v>
      </c>
      <c r="I236" s="40"/>
    </row>
    <row r="237" spans="2:9" x14ac:dyDescent="0.25">
      <c r="B237" s="193">
        <v>42599</v>
      </c>
      <c r="C237" s="10">
        <v>2000</v>
      </c>
      <c r="D237" s="200">
        <v>17.331299999999999</v>
      </c>
      <c r="E237" s="40">
        <v>15.52</v>
      </c>
      <c r="F237" s="40">
        <f t="shared" si="54"/>
        <v>-3622.5999999999985</v>
      </c>
      <c r="G237" s="40">
        <f t="shared" si="55"/>
        <v>34662.6</v>
      </c>
      <c r="H237" s="232">
        <f t="shared" si="56"/>
        <v>-0.10451033678950797</v>
      </c>
      <c r="I237" s="40"/>
    </row>
    <row r="238" spans="2:9" x14ac:dyDescent="0.25">
      <c r="B238" s="193">
        <v>42600</v>
      </c>
      <c r="C238" s="10">
        <v>2000</v>
      </c>
      <c r="D238" s="200">
        <v>17.331299999999999</v>
      </c>
      <c r="E238" s="40">
        <v>15.77</v>
      </c>
      <c r="F238" s="40">
        <f t="shared" ref="F238" si="57">-C238*(D238-E238)</f>
        <v>-3122.5999999999985</v>
      </c>
      <c r="G238" s="40">
        <f t="shared" ref="G238" si="58">IF(C238=0, 0,D238*C238)</f>
        <v>34662.6</v>
      </c>
      <c r="H238" s="232">
        <f t="shared" ref="H238" si="59">IF(C238=0, D238, (E238-D238)/D238)</f>
        <v>-9.0085567730060601E-2</v>
      </c>
      <c r="I238" s="40"/>
    </row>
    <row r="239" spans="2:9" x14ac:dyDescent="0.25">
      <c r="B239" s="193">
        <v>42601</v>
      </c>
      <c r="C239" s="10">
        <v>2000</v>
      </c>
      <c r="D239" s="200">
        <v>17.331299999999999</v>
      </c>
      <c r="E239" s="40">
        <v>16.25</v>
      </c>
      <c r="F239" s="40">
        <f t="shared" ref="F239" si="60">-C239*(D239-E239)</f>
        <v>-2162.5999999999976</v>
      </c>
      <c r="G239" s="40">
        <f t="shared" ref="G239" si="61">IF(C239=0, 0,D239*C239)</f>
        <v>34662.6</v>
      </c>
      <c r="H239" s="232">
        <f t="shared" ref="H239" si="62">IF(C239=0, D239, (E239-D239)/D239)</f>
        <v>-6.2390011135921651E-2</v>
      </c>
      <c r="I239" s="40"/>
    </row>
    <row r="240" spans="2:9" x14ac:dyDescent="0.25">
      <c r="B240" s="193">
        <v>42604</v>
      </c>
      <c r="C240" s="10">
        <v>2000</v>
      </c>
      <c r="D240" s="200">
        <v>17.331299999999999</v>
      </c>
      <c r="E240" s="40">
        <v>16.190000000000001</v>
      </c>
      <c r="F240" s="40">
        <f t="shared" ref="F240" si="63">-C240*(D240-E240)</f>
        <v>-2282.5999999999949</v>
      </c>
      <c r="G240" s="40">
        <f t="shared" ref="G240" si="64">IF(C240=0, 0,D240*C240)</f>
        <v>34662.6</v>
      </c>
      <c r="H240" s="232">
        <f t="shared" ref="H240" si="65">IF(C240=0, D240, (E240-D240)/D240)</f>
        <v>-6.5851955710188939E-2</v>
      </c>
      <c r="I240" s="40"/>
    </row>
    <row r="241" spans="2:9" x14ac:dyDescent="0.25">
      <c r="B241" s="193">
        <v>42607</v>
      </c>
      <c r="C241" s="10">
        <v>2000</v>
      </c>
      <c r="D241" s="200">
        <v>17.331299999999999</v>
      </c>
      <c r="E241" s="40">
        <v>16.2</v>
      </c>
      <c r="F241" s="40">
        <f t="shared" ref="F241" si="66">-C241*(D241-E241)</f>
        <v>-2262.599999999999</v>
      </c>
      <c r="G241" s="40">
        <f t="shared" ref="G241" si="67">IF(C241=0, 0,D241*C241)</f>
        <v>34662.6</v>
      </c>
      <c r="H241" s="232">
        <f t="shared" ref="H241" si="68">IF(C241=0, D241, (E241-D241)/D241)</f>
        <v>-6.5274964947811168E-2</v>
      </c>
      <c r="I241" s="40"/>
    </row>
    <row r="242" spans="2:9" x14ac:dyDescent="0.25">
      <c r="B242" s="193"/>
      <c r="C242" s="10"/>
      <c r="D242" s="200"/>
      <c r="E242" s="40"/>
      <c r="F242" s="40"/>
      <c r="G242" s="40"/>
      <c r="H242" s="232"/>
      <c r="I242" s="40"/>
    </row>
    <row r="243" spans="2:9" x14ac:dyDescent="0.25">
      <c r="B243" s="193"/>
      <c r="C243" s="10"/>
      <c r="D243" s="200"/>
      <c r="E243" s="40"/>
      <c r="F243" s="40"/>
      <c r="G243" s="40"/>
      <c r="H243" s="232"/>
      <c r="I243" s="40"/>
    </row>
    <row r="244" spans="2:9" x14ac:dyDescent="0.25">
      <c r="B244" s="193"/>
      <c r="C244" s="10"/>
      <c r="D244" s="200"/>
      <c r="E244" s="40"/>
      <c r="F244" s="40"/>
      <c r="G244" s="40"/>
      <c r="H244" s="232"/>
      <c r="I244" s="40"/>
    </row>
    <row r="245" spans="2:9" x14ac:dyDescent="0.25">
      <c r="B245" s="193"/>
      <c r="C245" s="10"/>
      <c r="D245" s="200"/>
      <c r="E245" s="40"/>
      <c r="F245" s="40"/>
      <c r="G245" s="40"/>
      <c r="H245" s="232"/>
      <c r="I245" s="4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40"/>
    </row>
  </sheetData>
  <mergeCells count="8">
    <mergeCell ref="O44:P44"/>
    <mergeCell ref="G13:G14"/>
    <mergeCell ref="B51:B52"/>
    <mergeCell ref="G51:G52"/>
    <mergeCell ref="M126:M129"/>
    <mergeCell ref="A92:A94"/>
    <mergeCell ref="B53:B56"/>
    <mergeCell ref="G37:G3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46 H159:H246">
    <cfRule type="expression" dxfId="445" priority="43">
      <formula>F139&gt;0</formula>
    </cfRule>
    <cfRule type="expression" dxfId="444" priority="44">
      <formula>F139&lt;0</formula>
    </cfRule>
  </conditionalFormatting>
  <conditionalFormatting sqref="H139:H150">
    <cfRule type="expression" dxfId="443" priority="35">
      <formula>H139&gt;0</formula>
    </cfRule>
    <cfRule type="expression" dxfId="442" priority="36">
      <formula>H139&lt;0</formula>
    </cfRule>
  </conditionalFormatting>
  <conditionalFormatting sqref="H151">
    <cfRule type="expression" dxfId="441" priority="25">
      <formula>H151&gt;0</formula>
    </cfRule>
    <cfRule type="expression" dxfId="440" priority="26">
      <formula>H151&lt;0</formula>
    </cfRule>
  </conditionalFormatting>
  <conditionalFormatting sqref="H152">
    <cfRule type="expression" dxfId="439" priority="21">
      <formula>H152&gt;0</formula>
    </cfRule>
    <cfRule type="expression" dxfId="438" priority="22">
      <formula>H152&lt;0</formula>
    </cfRule>
  </conditionalFormatting>
  <conditionalFormatting sqref="H153:H158">
    <cfRule type="expression" dxfId="437" priority="17">
      <formula>H153&gt;0</formula>
    </cfRule>
    <cfRule type="expression" dxfId="436" priority="18">
      <formula>H153&lt;0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42608</v>
      </c>
      <c r="X2" s="103">
        <v>48.64</v>
      </c>
      <c r="Y2" s="103">
        <v>49.7</v>
      </c>
      <c r="Z2" s="103">
        <v>48.55</v>
      </c>
      <c r="AA2" s="103">
        <v>48.89</v>
      </c>
      <c r="AB2" s="101">
        <v>5429400</v>
      </c>
      <c r="AC2" s="100">
        <v>48.89</v>
      </c>
      <c r="AD2" s="2">
        <f>Y2-Z2</f>
        <v>1.1500000000000057</v>
      </c>
      <c r="AE2" s="138">
        <f>AC2/AC3-1</f>
        <v>1.0332713370531099E-2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48.89</v>
      </c>
      <c r="S3" s="115"/>
      <c r="T3" s="17"/>
      <c r="U3" s="17"/>
      <c r="V3" s="17"/>
      <c r="W3" s="99">
        <v>42607</v>
      </c>
      <c r="X3" s="103">
        <v>46.54</v>
      </c>
      <c r="Y3" s="103">
        <v>48.71</v>
      </c>
      <c r="Z3" s="103">
        <v>46.35</v>
      </c>
      <c r="AA3" s="103">
        <v>48.39</v>
      </c>
      <c r="AB3" s="101">
        <v>6974500</v>
      </c>
      <c r="AC3" s="100">
        <v>48.39</v>
      </c>
      <c r="AD3" s="2">
        <f t="shared" ref="AD3:AD66" si="0">Y3-Z3</f>
        <v>2.3599999999999994</v>
      </c>
      <c r="AE3" s="138">
        <f t="shared" ref="AE3:AE66" si="1">AC3/AC4-1</f>
        <v>3.9304123711340067E-2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48.89</v>
      </c>
      <c r="W4" s="99">
        <v>42606</v>
      </c>
      <c r="X4" s="103">
        <v>47</v>
      </c>
      <c r="Y4" s="103">
        <v>47</v>
      </c>
      <c r="Z4" s="103">
        <v>46.48</v>
      </c>
      <c r="AA4" s="103">
        <v>46.56</v>
      </c>
      <c r="AB4" s="101">
        <v>1478500</v>
      </c>
      <c r="AC4" s="100">
        <v>46.56</v>
      </c>
      <c r="AD4" s="2">
        <f t="shared" si="0"/>
        <v>0.52000000000000313</v>
      </c>
      <c r="AE4" s="138">
        <f t="shared" si="1"/>
        <v>-8.5178875638841633E-3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42605</v>
      </c>
      <c r="X5" s="103">
        <v>46.98</v>
      </c>
      <c r="Y5" s="103">
        <v>47.23</v>
      </c>
      <c r="Z5" s="103">
        <v>46.7</v>
      </c>
      <c r="AA5" s="103">
        <v>46.96</v>
      </c>
      <c r="AB5" s="101">
        <v>1837900</v>
      </c>
      <c r="AC5" s="100">
        <v>46.96</v>
      </c>
      <c r="AD5" s="2">
        <f t="shared" si="0"/>
        <v>0.52999999999999403</v>
      </c>
      <c r="AE5" s="138">
        <f t="shared" si="1"/>
        <v>8.5910652920961894E-3</v>
      </c>
    </row>
    <row r="6" spans="1:31" x14ac:dyDescent="0.25">
      <c r="O6" s="11" t="s">
        <v>64</v>
      </c>
      <c r="Q6" s="2">
        <f>Q3*Q2</f>
        <v>0</v>
      </c>
      <c r="S6" s="85"/>
      <c r="W6" s="99">
        <v>42604</v>
      </c>
      <c r="X6" s="103">
        <v>47.14</v>
      </c>
      <c r="Y6" s="103">
        <v>47.14</v>
      </c>
      <c r="Z6" s="103">
        <v>46.08</v>
      </c>
      <c r="AA6" s="103">
        <v>46.56</v>
      </c>
      <c r="AB6" s="101">
        <v>3461400</v>
      </c>
      <c r="AC6" s="100">
        <v>46.56</v>
      </c>
      <c r="AD6" s="2">
        <f t="shared" si="0"/>
        <v>1.0600000000000023</v>
      </c>
      <c r="AE6" s="138">
        <f t="shared" si="1"/>
        <v>-1.896333754740831E-2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42601</v>
      </c>
      <c r="X7" s="103">
        <v>47.33</v>
      </c>
      <c r="Y7" s="103">
        <v>47.58</v>
      </c>
      <c r="Z7" s="103">
        <v>46.86</v>
      </c>
      <c r="AA7" s="103">
        <v>47.46</v>
      </c>
      <c r="AB7" s="101">
        <v>1750100</v>
      </c>
      <c r="AC7" s="100">
        <v>47.46</v>
      </c>
      <c r="AD7" s="2">
        <f t="shared" si="0"/>
        <v>0.71999999999999886</v>
      </c>
      <c r="AE7" s="138">
        <f t="shared" si="1"/>
        <v>-3.150598613736566E-3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42600</v>
      </c>
      <c r="X8" s="103">
        <v>47.29</v>
      </c>
      <c r="Y8" s="103">
        <v>47.7</v>
      </c>
      <c r="Z8" s="103">
        <v>47.25</v>
      </c>
      <c r="AA8" s="103">
        <v>47.61</v>
      </c>
      <c r="AB8" s="101">
        <v>2252300</v>
      </c>
      <c r="AC8" s="100">
        <v>47.61</v>
      </c>
      <c r="AD8" s="2">
        <f t="shared" si="0"/>
        <v>0.45000000000000284</v>
      </c>
      <c r="AE8" s="138">
        <f t="shared" si="1"/>
        <v>6.3411540900444319E-3</v>
      </c>
    </row>
    <row r="9" spans="1:31" x14ac:dyDescent="0.25">
      <c r="O9" s="11" t="s">
        <v>224</v>
      </c>
      <c r="Q9" s="138">
        <f>IF(Q2=0, 0, Q8/Q6)</f>
        <v>0</v>
      </c>
      <c r="W9" s="99">
        <v>42599</v>
      </c>
      <c r="X9" s="103">
        <v>46.76</v>
      </c>
      <c r="Y9" s="103">
        <v>47.33</v>
      </c>
      <c r="Z9" s="103">
        <v>46.72</v>
      </c>
      <c r="AA9" s="103">
        <v>47.31</v>
      </c>
      <c r="AB9" s="101">
        <v>2454400</v>
      </c>
      <c r="AC9" s="100">
        <v>47.31</v>
      </c>
      <c r="AD9" s="2">
        <f t="shared" si="0"/>
        <v>0.60999999999999943</v>
      </c>
      <c r="AE9" s="138">
        <f t="shared" si="1"/>
        <v>1.393056150878702E-2</v>
      </c>
    </row>
    <row r="10" spans="1:31" x14ac:dyDescent="0.25">
      <c r="O10" s="11" t="s">
        <v>223</v>
      </c>
      <c r="P10" s="34"/>
      <c r="Q10" s="2">
        <f>M30</f>
        <v>119.92000000000053</v>
      </c>
      <c r="W10" s="99">
        <v>42598</v>
      </c>
      <c r="X10" s="103">
        <v>46.45</v>
      </c>
      <c r="Y10" s="103">
        <v>47.48</v>
      </c>
      <c r="Z10" s="103">
        <v>46.43</v>
      </c>
      <c r="AA10" s="103">
        <v>46.66</v>
      </c>
      <c r="AB10" s="101">
        <v>2900600</v>
      </c>
      <c r="AC10" s="100">
        <v>46.66</v>
      </c>
      <c r="AD10" s="2">
        <f t="shared" si="0"/>
        <v>1.0499999999999972</v>
      </c>
      <c r="AE10" s="138">
        <f t="shared" si="1"/>
        <v>7.3402417962002975E-3</v>
      </c>
    </row>
    <row r="11" spans="1:31" x14ac:dyDescent="0.25">
      <c r="O11" s="11" t="s">
        <v>184</v>
      </c>
      <c r="P11" s="34"/>
      <c r="Q11" s="138">
        <f>VALUE(TRIM(CLEAN(MID(U58, FIND("(", U58)+1, 5))))</f>
        <v>3.7499999999999999E-2</v>
      </c>
      <c r="W11" s="99">
        <v>42597</v>
      </c>
      <c r="X11" s="103">
        <v>46.5</v>
      </c>
      <c r="Y11" s="103">
        <v>46.88</v>
      </c>
      <c r="Z11" s="103">
        <v>46.32</v>
      </c>
      <c r="AA11" s="103">
        <v>46.32</v>
      </c>
      <c r="AB11" s="101">
        <v>2086300</v>
      </c>
      <c r="AC11" s="100">
        <v>46.32</v>
      </c>
      <c r="AD11" s="2">
        <f t="shared" si="0"/>
        <v>0.56000000000000227</v>
      </c>
      <c r="AE11" s="138">
        <f t="shared" si="1"/>
        <v>-3.870967741935516E-3</v>
      </c>
    </row>
    <row r="12" spans="1:31" x14ac:dyDescent="0.25">
      <c r="W12" s="99">
        <v>42594</v>
      </c>
      <c r="X12" s="103">
        <v>46.84</v>
      </c>
      <c r="Y12" s="103">
        <v>47.02</v>
      </c>
      <c r="Z12" s="103">
        <v>46.3</v>
      </c>
      <c r="AA12" s="103">
        <v>46.5</v>
      </c>
      <c r="AB12" s="101">
        <v>2170100</v>
      </c>
      <c r="AC12" s="100">
        <v>46.5</v>
      </c>
      <c r="AD12" s="2">
        <f t="shared" si="0"/>
        <v>0.72000000000000597</v>
      </c>
      <c r="AE12" s="138">
        <f t="shared" si="1"/>
        <v>-9.1625825697847496E-3</v>
      </c>
    </row>
    <row r="13" spans="1:31" x14ac:dyDescent="0.25">
      <c r="W13" s="99">
        <v>42593</v>
      </c>
      <c r="X13" s="103">
        <v>46.46</v>
      </c>
      <c r="Y13" s="103">
        <v>47.02</v>
      </c>
      <c r="Z13" s="103">
        <v>46.46</v>
      </c>
      <c r="AA13" s="103">
        <v>46.93</v>
      </c>
      <c r="AB13" s="101">
        <v>2688100</v>
      </c>
      <c r="AC13" s="100">
        <v>46.93</v>
      </c>
      <c r="AD13" s="2">
        <f t="shared" si="0"/>
        <v>0.56000000000000227</v>
      </c>
      <c r="AE13" s="138" t="e">
        <f t="shared" si="1"/>
        <v>#DIV/0!</v>
      </c>
    </row>
    <row r="14" spans="1:31" x14ac:dyDescent="0.25">
      <c r="W14" s="99">
        <v>42593</v>
      </c>
      <c r="X14" s="103" t="s">
        <v>230</v>
      </c>
      <c r="Y14" s="103"/>
      <c r="Z14" s="103"/>
      <c r="AA14" s="103"/>
      <c r="AB14" s="101"/>
      <c r="AC14" s="100"/>
      <c r="AD14" s="2">
        <f t="shared" si="0"/>
        <v>0</v>
      </c>
      <c r="AE14" s="138">
        <f t="shared" si="1"/>
        <v>-1</v>
      </c>
    </row>
    <row r="15" spans="1:31" x14ac:dyDescent="0.25">
      <c r="W15" s="99">
        <v>42592</v>
      </c>
      <c r="X15" s="103">
        <v>46.07</v>
      </c>
      <c r="Y15" s="103">
        <v>47.39</v>
      </c>
      <c r="Z15" s="103">
        <v>46.07</v>
      </c>
      <c r="AA15" s="103">
        <v>46.79</v>
      </c>
      <c r="AB15" s="101">
        <v>4054400</v>
      </c>
      <c r="AC15" s="100">
        <v>46.35</v>
      </c>
      <c r="AD15" s="2">
        <f t="shared" si="0"/>
        <v>1.3200000000000003</v>
      </c>
      <c r="AE15" s="138">
        <f t="shared" si="1"/>
        <v>1.5779092702169706E-2</v>
      </c>
    </row>
    <row r="16" spans="1:31" x14ac:dyDescent="0.25">
      <c r="W16" s="99">
        <v>42591</v>
      </c>
      <c r="X16" s="103">
        <v>46.2</v>
      </c>
      <c r="Y16" s="103">
        <v>46.5</v>
      </c>
      <c r="Z16" s="103">
        <v>46.02</v>
      </c>
      <c r="AA16" s="103">
        <v>46.06</v>
      </c>
      <c r="AB16" s="101">
        <v>1175100</v>
      </c>
      <c r="AC16" s="100">
        <v>45.63</v>
      </c>
      <c r="AD16" s="2">
        <f t="shared" si="0"/>
        <v>0.47999999999999687</v>
      </c>
      <c r="AE16" s="138">
        <f t="shared" si="1"/>
        <v>-2.6229508196721207E-3</v>
      </c>
    </row>
    <row r="17" spans="1:31" x14ac:dyDescent="0.25">
      <c r="W17" s="99">
        <v>42590</v>
      </c>
      <c r="X17" s="103">
        <v>45.93</v>
      </c>
      <c r="Y17" s="103">
        <v>46.34</v>
      </c>
      <c r="Z17" s="103">
        <v>45.84</v>
      </c>
      <c r="AA17" s="103">
        <v>46.18</v>
      </c>
      <c r="AB17" s="101">
        <v>2112900</v>
      </c>
      <c r="AC17" s="100">
        <v>45.75</v>
      </c>
      <c r="AD17" s="2">
        <f t="shared" si="0"/>
        <v>0.5</v>
      </c>
      <c r="AE17" s="138">
        <f t="shared" si="1"/>
        <v>4.390779363337094E-3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42587</v>
      </c>
      <c r="X18" s="103">
        <v>46.11</v>
      </c>
      <c r="Y18" s="103">
        <v>46.47</v>
      </c>
      <c r="Z18" s="103">
        <v>45.89</v>
      </c>
      <c r="AA18" s="103">
        <v>45.98</v>
      </c>
      <c r="AB18" s="101">
        <v>1748900</v>
      </c>
      <c r="AC18" s="100">
        <v>45.55</v>
      </c>
      <c r="AD18" s="2">
        <f t="shared" si="0"/>
        <v>0.57999999999999829</v>
      </c>
      <c r="AE18" s="138">
        <f t="shared" si="1"/>
        <v>3.5250055078210885E-3</v>
      </c>
    </row>
    <row r="19" spans="1:31" x14ac:dyDescent="0.25">
      <c r="W19" s="99">
        <v>42586</v>
      </c>
      <c r="X19" s="103">
        <v>45.85</v>
      </c>
      <c r="Y19" s="103">
        <v>46.38</v>
      </c>
      <c r="Z19" s="103">
        <v>45.73</v>
      </c>
      <c r="AA19" s="103">
        <v>45.82</v>
      </c>
      <c r="AB19" s="101">
        <v>2061300</v>
      </c>
      <c r="AC19" s="100">
        <v>45.39</v>
      </c>
      <c r="AD19" s="2">
        <f t="shared" si="0"/>
        <v>0.65000000000000568</v>
      </c>
      <c r="AE19" s="138">
        <f t="shared" si="1"/>
        <v>1.7656146546016771E-3</v>
      </c>
    </row>
    <row r="20" spans="1:31" x14ac:dyDescent="0.25">
      <c r="W20" s="99">
        <v>42585</v>
      </c>
      <c r="X20" s="103">
        <v>45.38</v>
      </c>
      <c r="Y20" s="103">
        <v>45.82</v>
      </c>
      <c r="Z20" s="103">
        <v>45.17</v>
      </c>
      <c r="AA20" s="103">
        <v>45.74</v>
      </c>
      <c r="AB20" s="101">
        <v>1425800</v>
      </c>
      <c r="AC20" s="100">
        <v>45.31</v>
      </c>
      <c r="AD20" s="2">
        <f t="shared" si="0"/>
        <v>0.64999999999999858</v>
      </c>
      <c r="AE20" s="138">
        <f t="shared" si="1"/>
        <v>7.7846975088968762E-3</v>
      </c>
    </row>
    <row r="21" spans="1:31" x14ac:dyDescent="0.25">
      <c r="W21" s="99">
        <v>42584</v>
      </c>
      <c r="X21" s="103">
        <v>45.39</v>
      </c>
      <c r="Y21" s="103">
        <v>45.65</v>
      </c>
      <c r="Z21" s="103">
        <v>45.22</v>
      </c>
      <c r="AA21" s="103">
        <v>45.39</v>
      </c>
      <c r="AB21" s="101">
        <v>2004000</v>
      </c>
      <c r="AC21" s="100">
        <v>44.96</v>
      </c>
      <c r="AD21" s="2">
        <f t="shared" si="0"/>
        <v>0.42999999999999972</v>
      </c>
      <c r="AE21" s="138">
        <f t="shared" si="1"/>
        <v>-2.4406478810738985E-3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42583</v>
      </c>
      <c r="X22" s="103">
        <v>45.76</v>
      </c>
      <c r="Y22" s="103">
        <v>45.88</v>
      </c>
      <c r="Z22" s="103">
        <v>45.17</v>
      </c>
      <c r="AA22" s="103">
        <v>45.5</v>
      </c>
      <c r="AB22" s="101">
        <v>2063200</v>
      </c>
      <c r="AC22" s="100">
        <v>45.07</v>
      </c>
      <c r="AD22" s="2">
        <f t="shared" si="0"/>
        <v>0.71000000000000085</v>
      </c>
      <c r="AE22" s="138">
        <f t="shared" si="1"/>
        <v>-6.8312031732040701E-3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42580</v>
      </c>
      <c r="X23" s="103">
        <v>45.57</v>
      </c>
      <c r="Y23" s="103">
        <v>45.89</v>
      </c>
      <c r="Z23" s="103">
        <v>45.28</v>
      </c>
      <c r="AA23" s="103">
        <v>45.81</v>
      </c>
      <c r="AB23" s="101">
        <v>2319700</v>
      </c>
      <c r="AC23" s="100">
        <v>45.38</v>
      </c>
      <c r="AD23" s="2">
        <f t="shared" si="0"/>
        <v>0.60999999999999943</v>
      </c>
      <c r="AE23" s="138">
        <f t="shared" si="1"/>
        <v>1.7660044150111798E-3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42579</v>
      </c>
      <c r="X24" s="103">
        <v>45.5</v>
      </c>
      <c r="Y24" s="103">
        <v>46.28</v>
      </c>
      <c r="Z24" s="103">
        <v>44.93</v>
      </c>
      <c r="AA24" s="103">
        <v>45.73</v>
      </c>
      <c r="AB24" s="101">
        <v>3215700</v>
      </c>
      <c r="AC24" s="100">
        <v>45.3</v>
      </c>
      <c r="AD24" s="2">
        <f t="shared" si="0"/>
        <v>1.3500000000000014</v>
      </c>
      <c r="AE24" s="138">
        <f t="shared" si="1"/>
        <v>3.1000885739591588E-3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42578</v>
      </c>
      <c r="X25" s="103">
        <v>45.68</v>
      </c>
      <c r="Y25" s="103">
        <v>45.86</v>
      </c>
      <c r="Z25" s="103">
        <v>45.1</v>
      </c>
      <c r="AA25" s="103">
        <v>45.59</v>
      </c>
      <c r="AB25" s="101">
        <v>2911000</v>
      </c>
      <c r="AC25" s="100">
        <v>45.16</v>
      </c>
      <c r="AD25" s="2">
        <f t="shared" si="0"/>
        <v>0.75999999999999801</v>
      </c>
      <c r="AE25" s="138">
        <f t="shared" si="1"/>
        <v>-1.9889502762431288E-3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42577</v>
      </c>
      <c r="X26" s="103">
        <v>45.19</v>
      </c>
      <c r="Y26" s="103">
        <v>45.71</v>
      </c>
      <c r="Z26" s="103">
        <v>45.05</v>
      </c>
      <c r="AA26" s="103">
        <v>45.68</v>
      </c>
      <c r="AB26" s="101">
        <v>1600200</v>
      </c>
      <c r="AC26" s="100">
        <v>45.25</v>
      </c>
      <c r="AD26" s="2">
        <f t="shared" si="0"/>
        <v>0.66000000000000369</v>
      </c>
      <c r="AE26" s="138">
        <f t="shared" si="1"/>
        <v>1.230425055928408E-2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42576</v>
      </c>
      <c r="X27" s="103">
        <v>45.04</v>
      </c>
      <c r="Y27" s="103">
        <v>45.13</v>
      </c>
      <c r="Z27" s="103">
        <v>44.7</v>
      </c>
      <c r="AA27" s="103">
        <v>45.12</v>
      </c>
      <c r="AB27" s="101">
        <v>1402700</v>
      </c>
      <c r="AC27" s="100">
        <v>44.7</v>
      </c>
      <c r="AD27" s="2">
        <f t="shared" si="0"/>
        <v>0.42999999999999972</v>
      </c>
      <c r="AE27" s="138">
        <f t="shared" si="1"/>
        <v>0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42573</v>
      </c>
      <c r="X28" s="103">
        <v>44.94</v>
      </c>
      <c r="Y28" s="103">
        <v>45.22</v>
      </c>
      <c r="Z28" s="103">
        <v>44.75</v>
      </c>
      <c r="AA28" s="103">
        <v>45.12</v>
      </c>
      <c r="AB28" s="101">
        <v>1591500</v>
      </c>
      <c r="AC28" s="100">
        <v>44.7</v>
      </c>
      <c r="AD28" s="2">
        <f t="shared" si="0"/>
        <v>0.46999999999999886</v>
      </c>
      <c r="AE28" s="138">
        <f t="shared" si="1"/>
        <v>5.3981106612686069E-3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42572</v>
      </c>
      <c r="X29" s="103">
        <v>45.07</v>
      </c>
      <c r="Y29" s="103">
        <v>45.32</v>
      </c>
      <c r="Z29" s="103">
        <v>44.73</v>
      </c>
      <c r="AA29" s="103">
        <v>44.88</v>
      </c>
      <c r="AB29" s="101">
        <v>1802500</v>
      </c>
      <c r="AC29" s="100">
        <v>44.46</v>
      </c>
      <c r="AD29" s="2">
        <f t="shared" si="0"/>
        <v>0.59000000000000341</v>
      </c>
      <c r="AE29" s="138">
        <f t="shared" si="1"/>
        <v>-2.9154518950438302E-3</v>
      </c>
    </row>
    <row r="30" spans="1:31" x14ac:dyDescent="0.25">
      <c r="L30" t="s">
        <v>223</v>
      </c>
      <c r="M30" s="2">
        <f>M37+K37-F37</f>
        <v>119.92000000000053</v>
      </c>
      <c r="W30" s="99">
        <v>42571</v>
      </c>
      <c r="X30" s="103">
        <v>45.01</v>
      </c>
      <c r="Y30" s="103">
        <v>45.47</v>
      </c>
      <c r="Z30" s="103">
        <v>44.89</v>
      </c>
      <c r="AA30" s="103">
        <v>45.01</v>
      </c>
      <c r="AB30" s="101">
        <v>2414700</v>
      </c>
      <c r="AC30" s="100">
        <v>44.59</v>
      </c>
      <c r="AD30" s="2">
        <f t="shared" si="0"/>
        <v>0.57999999999999829</v>
      </c>
      <c r="AE30" s="138">
        <f t="shared" si="1"/>
        <v>8.9786756453436034E-4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42570</v>
      </c>
      <c r="X31" s="103">
        <v>45.44</v>
      </c>
      <c r="Y31" s="103">
        <v>45.65</v>
      </c>
      <c r="Z31" s="103">
        <v>44.81</v>
      </c>
      <c r="AA31" s="103">
        <v>44.97</v>
      </c>
      <c r="AB31" s="101">
        <v>2908300</v>
      </c>
      <c r="AC31" s="100">
        <v>44.55</v>
      </c>
      <c r="AD31" s="2">
        <f t="shared" si="0"/>
        <v>0.83999999999999631</v>
      </c>
      <c r="AE31" s="138">
        <f t="shared" si="1"/>
        <v>-1.2195121951219634E-2</v>
      </c>
    </row>
    <row r="32" spans="1:31" x14ac:dyDescent="0.25">
      <c r="A32" s="393" t="s">
        <v>180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42569</v>
      </c>
      <c r="X32" s="103">
        <v>45.47</v>
      </c>
      <c r="Y32" s="103">
        <v>45.63</v>
      </c>
      <c r="Z32" s="103">
        <v>45.11</v>
      </c>
      <c r="AA32" s="103">
        <v>45.53</v>
      </c>
      <c r="AB32" s="101">
        <v>2118800</v>
      </c>
      <c r="AC32" s="100">
        <v>45.1</v>
      </c>
      <c r="AD32" s="2">
        <f t="shared" si="0"/>
        <v>0.52000000000000313</v>
      </c>
      <c r="AE32" s="138">
        <f t="shared" si="1"/>
        <v>1.332149200710564E-3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42566</v>
      </c>
      <c r="X33" s="103">
        <v>44.41</v>
      </c>
      <c r="Y33" s="103">
        <v>45.97</v>
      </c>
      <c r="Z33" s="103">
        <v>44.41</v>
      </c>
      <c r="AA33" s="103">
        <v>45.47</v>
      </c>
      <c r="AB33" s="101">
        <v>5390300</v>
      </c>
      <c r="AC33" s="100">
        <v>45.04</v>
      </c>
      <c r="AD33" s="2">
        <f t="shared" si="0"/>
        <v>1.5600000000000023</v>
      </c>
      <c r="AE33" s="138">
        <f t="shared" si="1"/>
        <v>3.208065994500453E-2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42565</v>
      </c>
      <c r="X34" s="103">
        <v>44.5</v>
      </c>
      <c r="Y34" s="103">
        <v>44.68</v>
      </c>
      <c r="Z34" s="103">
        <v>43.98</v>
      </c>
      <c r="AA34" s="103">
        <v>44.05</v>
      </c>
      <c r="AB34" s="101">
        <v>3046000</v>
      </c>
      <c r="AC34" s="100">
        <v>43.64</v>
      </c>
      <c r="AD34" s="2">
        <f t="shared" si="0"/>
        <v>0.70000000000000284</v>
      </c>
      <c r="AE34" s="138">
        <f t="shared" si="1"/>
        <v>-4.1077133728890658E-3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42564</v>
      </c>
      <c r="X35" s="103">
        <v>44.19</v>
      </c>
      <c r="Y35" s="103">
        <v>44.4</v>
      </c>
      <c r="Z35" s="103">
        <v>43.85</v>
      </c>
      <c r="AA35" s="103">
        <v>44.24</v>
      </c>
      <c r="AB35" s="101">
        <v>2818100</v>
      </c>
      <c r="AC35" s="100">
        <v>43.82</v>
      </c>
      <c r="AD35" s="2">
        <f t="shared" si="0"/>
        <v>0.54999999999999716</v>
      </c>
      <c r="AE35" s="138">
        <f t="shared" si="1"/>
        <v>1.6000000000000458E-3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42563</v>
      </c>
      <c r="X36" s="103">
        <v>43.32</v>
      </c>
      <c r="Y36" s="103">
        <v>44.22</v>
      </c>
      <c r="Z36" s="103">
        <v>43.28</v>
      </c>
      <c r="AA36" s="103">
        <v>44.17</v>
      </c>
      <c r="AB36" s="101">
        <v>2839600</v>
      </c>
      <c r="AC36" s="100">
        <v>43.75</v>
      </c>
      <c r="AD36" s="2">
        <f t="shared" si="0"/>
        <v>0.93999999999999773</v>
      </c>
      <c r="AE36" s="138">
        <f t="shared" si="1"/>
        <v>2.6272577996715896E-2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42562</v>
      </c>
      <c r="X37" s="103">
        <v>42.72</v>
      </c>
      <c r="Y37" s="103">
        <v>43.11</v>
      </c>
      <c r="Z37" s="103">
        <v>42.48</v>
      </c>
      <c r="AA37" s="103">
        <v>43.03</v>
      </c>
      <c r="AB37" s="101">
        <v>1988600</v>
      </c>
      <c r="AC37" s="100">
        <v>42.63</v>
      </c>
      <c r="AD37" s="2">
        <f t="shared" si="0"/>
        <v>0.63000000000000256</v>
      </c>
      <c r="AE37" s="138">
        <f t="shared" si="1"/>
        <v>6.6115702479339067E-3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42559</v>
      </c>
      <c r="X38" s="103">
        <v>42.27</v>
      </c>
      <c r="Y38" s="103">
        <v>42.86</v>
      </c>
      <c r="Z38" s="103">
        <v>42.2</v>
      </c>
      <c r="AA38" s="103">
        <v>42.75</v>
      </c>
      <c r="AB38" s="101">
        <v>2274500</v>
      </c>
      <c r="AC38" s="100">
        <v>42.35</v>
      </c>
      <c r="AD38" s="2">
        <f t="shared" si="0"/>
        <v>0.65999999999999659</v>
      </c>
      <c r="AE38" s="138">
        <f t="shared" si="1"/>
        <v>2.0236087689713411E-2</v>
      </c>
    </row>
    <row r="39" spans="1:31" x14ac:dyDescent="0.25">
      <c r="W39" s="99">
        <v>42558</v>
      </c>
      <c r="X39" s="103">
        <v>41.95</v>
      </c>
      <c r="Y39" s="103">
        <v>42.48</v>
      </c>
      <c r="Z39" s="103">
        <v>41.67</v>
      </c>
      <c r="AA39" s="103">
        <v>41.9</v>
      </c>
      <c r="AB39" s="101">
        <v>2317000</v>
      </c>
      <c r="AC39" s="100">
        <v>41.51</v>
      </c>
      <c r="AD39" s="2">
        <f t="shared" si="0"/>
        <v>0.80999999999999517</v>
      </c>
      <c r="AE39" s="138">
        <f t="shared" si="1"/>
        <v>-1.4433485686793368E-3</v>
      </c>
    </row>
    <row r="40" spans="1:31" ht="20.25" thickBot="1" x14ac:dyDescent="0.35">
      <c r="O40" s="536" t="s">
        <v>78</v>
      </c>
      <c r="P40" s="536"/>
      <c r="W40" s="99">
        <v>42557</v>
      </c>
      <c r="X40" s="103">
        <v>41.69</v>
      </c>
      <c r="Y40" s="103">
        <v>42</v>
      </c>
      <c r="Z40" s="103">
        <v>41.08</v>
      </c>
      <c r="AA40" s="103">
        <v>41.96</v>
      </c>
      <c r="AB40" s="101">
        <v>3467400</v>
      </c>
      <c r="AC40" s="100">
        <v>41.57</v>
      </c>
      <c r="AD40" s="2">
        <f t="shared" si="0"/>
        <v>0.92000000000000171</v>
      </c>
      <c r="AE40" s="138">
        <f t="shared" si="1"/>
        <v>4.8344210780759678E-3</v>
      </c>
    </row>
    <row r="41" spans="1:31" ht="15.75" thickTop="1" x14ac:dyDescent="0.25">
      <c r="O41" s="83">
        <v>1.1000000000000001</v>
      </c>
      <c r="P41" s="83">
        <f>O41*$Q$4</f>
        <v>53.779000000000003</v>
      </c>
      <c r="Q41" s="2"/>
      <c r="W41" s="99">
        <v>42556</v>
      </c>
      <c r="X41" s="103">
        <v>42.3</v>
      </c>
      <c r="Y41" s="103">
        <v>42.42</v>
      </c>
      <c r="Z41" s="103">
        <v>41.53</v>
      </c>
      <c r="AA41" s="103">
        <v>41.76</v>
      </c>
      <c r="AB41" s="101">
        <v>1822800</v>
      </c>
      <c r="AC41" s="100">
        <v>41.37</v>
      </c>
      <c r="AD41" s="2">
        <f t="shared" si="0"/>
        <v>0.89000000000000057</v>
      </c>
      <c r="AE41" s="138">
        <f t="shared" si="1"/>
        <v>-2.221696998345557E-2</v>
      </c>
    </row>
    <row r="42" spans="1:31" ht="20.25" thickBot="1" x14ac:dyDescent="0.35">
      <c r="O42" s="83">
        <v>1.0900000000000001</v>
      </c>
      <c r="P42" s="83">
        <f t="shared" ref="P42:P61" si="2">O42*$Q$4</f>
        <v>53.290100000000002</v>
      </c>
      <c r="Q42" s="2"/>
      <c r="T42" s="91" t="s">
        <v>113</v>
      </c>
      <c r="W42" s="99">
        <v>42552</v>
      </c>
      <c r="X42" s="103">
        <v>42.7</v>
      </c>
      <c r="Y42" s="103">
        <v>42.82</v>
      </c>
      <c r="Z42" s="103">
        <v>42.19</v>
      </c>
      <c r="AA42" s="103">
        <v>42.71</v>
      </c>
      <c r="AB42" s="101">
        <v>1943800</v>
      </c>
      <c r="AC42" s="100">
        <v>42.31</v>
      </c>
      <c r="AD42" s="2">
        <f t="shared" si="0"/>
        <v>0.63000000000000256</v>
      </c>
      <c r="AE42" s="138">
        <f t="shared" si="1"/>
        <v>7.8608861362554627E-3</v>
      </c>
    </row>
    <row r="43" spans="1:31" ht="15.75" thickTop="1" x14ac:dyDescent="0.25">
      <c r="O43" s="83">
        <v>1.08</v>
      </c>
      <c r="P43" s="83">
        <f t="shared" si="2"/>
        <v>52.801200000000001</v>
      </c>
      <c r="Q43" s="2"/>
      <c r="T43" s="97" t="s">
        <v>98</v>
      </c>
      <c r="U43" s="98">
        <v>48.39</v>
      </c>
      <c r="W43" s="99">
        <v>42551</v>
      </c>
      <c r="X43" s="103">
        <v>41.31</v>
      </c>
      <c r="Y43" s="103">
        <v>42.38</v>
      </c>
      <c r="Z43" s="103">
        <v>41</v>
      </c>
      <c r="AA43" s="103">
        <v>42.38</v>
      </c>
      <c r="AB43" s="101">
        <v>3105000</v>
      </c>
      <c r="AC43" s="100">
        <v>41.98</v>
      </c>
      <c r="AD43" s="2">
        <f t="shared" si="0"/>
        <v>1.3800000000000026</v>
      </c>
      <c r="AE43" s="138">
        <f t="shared" si="1"/>
        <v>2.9426189308484396E-2</v>
      </c>
    </row>
    <row r="44" spans="1:31" x14ac:dyDescent="0.25">
      <c r="O44" s="83">
        <v>1.07</v>
      </c>
      <c r="P44" s="83">
        <f t="shared" si="2"/>
        <v>52.3123</v>
      </c>
      <c r="Q44" s="2"/>
      <c r="T44" s="87" t="s">
        <v>99</v>
      </c>
      <c r="U44" s="88">
        <v>48.64</v>
      </c>
      <c r="W44" s="99">
        <v>42550</v>
      </c>
      <c r="X44" s="103">
        <v>40.83</v>
      </c>
      <c r="Y44" s="103">
        <v>41.34</v>
      </c>
      <c r="Z44" s="103">
        <v>40.630000000000003</v>
      </c>
      <c r="AA44" s="103">
        <v>41.17</v>
      </c>
      <c r="AB44" s="101">
        <v>2300700</v>
      </c>
      <c r="AC44" s="100">
        <v>40.78</v>
      </c>
      <c r="AD44" s="2">
        <f t="shared" si="0"/>
        <v>0.71000000000000085</v>
      </c>
      <c r="AE44" s="138">
        <f t="shared" si="1"/>
        <v>2.2567703109327875E-2</v>
      </c>
    </row>
    <row r="45" spans="1:31" x14ac:dyDescent="0.25">
      <c r="O45" s="83">
        <v>1.06</v>
      </c>
      <c r="P45" s="83">
        <f t="shared" si="2"/>
        <v>51.823400000000007</v>
      </c>
      <c r="Q45" s="2"/>
      <c r="T45" s="87" t="s">
        <v>100</v>
      </c>
      <c r="U45" s="88" t="s">
        <v>418</v>
      </c>
      <c r="W45" s="99">
        <v>42549</v>
      </c>
      <c r="X45" s="103">
        <v>40</v>
      </c>
      <c r="Y45" s="103">
        <v>40.270000000000003</v>
      </c>
      <c r="Z45" s="103">
        <v>39.51</v>
      </c>
      <c r="AA45" s="103">
        <v>40.26</v>
      </c>
      <c r="AB45" s="101">
        <v>2858200</v>
      </c>
      <c r="AC45" s="100">
        <v>39.880000000000003</v>
      </c>
      <c r="AD45" s="2">
        <f t="shared" si="0"/>
        <v>0.76000000000000512</v>
      </c>
      <c r="AE45" s="138">
        <f t="shared" si="1"/>
        <v>1.553348612172134E-2</v>
      </c>
    </row>
    <row r="46" spans="1:31" x14ac:dyDescent="0.25">
      <c r="O46" s="83">
        <v>1.05</v>
      </c>
      <c r="P46" s="83">
        <f t="shared" si="2"/>
        <v>51.334500000000006</v>
      </c>
      <c r="Q46" s="2"/>
      <c r="T46" s="87" t="s">
        <v>101</v>
      </c>
      <c r="U46" s="88" t="s">
        <v>419</v>
      </c>
      <c r="W46" s="99">
        <v>42548</v>
      </c>
      <c r="X46" s="103">
        <v>41</v>
      </c>
      <c r="Y46" s="103">
        <v>41.07</v>
      </c>
      <c r="Z46" s="103">
        <v>39.24</v>
      </c>
      <c r="AA46" s="103">
        <v>39.64</v>
      </c>
      <c r="AB46" s="101">
        <v>4015400</v>
      </c>
      <c r="AC46" s="100">
        <v>39.270000000000003</v>
      </c>
      <c r="AD46" s="2">
        <f t="shared" si="0"/>
        <v>1.8299999999999983</v>
      </c>
      <c r="AE46" s="138">
        <f t="shared" si="1"/>
        <v>-4.1727672035138941E-2</v>
      </c>
    </row>
    <row r="47" spans="1:31" x14ac:dyDescent="0.25">
      <c r="O47" s="83">
        <v>1.04</v>
      </c>
      <c r="P47" s="83">
        <f t="shared" si="2"/>
        <v>50.845600000000005</v>
      </c>
      <c r="Q47" s="2"/>
      <c r="T47" s="87" t="s">
        <v>102</v>
      </c>
      <c r="U47" s="88">
        <v>48.38</v>
      </c>
      <c r="W47" s="99">
        <v>42545</v>
      </c>
      <c r="X47" s="103">
        <v>41.52</v>
      </c>
      <c r="Y47" s="103">
        <v>42.38</v>
      </c>
      <c r="Z47" s="103">
        <v>41.25</v>
      </c>
      <c r="AA47" s="103">
        <v>41.37</v>
      </c>
      <c r="AB47" s="101">
        <v>9585800</v>
      </c>
      <c r="AC47" s="100">
        <v>40.98</v>
      </c>
      <c r="AD47" s="2">
        <f t="shared" si="0"/>
        <v>1.1300000000000026</v>
      </c>
      <c r="AE47" s="138">
        <f t="shared" si="1"/>
        <v>-4.4309701492537434E-2</v>
      </c>
    </row>
    <row r="48" spans="1:31" x14ac:dyDescent="0.25">
      <c r="O48" s="83">
        <v>1.03</v>
      </c>
      <c r="P48" s="83">
        <f t="shared" si="2"/>
        <v>50.356700000000004</v>
      </c>
      <c r="Q48" s="2"/>
      <c r="T48" s="87" t="s">
        <v>103</v>
      </c>
      <c r="U48" s="88">
        <v>1.51929</v>
      </c>
      <c r="W48" s="99">
        <v>42544</v>
      </c>
      <c r="X48" s="103">
        <v>43.02</v>
      </c>
      <c r="Y48" s="103">
        <v>43.29</v>
      </c>
      <c r="Z48" s="103">
        <v>42.88</v>
      </c>
      <c r="AA48" s="103">
        <v>43.29</v>
      </c>
      <c r="AB48" s="101">
        <v>1582600</v>
      </c>
      <c r="AC48" s="100">
        <v>42.88</v>
      </c>
      <c r="AD48" s="2">
        <f t="shared" si="0"/>
        <v>0.40999999999999659</v>
      </c>
      <c r="AE48" s="138">
        <f t="shared" si="1"/>
        <v>2.1682153919466485E-2</v>
      </c>
    </row>
    <row r="49" spans="15:31" x14ac:dyDescent="0.25">
      <c r="O49" s="83">
        <v>1.02</v>
      </c>
      <c r="P49" s="83">
        <f t="shared" si="2"/>
        <v>49.867800000000003</v>
      </c>
      <c r="Q49" s="2"/>
      <c r="T49" s="87" t="s">
        <v>104</v>
      </c>
      <c r="U49" s="89" t="s">
        <v>322</v>
      </c>
      <c r="W49" s="99">
        <v>42543</v>
      </c>
      <c r="X49" s="103">
        <v>42.53</v>
      </c>
      <c r="Y49" s="103">
        <v>42.69</v>
      </c>
      <c r="Z49" s="103">
        <v>42.37</v>
      </c>
      <c r="AA49" s="103">
        <v>42.37</v>
      </c>
      <c r="AB49" s="101">
        <v>1579100</v>
      </c>
      <c r="AC49" s="100">
        <v>41.97</v>
      </c>
      <c r="AD49" s="2">
        <f t="shared" si="0"/>
        <v>0.32000000000000028</v>
      </c>
      <c r="AE49" s="138">
        <f t="shared" si="1"/>
        <v>-1.9024970273483488E-3</v>
      </c>
    </row>
    <row r="50" spans="15:31" x14ac:dyDescent="0.25">
      <c r="O50" s="83">
        <v>1.01</v>
      </c>
      <c r="P50" s="83">
        <f t="shared" si="2"/>
        <v>49.378900000000002</v>
      </c>
      <c r="Q50" s="2"/>
      <c r="T50" s="87"/>
      <c r="U50" s="88"/>
      <c r="W50" s="99">
        <v>42542</v>
      </c>
      <c r="X50" s="103">
        <v>42.85</v>
      </c>
      <c r="Y50" s="103">
        <v>42.87</v>
      </c>
      <c r="Z50" s="103">
        <v>42.43</v>
      </c>
      <c r="AA50" s="103">
        <v>42.45</v>
      </c>
      <c r="AB50" s="101">
        <v>1729200</v>
      </c>
      <c r="AC50" s="100">
        <v>42.05</v>
      </c>
      <c r="AD50" s="2">
        <f t="shared" si="0"/>
        <v>0.43999999999999773</v>
      </c>
      <c r="AE50" s="138">
        <f t="shared" si="1"/>
        <v>-5.439924314096567E-3</v>
      </c>
    </row>
    <row r="51" spans="15:31" x14ac:dyDescent="0.25">
      <c r="O51" s="83">
        <v>1</v>
      </c>
      <c r="P51" s="83">
        <f t="shared" si="2"/>
        <v>48.89</v>
      </c>
      <c r="Q51" s="2"/>
      <c r="T51" s="87" t="s">
        <v>105</v>
      </c>
      <c r="U51" s="88" t="s">
        <v>420</v>
      </c>
      <c r="W51" s="99">
        <v>42541</v>
      </c>
      <c r="X51" s="103">
        <v>42.45</v>
      </c>
      <c r="Y51" s="103">
        <v>43.11</v>
      </c>
      <c r="Z51" s="103">
        <v>42.42</v>
      </c>
      <c r="AA51" s="103">
        <v>42.68</v>
      </c>
      <c r="AB51" s="101">
        <v>2188300</v>
      </c>
      <c r="AC51" s="100">
        <v>42.28</v>
      </c>
      <c r="AD51" s="2">
        <f t="shared" si="0"/>
        <v>0.68999999999999773</v>
      </c>
      <c r="AE51" s="138">
        <f t="shared" si="1"/>
        <v>1.7079624729372078E-2</v>
      </c>
    </row>
    <row r="52" spans="15:31" x14ac:dyDescent="0.25">
      <c r="O52" s="83">
        <v>0.99</v>
      </c>
      <c r="P52" s="83">
        <f t="shared" si="2"/>
        <v>48.4011</v>
      </c>
      <c r="Q52" s="2"/>
      <c r="T52" s="87" t="s">
        <v>106</v>
      </c>
      <c r="U52" s="88" t="s">
        <v>421</v>
      </c>
      <c r="W52" s="99">
        <v>42538</v>
      </c>
      <c r="X52" s="103">
        <v>41.72</v>
      </c>
      <c r="Y52" s="103">
        <v>42.04</v>
      </c>
      <c r="Z52" s="103">
        <v>41.45</v>
      </c>
      <c r="AA52" s="103">
        <v>41.96</v>
      </c>
      <c r="AB52" s="101">
        <v>2809500</v>
      </c>
      <c r="AC52" s="100">
        <v>41.57</v>
      </c>
      <c r="AD52" s="2">
        <f t="shared" si="0"/>
        <v>0.58999999999999631</v>
      </c>
      <c r="AE52" s="138">
        <f t="shared" si="1"/>
        <v>5.5636187711658458E-3</v>
      </c>
    </row>
    <row r="53" spans="15:31" x14ac:dyDescent="0.25">
      <c r="O53" s="83">
        <v>0.98</v>
      </c>
      <c r="P53" s="83">
        <f t="shared" si="2"/>
        <v>47.912199999999999</v>
      </c>
      <c r="Q53" s="2"/>
      <c r="T53" s="87" t="s">
        <v>107</v>
      </c>
      <c r="U53" s="90">
        <v>5442825</v>
      </c>
      <c r="W53" s="99">
        <v>42537</v>
      </c>
      <c r="X53" s="103">
        <v>41.37</v>
      </c>
      <c r="Y53" s="103">
        <v>41.76</v>
      </c>
      <c r="Z53" s="103">
        <v>40.89</v>
      </c>
      <c r="AA53" s="103">
        <v>41.73</v>
      </c>
      <c r="AB53" s="101">
        <v>2799700</v>
      </c>
      <c r="AC53" s="100">
        <v>41.34</v>
      </c>
      <c r="AD53" s="2">
        <f t="shared" si="0"/>
        <v>0.86999999999999744</v>
      </c>
      <c r="AE53" s="138">
        <f t="shared" si="1"/>
        <v>3.3980582524271163E-3</v>
      </c>
    </row>
    <row r="54" spans="15:31" x14ac:dyDescent="0.25">
      <c r="O54" s="83">
        <v>0.97</v>
      </c>
      <c r="P54" s="83">
        <f t="shared" si="2"/>
        <v>47.423299999999998</v>
      </c>
      <c r="T54" s="87" t="s">
        <v>110</v>
      </c>
      <c r="U54" s="90">
        <v>2670830</v>
      </c>
      <c r="W54" s="99">
        <v>42536</v>
      </c>
      <c r="X54" s="103">
        <v>42</v>
      </c>
      <c r="Y54" s="103">
        <v>42.26</v>
      </c>
      <c r="Z54" s="103">
        <v>41.55</v>
      </c>
      <c r="AA54" s="103">
        <v>41.59</v>
      </c>
      <c r="AB54" s="101">
        <v>2386000</v>
      </c>
      <c r="AC54" s="100">
        <v>41.2</v>
      </c>
      <c r="AD54" s="2">
        <f t="shared" si="0"/>
        <v>0.71000000000000085</v>
      </c>
      <c r="AE54" s="138">
        <f t="shared" si="1"/>
        <v>-3.3865505563619447E-3</v>
      </c>
    </row>
    <row r="55" spans="15:31" x14ac:dyDescent="0.25">
      <c r="O55" s="83">
        <v>0.96</v>
      </c>
      <c r="P55" s="83">
        <f t="shared" si="2"/>
        <v>46.934399999999997</v>
      </c>
      <c r="T55" s="87" t="s">
        <v>108</v>
      </c>
      <c r="U55" s="88" t="s">
        <v>422</v>
      </c>
      <c r="W55" s="99">
        <v>42535</v>
      </c>
      <c r="X55" s="103">
        <v>41.78</v>
      </c>
      <c r="Y55" s="103">
        <v>41.94</v>
      </c>
      <c r="Z55" s="103">
        <v>41.31</v>
      </c>
      <c r="AA55" s="103">
        <v>41.73</v>
      </c>
      <c r="AB55" s="101">
        <v>3014400</v>
      </c>
      <c r="AC55" s="100">
        <v>41.34</v>
      </c>
      <c r="AD55" s="2">
        <f t="shared" si="0"/>
        <v>0.62999999999999545</v>
      </c>
      <c r="AE55" s="138">
        <f t="shared" si="1"/>
        <v>-6.0110603510459271E-3</v>
      </c>
    </row>
    <row r="56" spans="15:31" x14ac:dyDescent="0.25">
      <c r="O56" s="83">
        <v>0.95</v>
      </c>
      <c r="P56" s="83">
        <f t="shared" si="2"/>
        <v>46.445499999999996</v>
      </c>
      <c r="T56" s="87" t="s">
        <v>111</v>
      </c>
      <c r="U56" s="88">
        <v>26.48</v>
      </c>
      <c r="W56" s="99">
        <v>42534</v>
      </c>
      <c r="X56" s="103">
        <v>42.92</v>
      </c>
      <c r="Y56" s="103">
        <v>43.04</v>
      </c>
      <c r="Z56" s="103">
        <v>41.93</v>
      </c>
      <c r="AA56" s="103">
        <v>41.98</v>
      </c>
      <c r="AB56" s="101">
        <v>3483500</v>
      </c>
      <c r="AC56" s="100">
        <v>41.59</v>
      </c>
      <c r="AD56" s="2">
        <f t="shared" si="0"/>
        <v>1.1099999999999994</v>
      </c>
      <c r="AE56" s="138">
        <f t="shared" si="1"/>
        <v>-2.7589431844750933E-2</v>
      </c>
    </row>
    <row r="57" spans="15:31" x14ac:dyDescent="0.25">
      <c r="O57" s="83">
        <v>0.94</v>
      </c>
      <c r="P57" s="83">
        <f t="shared" si="2"/>
        <v>45.956599999999995</v>
      </c>
      <c r="T57" s="87" t="s">
        <v>112</v>
      </c>
      <c r="U57" s="88">
        <v>1.85</v>
      </c>
      <c r="W57" s="99">
        <v>42531</v>
      </c>
      <c r="X57" s="103">
        <v>43.35</v>
      </c>
      <c r="Y57" s="103">
        <v>43.39</v>
      </c>
      <c r="Z57" s="103">
        <v>42.9</v>
      </c>
      <c r="AA57" s="103">
        <v>43.18</v>
      </c>
      <c r="AB57" s="101">
        <v>2337200</v>
      </c>
      <c r="AC57" s="100">
        <v>42.77</v>
      </c>
      <c r="AD57" s="2">
        <f t="shared" si="0"/>
        <v>0.49000000000000199</v>
      </c>
      <c r="AE57" s="138">
        <f t="shared" si="1"/>
        <v>-9.4951366373320356E-3</v>
      </c>
    </row>
    <row r="58" spans="15:31" x14ac:dyDescent="0.25">
      <c r="O58" s="83">
        <v>0.93</v>
      </c>
      <c r="P58" s="83">
        <f t="shared" si="2"/>
        <v>45.467700000000001</v>
      </c>
      <c r="T58" s="87" t="s">
        <v>109</v>
      </c>
      <c r="U58" s="88" t="s">
        <v>382</v>
      </c>
      <c r="W58" s="99">
        <v>42530</v>
      </c>
      <c r="X58" s="103">
        <v>43.9</v>
      </c>
      <c r="Y58" s="103">
        <v>43.99</v>
      </c>
      <c r="Z58" s="103">
        <v>43.36</v>
      </c>
      <c r="AA58" s="103">
        <v>43.59</v>
      </c>
      <c r="AB58" s="101">
        <v>1661100</v>
      </c>
      <c r="AC58" s="100">
        <v>43.18</v>
      </c>
      <c r="AD58" s="2">
        <f t="shared" si="0"/>
        <v>0.63000000000000256</v>
      </c>
      <c r="AE58" s="138">
        <f t="shared" si="1"/>
        <v>-1.189931350114426E-2</v>
      </c>
    </row>
    <row r="59" spans="15:31" x14ac:dyDescent="0.25">
      <c r="O59" s="83">
        <v>0.92</v>
      </c>
      <c r="P59" s="83">
        <f t="shared" si="2"/>
        <v>44.9788</v>
      </c>
      <c r="W59" s="99">
        <v>42529</v>
      </c>
      <c r="X59" s="103">
        <v>44.12</v>
      </c>
      <c r="Y59" s="103">
        <v>44.18</v>
      </c>
      <c r="Z59" s="103">
        <v>43.87</v>
      </c>
      <c r="AA59" s="103">
        <v>44.11</v>
      </c>
      <c r="AB59" s="101">
        <v>2899800</v>
      </c>
      <c r="AC59" s="100">
        <v>43.7</v>
      </c>
      <c r="AD59" s="2">
        <f t="shared" si="0"/>
        <v>0.31000000000000227</v>
      </c>
      <c r="AE59" s="138">
        <f t="shared" si="1"/>
        <v>4.5977011494253706E-3</v>
      </c>
    </row>
    <row r="60" spans="15:31" x14ac:dyDescent="0.25">
      <c r="O60" s="83">
        <v>0.91</v>
      </c>
      <c r="P60" s="83">
        <f t="shared" si="2"/>
        <v>44.489899999999999</v>
      </c>
      <c r="W60" s="99">
        <v>42528</v>
      </c>
      <c r="X60" s="103">
        <v>43.29</v>
      </c>
      <c r="Y60" s="103">
        <v>44.11</v>
      </c>
      <c r="Z60" s="103">
        <v>43.2</v>
      </c>
      <c r="AA60" s="103">
        <v>43.91</v>
      </c>
      <c r="AB60" s="101">
        <v>3864500</v>
      </c>
      <c r="AC60" s="100">
        <v>43.5</v>
      </c>
      <c r="AD60" s="2">
        <f t="shared" si="0"/>
        <v>0.90999999999999659</v>
      </c>
      <c r="AE60" s="138">
        <f t="shared" si="1"/>
        <v>1.8496839147740474E-2</v>
      </c>
    </row>
    <row r="61" spans="15:31" x14ac:dyDescent="0.25">
      <c r="O61" s="83">
        <v>0.9</v>
      </c>
      <c r="P61" s="83">
        <f t="shared" si="2"/>
        <v>44.001000000000005</v>
      </c>
      <c r="W61" s="99">
        <v>42527</v>
      </c>
      <c r="X61" s="103">
        <v>43</v>
      </c>
      <c r="Y61" s="103">
        <v>43.25</v>
      </c>
      <c r="Z61" s="103">
        <v>42.93</v>
      </c>
      <c r="AA61" s="103">
        <v>43.12</v>
      </c>
      <c r="AB61" s="101">
        <v>1945800</v>
      </c>
      <c r="AC61" s="100">
        <v>42.71</v>
      </c>
      <c r="AD61" s="2">
        <f t="shared" si="0"/>
        <v>0.32000000000000028</v>
      </c>
      <c r="AE61" s="138">
        <f t="shared" si="1"/>
        <v>4.2323066071008331E-3</v>
      </c>
    </row>
    <row r="62" spans="15:31" x14ac:dyDescent="0.25">
      <c r="W62" s="99">
        <v>42524</v>
      </c>
      <c r="X62" s="103">
        <v>42.9</v>
      </c>
      <c r="Y62" s="103">
        <v>42.98</v>
      </c>
      <c r="Z62" s="103">
        <v>42.4</v>
      </c>
      <c r="AA62" s="103">
        <v>42.93</v>
      </c>
      <c r="AB62" s="101">
        <v>2868400</v>
      </c>
      <c r="AC62" s="100">
        <v>42.53</v>
      </c>
      <c r="AD62" s="2">
        <f t="shared" si="0"/>
        <v>0.57999999999999829</v>
      </c>
      <c r="AE62" s="138">
        <f t="shared" si="1"/>
        <v>7.0588235294111179E-4</v>
      </c>
    </row>
    <row r="63" spans="15:31" x14ac:dyDescent="0.25">
      <c r="W63" s="99">
        <v>42523</v>
      </c>
      <c r="X63" s="103">
        <v>42.15</v>
      </c>
      <c r="Y63" s="103">
        <v>43.09</v>
      </c>
      <c r="Z63" s="103">
        <v>42.07</v>
      </c>
      <c r="AA63" s="103">
        <v>42.9</v>
      </c>
      <c r="AB63" s="101">
        <v>3181700</v>
      </c>
      <c r="AC63" s="100">
        <v>42.5</v>
      </c>
      <c r="AD63" s="2">
        <f t="shared" si="0"/>
        <v>1.0200000000000031</v>
      </c>
      <c r="AE63" s="138">
        <f t="shared" si="1"/>
        <v>1.8940302085830751E-2</v>
      </c>
    </row>
    <row r="64" spans="15:31" x14ac:dyDescent="0.25">
      <c r="W64" s="99">
        <v>42522</v>
      </c>
      <c r="X64" s="103">
        <v>41.95</v>
      </c>
      <c r="Y64" s="103">
        <v>42.12</v>
      </c>
      <c r="Z64" s="103">
        <v>41.7</v>
      </c>
      <c r="AA64" s="103">
        <v>42.11</v>
      </c>
      <c r="AB64" s="101">
        <v>1967900</v>
      </c>
      <c r="AC64" s="100">
        <v>41.71</v>
      </c>
      <c r="AD64" s="2">
        <f t="shared" si="0"/>
        <v>0.4199999999999946</v>
      </c>
      <c r="AE64" s="138">
        <f t="shared" si="1"/>
        <v>-1.1973180076627621E-3</v>
      </c>
    </row>
    <row r="65" spans="23:31" x14ac:dyDescent="0.25">
      <c r="W65" s="99">
        <v>42521</v>
      </c>
      <c r="X65" s="103">
        <v>42.3</v>
      </c>
      <c r="Y65" s="103">
        <v>42.5</v>
      </c>
      <c r="Z65" s="103">
        <v>41.79</v>
      </c>
      <c r="AA65" s="103">
        <v>42.16</v>
      </c>
      <c r="AB65" s="101">
        <v>2822000</v>
      </c>
      <c r="AC65" s="100">
        <v>41.76</v>
      </c>
      <c r="AD65" s="2">
        <f t="shared" si="0"/>
        <v>0.71000000000000085</v>
      </c>
      <c r="AE65" s="138">
        <f t="shared" si="1"/>
        <v>1.6790597265532448E-3</v>
      </c>
    </row>
    <row r="66" spans="23:31" x14ac:dyDescent="0.25">
      <c r="W66" s="99">
        <v>42517</v>
      </c>
      <c r="X66" s="103">
        <v>41.92</v>
      </c>
      <c r="Y66" s="103">
        <v>42.22</v>
      </c>
      <c r="Z66" s="103">
        <v>41.8</v>
      </c>
      <c r="AA66" s="103">
        <v>42.09</v>
      </c>
      <c r="AB66" s="101">
        <v>1625100</v>
      </c>
      <c r="AC66" s="100">
        <v>41.69</v>
      </c>
      <c r="AD66" s="2">
        <f t="shared" si="0"/>
        <v>0.42000000000000171</v>
      </c>
      <c r="AE66" s="138">
        <f t="shared" si="1"/>
        <v>5.7901085645355455E-3</v>
      </c>
    </row>
    <row r="67" spans="23:31" x14ac:dyDescent="0.25">
      <c r="W67" s="99">
        <v>42516</v>
      </c>
      <c r="X67" s="103">
        <v>42.11</v>
      </c>
      <c r="Y67" s="103">
        <v>42.26</v>
      </c>
      <c r="Z67" s="103">
        <v>41.71</v>
      </c>
      <c r="AA67" s="103">
        <v>41.84</v>
      </c>
      <c r="AB67" s="101">
        <v>2460600</v>
      </c>
      <c r="AC67" s="100">
        <v>41.45</v>
      </c>
      <c r="AD67" s="2">
        <f>Y67-Z67</f>
        <v>0.54999999999999716</v>
      </c>
      <c r="AE67" s="138" t="e">
        <f>AC67/#REF!-1</f>
        <v>#REF!</v>
      </c>
    </row>
    <row r="68" spans="23:31" x14ac:dyDescent="0.25">
      <c r="W68" s="99">
        <v>42515</v>
      </c>
      <c r="X68" s="103">
        <v>41.18</v>
      </c>
      <c r="Y68" s="103">
        <v>42.42</v>
      </c>
      <c r="Z68" s="103">
        <v>41.18</v>
      </c>
      <c r="AA68" s="103">
        <v>42.13</v>
      </c>
      <c r="AB68" s="101">
        <v>4884300</v>
      </c>
      <c r="AC68" s="100">
        <v>41.73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>
        <v>42515</v>
      </c>
      <c r="X69" s="103" t="s">
        <v>230</v>
      </c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#REF!/AC70-1</f>
        <v>#REF!</v>
      </c>
    </row>
    <row r="70" spans="23:31" x14ac:dyDescent="0.25">
      <c r="W70" s="99" t="s">
        <v>122</v>
      </c>
      <c r="X70" s="103"/>
      <c r="Y70" s="103"/>
      <c r="Z70" s="103"/>
      <c r="AA70" s="103"/>
      <c r="AB70" s="101"/>
      <c r="AC70" s="10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31" priority="11">
      <formula>F27&gt;0</formula>
    </cfRule>
    <cfRule type="expression" dxfId="430" priority="12">
      <formula>F27&lt;0</formula>
    </cfRule>
  </conditionalFormatting>
  <conditionalFormatting sqref="H27:H29">
    <cfRule type="expression" dxfId="429" priority="9">
      <formula>H27&gt;0</formula>
    </cfRule>
    <cfRule type="expression" dxfId="428" priority="10">
      <formula>H27&lt;0</formula>
    </cfRule>
  </conditionalFormatting>
  <conditionalFormatting sqref="F23:F26">
    <cfRule type="expression" dxfId="427" priority="7">
      <formula>F23&gt;0</formula>
    </cfRule>
    <cfRule type="expression" dxfId="426" priority="8">
      <formula>F23&lt;0</formula>
    </cfRule>
  </conditionalFormatting>
  <conditionalFormatting sqref="H23:H26">
    <cfRule type="expression" dxfId="425" priority="5">
      <formula>H23&gt;0</formula>
    </cfRule>
    <cfRule type="expression" dxfId="424" priority="6">
      <formula>H23&lt;0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42608</v>
      </c>
      <c r="X2" s="103">
        <v>35.11</v>
      </c>
      <c r="Y2" s="103">
        <v>35.58</v>
      </c>
      <c r="Z2" s="103">
        <v>35.049999999999997</v>
      </c>
      <c r="AA2" s="103">
        <v>35.26</v>
      </c>
      <c r="AB2" s="101">
        <v>14403100</v>
      </c>
      <c r="AC2" s="100">
        <v>35.26</v>
      </c>
      <c r="AD2" s="2">
        <f>Y2-Z2</f>
        <v>0.53000000000000114</v>
      </c>
      <c r="AE2" s="138">
        <f>AC2/AC3-1</f>
        <v>4.8446850954686482E-3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35.26</v>
      </c>
      <c r="S3" s="115"/>
      <c r="T3" s="17"/>
      <c r="U3" s="17"/>
      <c r="V3" s="17"/>
      <c r="W3" s="99">
        <v>42607</v>
      </c>
      <c r="X3" s="103">
        <v>35.049999999999997</v>
      </c>
      <c r="Y3" s="103">
        <v>35.22</v>
      </c>
      <c r="Z3" s="103">
        <v>34.9</v>
      </c>
      <c r="AA3" s="103">
        <v>35.090000000000003</v>
      </c>
      <c r="AB3" s="101">
        <v>12428000</v>
      </c>
      <c r="AC3" s="100">
        <v>35.090000000000003</v>
      </c>
      <c r="AD3" s="2">
        <f t="shared" ref="AD3:AD66" si="0">Y3-Z3</f>
        <v>0.32000000000000028</v>
      </c>
      <c r="AE3" s="138">
        <f t="shared" ref="AE3:AE66" si="1">AC3/AC4-1</f>
        <v>-1.7069701280225669E-3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35.26</v>
      </c>
      <c r="W4" s="99">
        <v>42606</v>
      </c>
      <c r="X4" s="103">
        <v>35.32</v>
      </c>
      <c r="Y4" s="103">
        <v>35.409999999999997</v>
      </c>
      <c r="Z4" s="103">
        <v>35.020000000000003</v>
      </c>
      <c r="AA4" s="103">
        <v>35.15</v>
      </c>
      <c r="AB4" s="101">
        <v>16343500</v>
      </c>
      <c r="AC4" s="100">
        <v>35.15</v>
      </c>
      <c r="AD4" s="2">
        <f t="shared" si="0"/>
        <v>0.38999999999999346</v>
      </c>
      <c r="AE4" s="138">
        <f t="shared" si="1"/>
        <v>-7.0621468926553854E-3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42605</v>
      </c>
      <c r="X5" s="103">
        <v>35.5</v>
      </c>
      <c r="Y5" s="103">
        <v>35.69</v>
      </c>
      <c r="Z5" s="103">
        <v>35.299999999999997</v>
      </c>
      <c r="AA5" s="103">
        <v>35.4</v>
      </c>
      <c r="AB5" s="101">
        <v>18316000</v>
      </c>
      <c r="AC5" s="100">
        <v>35.4</v>
      </c>
      <c r="AD5" s="2">
        <f t="shared" si="0"/>
        <v>0.39000000000000057</v>
      </c>
      <c r="AE5" s="138">
        <f t="shared" si="1"/>
        <v>1.1312217194570096E-3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42604</v>
      </c>
      <c r="X6" s="103">
        <v>35.200000000000003</v>
      </c>
      <c r="Y6" s="103">
        <v>35.450000000000003</v>
      </c>
      <c r="Z6" s="103">
        <v>35.119999999999997</v>
      </c>
      <c r="AA6" s="103">
        <v>35.36</v>
      </c>
      <c r="AB6" s="101">
        <v>14941400</v>
      </c>
      <c r="AC6" s="100">
        <v>35.36</v>
      </c>
      <c r="AD6" s="2">
        <f t="shared" si="0"/>
        <v>0.3300000000000054</v>
      </c>
      <c r="AE6" s="138">
        <f t="shared" si="1"/>
        <v>3.4052213393869213E-3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42601</v>
      </c>
      <c r="X7" s="103">
        <v>34.840000000000003</v>
      </c>
      <c r="Y7" s="103">
        <v>35.270000000000003</v>
      </c>
      <c r="Z7" s="103">
        <v>34.74</v>
      </c>
      <c r="AA7" s="103">
        <v>35.24</v>
      </c>
      <c r="AB7" s="101">
        <v>16417600</v>
      </c>
      <c r="AC7" s="100">
        <v>35.24</v>
      </c>
      <c r="AD7" s="2">
        <f t="shared" si="0"/>
        <v>0.53000000000000114</v>
      </c>
      <c r="AE7" s="138">
        <f t="shared" si="1"/>
        <v>7.7209036316843171E-3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42600</v>
      </c>
      <c r="X8" s="103">
        <v>34.96</v>
      </c>
      <c r="Y8" s="103">
        <v>35.090000000000003</v>
      </c>
      <c r="Z8" s="103">
        <v>34.75</v>
      </c>
      <c r="AA8" s="103">
        <v>34.97</v>
      </c>
      <c r="AB8" s="101">
        <v>16085200</v>
      </c>
      <c r="AC8" s="100">
        <v>34.97</v>
      </c>
      <c r="AD8" s="2">
        <f t="shared" si="0"/>
        <v>0.34000000000000341</v>
      </c>
      <c r="AE8" s="138">
        <f t="shared" si="1"/>
        <v>-1.4277555682468135E-3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224</v>
      </c>
      <c r="Q9" s="138">
        <f>IF(Q2=0, 0, Q8/Q6)</f>
        <v>0</v>
      </c>
      <c r="W9" s="99">
        <v>42599</v>
      </c>
      <c r="X9" s="103">
        <v>35.17</v>
      </c>
      <c r="Y9" s="103">
        <v>35.21</v>
      </c>
      <c r="Z9" s="103">
        <v>34.770000000000003</v>
      </c>
      <c r="AA9" s="103">
        <v>35.020000000000003</v>
      </c>
      <c r="AB9" s="101">
        <v>18221600</v>
      </c>
      <c r="AC9" s="100">
        <v>35.020000000000003</v>
      </c>
      <c r="AD9" s="2">
        <f t="shared" si="0"/>
        <v>0.43999999999999773</v>
      </c>
      <c r="AE9" s="138">
        <f t="shared" si="1"/>
        <v>-5.3961942629934256E-3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223</v>
      </c>
      <c r="P10" s="34"/>
      <c r="Q10" s="2">
        <f>M33</f>
        <v>1407.5400000000009</v>
      </c>
      <c r="W10" s="99">
        <v>42598</v>
      </c>
      <c r="X10" s="103">
        <v>34.770000000000003</v>
      </c>
      <c r="Y10" s="103">
        <v>35.21</v>
      </c>
      <c r="Z10" s="103">
        <v>34.770000000000003</v>
      </c>
      <c r="AA10" s="103">
        <v>35.21</v>
      </c>
      <c r="AB10" s="101">
        <v>16320900</v>
      </c>
      <c r="AC10" s="100">
        <v>35.21</v>
      </c>
      <c r="AD10" s="2">
        <f t="shared" si="0"/>
        <v>0.43999999999999773</v>
      </c>
      <c r="AE10" s="138">
        <f t="shared" si="1"/>
        <v>8.5935262102549981E-3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2.9399999999999999E-2</v>
      </c>
      <c r="W11" s="99">
        <v>42597</v>
      </c>
      <c r="X11" s="103">
        <v>34.700000000000003</v>
      </c>
      <c r="Y11" s="103">
        <v>35.159999999999997</v>
      </c>
      <c r="Z11" s="103">
        <v>34.630000000000003</v>
      </c>
      <c r="AA11" s="103">
        <v>34.909999999999997</v>
      </c>
      <c r="AB11" s="101">
        <v>18931100</v>
      </c>
      <c r="AC11" s="100">
        <v>34.909999999999997</v>
      </c>
      <c r="AD11" s="2">
        <f t="shared" si="0"/>
        <v>0.52999999999999403</v>
      </c>
      <c r="AE11" s="138">
        <f t="shared" si="1"/>
        <v>9.8351171536013027E-3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42594</v>
      </c>
      <c r="X12" s="103">
        <v>34.520000000000003</v>
      </c>
      <c r="Y12" s="103">
        <v>34.76</v>
      </c>
      <c r="Z12" s="103">
        <v>34.44</v>
      </c>
      <c r="AA12" s="103">
        <v>34.57</v>
      </c>
      <c r="AB12" s="101">
        <v>15708300</v>
      </c>
      <c r="AC12" s="100">
        <v>34.57</v>
      </c>
      <c r="AD12" s="2">
        <f t="shared" si="0"/>
        <v>0.32000000000000028</v>
      </c>
      <c r="AE12" s="138">
        <f t="shared" si="1"/>
        <v>-3.1718569780853079E-3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42593</v>
      </c>
      <c r="X13" s="103">
        <v>34.659999999999997</v>
      </c>
      <c r="Y13" s="103">
        <v>34.74</v>
      </c>
      <c r="Z13" s="103">
        <v>34.49</v>
      </c>
      <c r="AA13" s="103">
        <v>34.68</v>
      </c>
      <c r="AB13" s="101">
        <v>16364100</v>
      </c>
      <c r="AC13" s="100">
        <v>34.68</v>
      </c>
      <c r="AD13" s="2">
        <f t="shared" si="0"/>
        <v>0.25</v>
      </c>
      <c r="AE13" s="138">
        <f t="shared" si="1"/>
        <v>4.3440486533448119E-3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42592</v>
      </c>
      <c r="X14" s="103">
        <v>35</v>
      </c>
      <c r="Y14" s="103">
        <v>35</v>
      </c>
      <c r="Z14" s="103">
        <v>34.5</v>
      </c>
      <c r="AA14" s="103">
        <v>34.53</v>
      </c>
      <c r="AB14" s="101">
        <v>19579000</v>
      </c>
      <c r="AC14" s="100">
        <v>34.53</v>
      </c>
      <c r="AD14" s="2">
        <f t="shared" si="0"/>
        <v>0.5</v>
      </c>
      <c r="AE14" s="138">
        <f t="shared" si="1"/>
        <v>-1.1168384879725046E-2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42591</v>
      </c>
      <c r="X15" s="103">
        <v>35.04</v>
      </c>
      <c r="Y15" s="103">
        <v>35.159999999999997</v>
      </c>
      <c r="Z15" s="103">
        <v>34.840000000000003</v>
      </c>
      <c r="AA15" s="103">
        <v>34.92</v>
      </c>
      <c r="AB15" s="101">
        <v>12578900</v>
      </c>
      <c r="AC15" s="100">
        <v>34.92</v>
      </c>
      <c r="AD15" s="2">
        <f t="shared" si="0"/>
        <v>0.31999999999999318</v>
      </c>
      <c r="AE15" s="138">
        <f t="shared" si="1"/>
        <v>-3.424657534246478E-3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42590</v>
      </c>
      <c r="X16" s="103">
        <v>34.9</v>
      </c>
      <c r="Y16" s="103">
        <v>35.17</v>
      </c>
      <c r="Z16" s="103">
        <v>34.86</v>
      </c>
      <c r="AA16" s="103">
        <v>35.04</v>
      </c>
      <c r="AB16" s="101">
        <v>19497300</v>
      </c>
      <c r="AC16" s="100">
        <v>35.04</v>
      </c>
      <c r="AD16" s="2">
        <f t="shared" si="0"/>
        <v>0.31000000000000227</v>
      </c>
      <c r="AE16" s="138">
        <f t="shared" si="1"/>
        <v>1.7152658662094034E-3</v>
      </c>
    </row>
    <row r="17" spans="1:31" x14ac:dyDescent="0.25">
      <c r="W17" s="99">
        <v>42587</v>
      </c>
      <c r="X17" s="103">
        <v>34.799999999999997</v>
      </c>
      <c r="Y17" s="103">
        <v>35.130000000000003</v>
      </c>
      <c r="Z17" s="103">
        <v>34.700000000000003</v>
      </c>
      <c r="AA17" s="103">
        <v>34.979999999999997</v>
      </c>
      <c r="AB17" s="101">
        <v>20046200</v>
      </c>
      <c r="AC17" s="100">
        <v>34.979999999999997</v>
      </c>
      <c r="AD17" s="2">
        <f t="shared" si="0"/>
        <v>0.42999999999999972</v>
      </c>
      <c r="AE17" s="138">
        <f t="shared" si="1"/>
        <v>1.1567379988432602E-2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42586</v>
      </c>
      <c r="X18" s="103">
        <v>34.29</v>
      </c>
      <c r="Y18" s="103">
        <v>34.619999999999997</v>
      </c>
      <c r="Z18" s="103">
        <v>34.22</v>
      </c>
      <c r="AA18" s="103">
        <v>34.58</v>
      </c>
      <c r="AB18" s="101">
        <v>16362600</v>
      </c>
      <c r="AC18" s="100">
        <v>34.58</v>
      </c>
      <c r="AD18" s="2">
        <f t="shared" si="0"/>
        <v>0.39999999999999858</v>
      </c>
      <c r="AE18" s="138">
        <f t="shared" si="1"/>
        <v>9.6350364963502244E-3</v>
      </c>
    </row>
    <row r="19" spans="1:31" x14ac:dyDescent="0.25">
      <c r="W19" s="99">
        <v>42585</v>
      </c>
      <c r="X19" s="103">
        <v>34.1</v>
      </c>
      <c r="Y19" s="103">
        <v>34.28</v>
      </c>
      <c r="Z19" s="103">
        <v>33.99</v>
      </c>
      <c r="AA19" s="103">
        <v>34.25</v>
      </c>
      <c r="AB19" s="101">
        <v>18388800</v>
      </c>
      <c r="AC19" s="100">
        <v>34.25</v>
      </c>
      <c r="AD19" s="2">
        <f t="shared" si="0"/>
        <v>0.28999999999999915</v>
      </c>
      <c r="AE19" s="138" t="e">
        <f t="shared" si="1"/>
        <v>#DIV/0!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42585</v>
      </c>
      <c r="X20" s="103" t="s">
        <v>142</v>
      </c>
      <c r="Y20" s="103"/>
      <c r="Z20" s="103"/>
      <c r="AA20" s="103"/>
      <c r="AB20" s="101"/>
      <c r="AC20" s="100"/>
      <c r="AD20" s="2">
        <f t="shared" si="0"/>
        <v>0</v>
      </c>
      <c r="AE20" s="138">
        <f t="shared" si="1"/>
        <v>-1</v>
      </c>
    </row>
    <row r="21" spans="1:31" x14ac:dyDescent="0.25">
      <c r="B21" s="193"/>
      <c r="C21" s="10"/>
      <c r="D21" s="40"/>
      <c r="E21" s="40"/>
      <c r="F21" s="40"/>
      <c r="G21" s="40"/>
      <c r="W21" s="99">
        <v>42584</v>
      </c>
      <c r="X21" s="103">
        <v>34.81</v>
      </c>
      <c r="Y21" s="103">
        <v>34.869999999999997</v>
      </c>
      <c r="Z21" s="103">
        <v>34.33</v>
      </c>
      <c r="AA21" s="103">
        <v>34.56</v>
      </c>
      <c r="AB21" s="101">
        <v>20057300</v>
      </c>
      <c r="AC21" s="100">
        <v>34.299999999999997</v>
      </c>
      <c r="AD21" s="2">
        <f t="shared" si="0"/>
        <v>0.53999999999999915</v>
      </c>
      <c r="AE21" s="138">
        <f t="shared" si="1"/>
        <v>-8.383925990170793E-3</v>
      </c>
    </row>
    <row r="22" spans="1:31" x14ac:dyDescent="0.25">
      <c r="B22" s="193"/>
      <c r="C22" s="10"/>
      <c r="D22" s="40"/>
      <c r="E22" s="40"/>
      <c r="F22" s="40"/>
      <c r="G22" s="40"/>
      <c r="W22" s="99">
        <v>42583</v>
      </c>
      <c r="X22" s="103">
        <v>34.82</v>
      </c>
      <c r="Y22" s="103">
        <v>34.909999999999997</v>
      </c>
      <c r="Z22" s="103">
        <v>34.56</v>
      </c>
      <c r="AA22" s="103">
        <v>34.85</v>
      </c>
      <c r="AB22" s="101">
        <v>18824400</v>
      </c>
      <c r="AC22" s="100">
        <v>34.590000000000003</v>
      </c>
      <c r="AD22" s="2">
        <f t="shared" si="0"/>
        <v>0.34999999999999432</v>
      </c>
      <c r="AE22" s="138">
        <f t="shared" si="1"/>
        <v>-2.8901734104036514E-4</v>
      </c>
    </row>
    <row r="23" spans="1:31" x14ac:dyDescent="0.25">
      <c r="B23" s="10"/>
      <c r="C23" s="10"/>
      <c r="D23" s="40"/>
      <c r="E23" s="40"/>
      <c r="F23" s="40"/>
      <c r="G23" s="40"/>
      <c r="W23" s="99">
        <v>42580</v>
      </c>
      <c r="X23" s="103">
        <v>34.770000000000003</v>
      </c>
      <c r="Y23" s="103">
        <v>34.92</v>
      </c>
      <c r="Z23" s="103">
        <v>34.6</v>
      </c>
      <c r="AA23" s="103">
        <v>34.86</v>
      </c>
      <c r="AB23" s="101">
        <v>18171200</v>
      </c>
      <c r="AC23" s="100">
        <v>34.6</v>
      </c>
      <c r="AD23" s="2">
        <f t="shared" si="0"/>
        <v>0.32000000000000028</v>
      </c>
      <c r="AE23" s="138">
        <f t="shared" si="1"/>
        <v>2.6079397276153049E-3</v>
      </c>
    </row>
    <row r="24" spans="1:31" x14ac:dyDescent="0.25">
      <c r="B24" s="10"/>
      <c r="C24" s="10"/>
      <c r="D24" s="40"/>
      <c r="E24" s="40"/>
      <c r="F24" s="40"/>
      <c r="G24" s="40"/>
      <c r="W24" s="99">
        <v>42579</v>
      </c>
      <c r="X24" s="103">
        <v>34.83</v>
      </c>
      <c r="Y24" s="103">
        <v>34.83</v>
      </c>
      <c r="Z24" s="103">
        <v>34.520000000000003</v>
      </c>
      <c r="AA24" s="103">
        <v>34.770000000000003</v>
      </c>
      <c r="AB24" s="101">
        <v>21667400</v>
      </c>
      <c r="AC24" s="100">
        <v>34.51</v>
      </c>
      <c r="AD24" s="2">
        <f t="shared" si="0"/>
        <v>0.30999999999999517</v>
      </c>
      <c r="AE24" s="138">
        <f t="shared" si="1"/>
        <v>-1.7356089094591187E-3</v>
      </c>
    </row>
    <row r="25" spans="1:31" x14ac:dyDescent="0.25">
      <c r="B25" s="10"/>
      <c r="C25" s="10"/>
      <c r="D25" s="40"/>
      <c r="E25" s="40"/>
      <c r="F25" s="40"/>
      <c r="G25" s="40"/>
      <c r="W25" s="99">
        <v>42578</v>
      </c>
      <c r="X25" s="103">
        <v>35</v>
      </c>
      <c r="Y25" s="103">
        <v>35.28</v>
      </c>
      <c r="Z25" s="103">
        <v>34.630000000000003</v>
      </c>
      <c r="AA25" s="103">
        <v>34.83</v>
      </c>
      <c r="AB25" s="101">
        <v>23601800</v>
      </c>
      <c r="AC25" s="100">
        <v>34.57</v>
      </c>
      <c r="AD25" s="2">
        <f t="shared" si="0"/>
        <v>0.64999999999999858</v>
      </c>
      <c r="AE25" s="138">
        <f t="shared" si="1"/>
        <v>-7.4648291702554825E-3</v>
      </c>
    </row>
    <row r="26" spans="1:31" x14ac:dyDescent="0.25">
      <c r="B26" s="10"/>
      <c r="C26" s="10"/>
      <c r="D26" s="40"/>
      <c r="E26" s="40"/>
      <c r="F26" s="40"/>
      <c r="G26" s="40"/>
      <c r="W26" s="99">
        <v>42577</v>
      </c>
      <c r="X26" s="103">
        <v>34.75</v>
      </c>
      <c r="Y26" s="103">
        <v>35.229999999999997</v>
      </c>
      <c r="Z26" s="103">
        <v>34.700000000000003</v>
      </c>
      <c r="AA26" s="103">
        <v>35.090000000000003</v>
      </c>
      <c r="AB26" s="101">
        <v>29644400</v>
      </c>
      <c r="AC26" s="100">
        <v>34.83</v>
      </c>
      <c r="AD26" s="2">
        <f t="shared" si="0"/>
        <v>0.52999999999999403</v>
      </c>
      <c r="AE26" s="138">
        <f t="shared" si="1"/>
        <v>1.1617775196050006E-2</v>
      </c>
    </row>
    <row r="27" spans="1:31" x14ac:dyDescent="0.25">
      <c r="B27" s="10"/>
      <c r="C27" s="10"/>
      <c r="D27" s="40"/>
      <c r="E27" s="40"/>
      <c r="F27" s="40"/>
      <c r="G27" s="40"/>
      <c r="W27" s="99">
        <v>42576</v>
      </c>
      <c r="X27" s="103">
        <v>34.619999999999997</v>
      </c>
      <c r="Y27" s="103">
        <v>34.76</v>
      </c>
      <c r="Z27" s="103">
        <v>34.57</v>
      </c>
      <c r="AA27" s="103">
        <v>34.69</v>
      </c>
      <c r="AB27" s="101">
        <v>20277700</v>
      </c>
      <c r="AC27" s="100">
        <v>34.43</v>
      </c>
      <c r="AD27" s="2">
        <f t="shared" si="0"/>
        <v>0.18999999999999773</v>
      </c>
      <c r="AE27" s="138">
        <f t="shared" si="1"/>
        <v>8.7209302325574889E-4</v>
      </c>
    </row>
    <row r="28" spans="1:31" x14ac:dyDescent="0.25">
      <c r="B28" s="10"/>
      <c r="C28" s="10"/>
      <c r="D28" s="40"/>
      <c r="E28" s="40"/>
      <c r="F28" s="40"/>
      <c r="G28" s="40"/>
      <c r="W28" s="99">
        <v>42573</v>
      </c>
      <c r="X28" s="103">
        <v>34.380000000000003</v>
      </c>
      <c r="Y28" s="103">
        <v>34.700000000000003</v>
      </c>
      <c r="Z28" s="103">
        <v>34.26</v>
      </c>
      <c r="AA28" s="103">
        <v>34.659999999999997</v>
      </c>
      <c r="AB28" s="101">
        <v>33033700</v>
      </c>
      <c r="AC28" s="100">
        <v>34.4</v>
      </c>
      <c r="AD28" s="2">
        <f t="shared" si="0"/>
        <v>0.44000000000000483</v>
      </c>
      <c r="AE28" s="138">
        <f t="shared" si="1"/>
        <v>1.1467215524845642E-2</v>
      </c>
    </row>
    <row r="29" spans="1:31" x14ac:dyDescent="0.25">
      <c r="B29" s="10"/>
      <c r="C29" s="10"/>
      <c r="D29" s="40"/>
      <c r="E29" s="40"/>
      <c r="F29" s="40"/>
      <c r="G29" s="40"/>
      <c r="W29" s="99">
        <v>42572</v>
      </c>
      <c r="X29" s="103">
        <v>34.33</v>
      </c>
      <c r="Y29" s="103">
        <v>34.49</v>
      </c>
      <c r="Z29" s="103">
        <v>33.86</v>
      </c>
      <c r="AA29" s="103">
        <v>34.270000000000003</v>
      </c>
      <c r="AB29" s="101">
        <v>63708600</v>
      </c>
      <c r="AC29" s="100">
        <v>34.01</v>
      </c>
      <c r="AD29" s="2">
        <f t="shared" si="0"/>
        <v>0.63000000000000256</v>
      </c>
      <c r="AE29" s="138">
        <f t="shared" si="1"/>
        <v>-3.9808018068887785E-2</v>
      </c>
    </row>
    <row r="30" spans="1:31" x14ac:dyDescent="0.25">
      <c r="B30" s="10"/>
      <c r="C30" s="10"/>
      <c r="D30" s="40"/>
      <c r="E30" s="40"/>
      <c r="F30" s="40"/>
      <c r="G30" s="40"/>
      <c r="W30" s="99">
        <v>42571</v>
      </c>
      <c r="X30" s="103">
        <v>35.299999999999997</v>
      </c>
      <c r="Y30" s="103">
        <v>35.93</v>
      </c>
      <c r="Z30" s="103">
        <v>35.06</v>
      </c>
      <c r="AA30" s="103">
        <v>35.69</v>
      </c>
      <c r="AB30" s="101">
        <v>42994200</v>
      </c>
      <c r="AC30" s="100">
        <v>35.42</v>
      </c>
      <c r="AD30" s="2">
        <f t="shared" si="0"/>
        <v>0.86999999999999744</v>
      </c>
      <c r="AE30" s="138">
        <f t="shared" si="1"/>
        <v>1.5190599025508789E-2</v>
      </c>
    </row>
    <row r="31" spans="1:31" x14ac:dyDescent="0.25">
      <c r="W31" s="99">
        <v>42570</v>
      </c>
      <c r="X31" s="103">
        <v>34.89</v>
      </c>
      <c r="Y31" s="103">
        <v>35.159999999999997</v>
      </c>
      <c r="Z31" s="103">
        <v>34.85</v>
      </c>
      <c r="AA31" s="103">
        <v>35.15</v>
      </c>
      <c r="AB31" s="101">
        <v>20395400</v>
      </c>
      <c r="AC31" s="100">
        <v>34.89</v>
      </c>
      <c r="AD31" s="2">
        <f t="shared" si="0"/>
        <v>0.30999999999999517</v>
      </c>
      <c r="AE31" s="138">
        <f t="shared" si="1"/>
        <v>2.8743891922966558E-3</v>
      </c>
    </row>
    <row r="32" spans="1:31" x14ac:dyDescent="0.25">
      <c r="W32" s="99">
        <v>42569</v>
      </c>
      <c r="X32" s="103">
        <v>35.18</v>
      </c>
      <c r="Y32" s="103">
        <v>35.200000000000003</v>
      </c>
      <c r="Z32" s="103">
        <v>34.950000000000003</v>
      </c>
      <c r="AA32" s="103">
        <v>35.049999999999997</v>
      </c>
      <c r="AB32" s="101">
        <v>19347200</v>
      </c>
      <c r="AC32" s="100">
        <v>34.79</v>
      </c>
      <c r="AD32" s="2">
        <f t="shared" si="0"/>
        <v>0.25</v>
      </c>
      <c r="AE32" s="138">
        <f t="shared" si="1"/>
        <v>-5.7454754380936723E-4</v>
      </c>
    </row>
    <row r="33" spans="1:31" x14ac:dyDescent="0.25">
      <c r="L33" t="s">
        <v>223</v>
      </c>
      <c r="M33" s="2">
        <f>M56+K56-F56</f>
        <v>1407.5400000000009</v>
      </c>
      <c r="W33" s="99">
        <v>42566</v>
      </c>
      <c r="X33" s="103">
        <v>35.26</v>
      </c>
      <c r="Y33" s="103">
        <v>35.29</v>
      </c>
      <c r="Z33" s="103">
        <v>34.9</v>
      </c>
      <c r="AA33" s="103">
        <v>35.07</v>
      </c>
      <c r="AB33" s="101">
        <v>23661900</v>
      </c>
      <c r="AC33" s="100">
        <v>34.81</v>
      </c>
      <c r="AD33" s="2">
        <f t="shared" si="0"/>
        <v>0.39000000000000057</v>
      </c>
      <c r="AE33" s="138">
        <f t="shared" si="1"/>
        <v>-3.7206639954205922E-3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42565</v>
      </c>
      <c r="X34" s="103">
        <v>35.130000000000003</v>
      </c>
      <c r="Y34" s="103">
        <v>35.299999999999997</v>
      </c>
      <c r="Z34" s="103">
        <v>34.96</v>
      </c>
      <c r="AA34" s="103">
        <v>35.200000000000003</v>
      </c>
      <c r="AB34" s="101">
        <v>25296400</v>
      </c>
      <c r="AC34" s="100">
        <v>34.94</v>
      </c>
      <c r="AD34" s="2">
        <f t="shared" si="0"/>
        <v>0.33999999999999631</v>
      </c>
      <c r="AE34" s="138">
        <f t="shared" si="1"/>
        <v>5.4676258992805149E-3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42564</v>
      </c>
      <c r="X35" s="103">
        <v>35.04</v>
      </c>
      <c r="Y35" s="103">
        <v>35.25</v>
      </c>
      <c r="Z35" s="103">
        <v>34.880000000000003</v>
      </c>
      <c r="AA35" s="103">
        <v>35.01</v>
      </c>
      <c r="AB35" s="101">
        <v>29120900</v>
      </c>
      <c r="AC35" s="100">
        <v>34.75</v>
      </c>
      <c r="AD35" s="2">
        <f t="shared" si="0"/>
        <v>0.36999999999999744</v>
      </c>
      <c r="AE35" s="138">
        <f t="shared" si="1"/>
        <v>2.0184544405996707E-3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42563</v>
      </c>
      <c r="X36" s="103">
        <v>34.51</v>
      </c>
      <c r="Y36" s="103">
        <v>34.97</v>
      </c>
      <c r="Z36" s="103">
        <v>34.479999999999997</v>
      </c>
      <c r="AA36" s="103">
        <v>34.94</v>
      </c>
      <c r="AB36" s="101">
        <v>28064100</v>
      </c>
      <c r="AC36" s="100">
        <v>34.68</v>
      </c>
      <c r="AD36" s="2">
        <f t="shared" si="0"/>
        <v>0.49000000000000199</v>
      </c>
      <c r="AE36" s="138">
        <f t="shared" si="1"/>
        <v>1.6412661195779776E-2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42562</v>
      </c>
      <c r="X37" s="103">
        <v>34.04</v>
      </c>
      <c r="Y37" s="103">
        <v>34.5</v>
      </c>
      <c r="Z37" s="103">
        <v>34.04</v>
      </c>
      <c r="AA37" s="103">
        <v>34.380000000000003</v>
      </c>
      <c r="AB37" s="101">
        <v>23820700</v>
      </c>
      <c r="AC37" s="100">
        <v>34.119999999999997</v>
      </c>
      <c r="AD37" s="2">
        <f t="shared" si="0"/>
        <v>0.46000000000000085</v>
      </c>
      <c r="AE37" s="138">
        <f t="shared" si="1"/>
        <v>1.1262596324836949E-2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42559</v>
      </c>
      <c r="X38" s="103">
        <v>33.65</v>
      </c>
      <c r="Y38" s="103">
        <v>34</v>
      </c>
      <c r="Z38" s="103">
        <v>33.5</v>
      </c>
      <c r="AA38" s="103">
        <v>34</v>
      </c>
      <c r="AB38" s="101">
        <v>23341900</v>
      </c>
      <c r="AC38" s="100">
        <v>33.74</v>
      </c>
      <c r="AD38" s="2">
        <f t="shared" si="0"/>
        <v>0.5</v>
      </c>
      <c r="AE38" s="138">
        <f t="shared" si="1"/>
        <v>2.3975720789074284E-2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42558</v>
      </c>
      <c r="X39" s="103">
        <v>32.96</v>
      </c>
      <c r="Y39" s="103">
        <v>33.549999999999997</v>
      </c>
      <c r="Z39" s="103">
        <v>32.96</v>
      </c>
      <c r="AA39" s="103">
        <v>33.200000000000003</v>
      </c>
      <c r="AB39" s="101">
        <v>26119400</v>
      </c>
      <c r="AC39" s="100">
        <v>32.950000000000003</v>
      </c>
      <c r="AD39" s="2">
        <f t="shared" si="0"/>
        <v>0.58999999999999631</v>
      </c>
      <c r="AE39" s="138">
        <f t="shared" si="1"/>
        <v>7.0293398533007867E-3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36" t="s">
        <v>78</v>
      </c>
      <c r="P40" s="536"/>
      <c r="W40" s="99">
        <v>42557</v>
      </c>
      <c r="X40" s="103">
        <v>32.799999999999997</v>
      </c>
      <c r="Y40" s="103">
        <v>33</v>
      </c>
      <c r="Z40" s="103">
        <v>32.380000000000003</v>
      </c>
      <c r="AA40" s="103">
        <v>32.97</v>
      </c>
      <c r="AB40" s="101">
        <v>21070200</v>
      </c>
      <c r="AC40" s="100">
        <v>32.72</v>
      </c>
      <c r="AD40" s="2">
        <f t="shared" si="0"/>
        <v>0.61999999999999744</v>
      </c>
      <c r="AE40" s="138">
        <f t="shared" si="1"/>
        <v>8.9423373419672547E-3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38.786000000000001</v>
      </c>
      <c r="Q41" s="2"/>
      <c r="W41" s="99">
        <v>42556</v>
      </c>
      <c r="X41" s="103">
        <v>32.5</v>
      </c>
      <c r="Y41" s="103">
        <v>32.729999999999997</v>
      </c>
      <c r="Z41" s="103">
        <v>32.46</v>
      </c>
      <c r="AA41" s="103">
        <v>32.68</v>
      </c>
      <c r="AB41" s="101">
        <v>20107200</v>
      </c>
      <c r="AC41" s="100">
        <v>32.43</v>
      </c>
      <c r="AD41" s="2">
        <f t="shared" si="0"/>
        <v>0.26999999999999602</v>
      </c>
      <c r="AE41" s="138">
        <f t="shared" si="1"/>
        <v>-2.1538461538461728E-3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38.433399999999999</v>
      </c>
      <c r="Q42" s="2"/>
      <c r="T42" s="91" t="s">
        <v>113</v>
      </c>
      <c r="W42" s="99">
        <v>42552</v>
      </c>
      <c r="X42" s="103">
        <v>32.64</v>
      </c>
      <c r="Y42" s="103">
        <v>32.89</v>
      </c>
      <c r="Z42" s="103">
        <v>32.47</v>
      </c>
      <c r="AA42" s="103">
        <v>32.75</v>
      </c>
      <c r="AB42" s="101">
        <v>17084600</v>
      </c>
      <c r="AC42" s="100">
        <v>32.5</v>
      </c>
      <c r="AD42" s="2">
        <f t="shared" si="0"/>
        <v>0.42000000000000171</v>
      </c>
      <c r="AE42" s="138">
        <f t="shared" si="1"/>
        <v>-1.536098310291778E-3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38.080800000000004</v>
      </c>
      <c r="Q43" s="2"/>
      <c r="T43" s="97" t="s">
        <v>98</v>
      </c>
      <c r="U43" s="98">
        <v>35.090000000000003</v>
      </c>
      <c r="V43" s="415"/>
      <c r="W43" s="99">
        <v>42551</v>
      </c>
      <c r="X43" s="103">
        <v>32</v>
      </c>
      <c r="Y43" s="103">
        <v>32.880000000000003</v>
      </c>
      <c r="Z43" s="103">
        <v>31.97</v>
      </c>
      <c r="AA43" s="103">
        <v>32.799999999999997</v>
      </c>
      <c r="AB43" s="101">
        <v>34528900</v>
      </c>
      <c r="AC43" s="100">
        <v>32.549999999999997</v>
      </c>
      <c r="AD43" s="2">
        <f t="shared" si="0"/>
        <v>0.91000000000000369</v>
      </c>
      <c r="AE43" s="138">
        <f t="shared" si="1"/>
        <v>2.7137898390659387E-2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37.728200000000001</v>
      </c>
      <c r="Q44" s="2"/>
      <c r="T44" s="87" t="s">
        <v>99</v>
      </c>
      <c r="U44" s="88">
        <v>35.11</v>
      </c>
      <c r="V44" s="416"/>
      <c r="W44" s="99">
        <v>42550</v>
      </c>
      <c r="X44" s="103">
        <v>31.35</v>
      </c>
      <c r="Y44" s="103">
        <v>31.98</v>
      </c>
      <c r="Z44" s="103">
        <v>31.31</v>
      </c>
      <c r="AA44" s="103">
        <v>31.93</v>
      </c>
      <c r="AB44" s="101">
        <v>22771100</v>
      </c>
      <c r="AC44" s="100">
        <v>31.69</v>
      </c>
      <c r="AD44" s="2">
        <f t="shared" si="0"/>
        <v>0.67000000000000171</v>
      </c>
      <c r="AE44" s="138">
        <f t="shared" si="1"/>
        <v>2.3578811369509012E-2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37.375599999999999</v>
      </c>
      <c r="Q45" s="2"/>
      <c r="T45" s="87" t="s">
        <v>100</v>
      </c>
      <c r="U45" s="88" t="s">
        <v>423</v>
      </c>
      <c r="V45" s="416"/>
      <c r="W45" s="99">
        <v>42549</v>
      </c>
      <c r="X45" s="103">
        <v>30.97</v>
      </c>
      <c r="Y45" s="103">
        <v>31.2</v>
      </c>
      <c r="Z45" s="103">
        <v>30.81</v>
      </c>
      <c r="AA45" s="103">
        <v>31.19</v>
      </c>
      <c r="AB45" s="101">
        <v>23693900</v>
      </c>
      <c r="AC45" s="100">
        <v>30.96</v>
      </c>
      <c r="AD45" s="2">
        <f t="shared" si="0"/>
        <v>0.39000000000000057</v>
      </c>
      <c r="AE45" s="138">
        <f t="shared" si="1"/>
        <v>1.5414890127910974E-2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37.022999999999996</v>
      </c>
      <c r="Q46" s="2"/>
      <c r="T46" s="87" t="s">
        <v>101</v>
      </c>
      <c r="U46" s="88" t="s">
        <v>424</v>
      </c>
      <c r="V46" s="416"/>
      <c r="W46" s="99">
        <v>42548</v>
      </c>
      <c r="X46" s="103">
        <v>31.41</v>
      </c>
      <c r="Y46" s="103">
        <v>31.41</v>
      </c>
      <c r="Z46" s="103">
        <v>30.44</v>
      </c>
      <c r="AA46" s="103">
        <v>30.72</v>
      </c>
      <c r="AB46" s="101">
        <v>34965100</v>
      </c>
      <c r="AC46" s="100">
        <v>30.49</v>
      </c>
      <c r="AD46" s="2">
        <f t="shared" si="0"/>
        <v>0.96999999999999886</v>
      </c>
      <c r="AE46" s="138">
        <f t="shared" si="1"/>
        <v>-2.6189715745768116E-2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36.670400000000001</v>
      </c>
      <c r="Q47" s="2"/>
      <c r="T47" s="87" t="s">
        <v>102</v>
      </c>
      <c r="U47" s="88">
        <v>37.58</v>
      </c>
      <c r="V47" s="416"/>
      <c r="W47" s="99">
        <v>42545</v>
      </c>
      <c r="X47" s="103">
        <v>31.8</v>
      </c>
      <c r="Y47" s="103">
        <v>32.32</v>
      </c>
      <c r="Z47" s="103">
        <v>31.4</v>
      </c>
      <c r="AA47" s="103">
        <v>31.55</v>
      </c>
      <c r="AB47" s="101">
        <v>38094300</v>
      </c>
      <c r="AC47" s="100">
        <v>31.31</v>
      </c>
      <c r="AD47" s="2">
        <f t="shared" si="0"/>
        <v>0.92000000000000171</v>
      </c>
      <c r="AE47" s="138">
        <f t="shared" si="1"/>
        <v>-4.3677458766035571E-2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36.317799999999998</v>
      </c>
      <c r="Q48" s="2"/>
      <c r="T48" s="87" t="s">
        <v>103</v>
      </c>
      <c r="U48" s="88">
        <v>1.1814199999999999</v>
      </c>
      <c r="V48" s="416"/>
      <c r="W48" s="99">
        <v>42544</v>
      </c>
      <c r="X48" s="103">
        <v>32.58</v>
      </c>
      <c r="Y48" s="103">
        <v>33</v>
      </c>
      <c r="Z48" s="103">
        <v>32.5</v>
      </c>
      <c r="AA48" s="103">
        <v>32.99</v>
      </c>
      <c r="AB48" s="101">
        <v>22048800</v>
      </c>
      <c r="AC48" s="100">
        <v>32.74</v>
      </c>
      <c r="AD48" s="2">
        <f t="shared" si="0"/>
        <v>0.5</v>
      </c>
      <c r="AE48" s="138">
        <f t="shared" si="1"/>
        <v>2.152886115444641E-2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35.965199999999996</v>
      </c>
      <c r="Q49" s="2"/>
      <c r="T49" s="87" t="s">
        <v>104</v>
      </c>
      <c r="U49" s="89" t="s">
        <v>307</v>
      </c>
      <c r="V49" s="417"/>
      <c r="W49" s="99">
        <v>42543</v>
      </c>
      <c r="X49" s="103">
        <v>32.299999999999997</v>
      </c>
      <c r="Y49" s="103">
        <v>32.630000000000003</v>
      </c>
      <c r="Z49" s="103">
        <v>32.25</v>
      </c>
      <c r="AA49" s="103">
        <v>32.29</v>
      </c>
      <c r="AB49" s="101">
        <v>18304800</v>
      </c>
      <c r="AC49" s="100">
        <v>32.049999999999997</v>
      </c>
      <c r="AD49" s="2">
        <f t="shared" si="0"/>
        <v>0.38000000000000256</v>
      </c>
      <c r="AE49" s="138">
        <f t="shared" si="1"/>
        <v>-9.3516209476307566E-4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35.6126</v>
      </c>
      <c r="Q50" s="2"/>
      <c r="T50" s="87"/>
      <c r="U50" s="88"/>
      <c r="V50" s="416"/>
      <c r="W50" s="99">
        <v>42542</v>
      </c>
      <c r="X50" s="103">
        <v>32.26</v>
      </c>
      <c r="Y50" s="103">
        <v>32.380000000000003</v>
      </c>
      <c r="Z50" s="103">
        <v>32.090000000000003</v>
      </c>
      <c r="AA50" s="103">
        <v>32.32</v>
      </c>
      <c r="AB50" s="101">
        <v>15476500</v>
      </c>
      <c r="AC50" s="100">
        <v>32.08</v>
      </c>
      <c r="AD50" s="2">
        <f t="shared" si="0"/>
        <v>0.28999999999999915</v>
      </c>
      <c r="AE50" s="138">
        <f t="shared" si="1"/>
        <v>4.6977763858440102E-3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35.26</v>
      </c>
      <c r="Q51" s="2"/>
      <c r="T51" s="87" t="s">
        <v>105</v>
      </c>
      <c r="U51" s="88" t="s">
        <v>425</v>
      </c>
      <c r="V51" s="416"/>
      <c r="W51" s="99">
        <v>42541</v>
      </c>
      <c r="X51" s="103">
        <v>32.07</v>
      </c>
      <c r="Y51" s="103">
        <v>32.44</v>
      </c>
      <c r="Z51" s="103">
        <v>32.01</v>
      </c>
      <c r="AA51" s="103">
        <v>32.17</v>
      </c>
      <c r="AB51" s="101">
        <v>21961600</v>
      </c>
      <c r="AC51" s="100">
        <v>31.93</v>
      </c>
      <c r="AD51" s="2">
        <f t="shared" si="0"/>
        <v>0.42999999999999972</v>
      </c>
      <c r="AE51" s="138">
        <f t="shared" si="1"/>
        <v>1.3007614213198071E-2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34.907399999999996</v>
      </c>
      <c r="Q52" s="2"/>
      <c r="T52" s="87" t="s">
        <v>106</v>
      </c>
      <c r="U52" s="88" t="s">
        <v>426</v>
      </c>
      <c r="V52" s="416"/>
      <c r="W52" s="99">
        <v>42538</v>
      </c>
      <c r="X52" s="103">
        <v>31.73</v>
      </c>
      <c r="Y52" s="103">
        <v>31.81</v>
      </c>
      <c r="Z52" s="103">
        <v>31.47</v>
      </c>
      <c r="AA52" s="103">
        <v>31.76</v>
      </c>
      <c r="AB52" s="101">
        <v>27047900</v>
      </c>
      <c r="AC52" s="100">
        <v>31.52</v>
      </c>
      <c r="AD52" s="2">
        <f t="shared" si="0"/>
        <v>0.33999999999999986</v>
      </c>
      <c r="AE52" s="138">
        <f t="shared" si="1"/>
        <v>2.2257551669315756E-3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34.5548</v>
      </c>
      <c r="Q53" s="2"/>
      <c r="T53" s="87" t="s">
        <v>107</v>
      </c>
      <c r="U53" s="90">
        <v>14469924</v>
      </c>
      <c r="V53" s="418"/>
      <c r="W53" s="99">
        <v>42537</v>
      </c>
      <c r="X53" s="103">
        <v>31.44</v>
      </c>
      <c r="Y53" s="103">
        <v>31.77</v>
      </c>
      <c r="Z53" s="103">
        <v>31.22</v>
      </c>
      <c r="AA53" s="103">
        <v>31.69</v>
      </c>
      <c r="AB53" s="101">
        <v>18547900</v>
      </c>
      <c r="AC53" s="100">
        <v>31.45</v>
      </c>
      <c r="AD53" s="2">
        <f t="shared" si="0"/>
        <v>0.55000000000000071</v>
      </c>
      <c r="AE53" s="138">
        <f t="shared" si="1"/>
        <v>2.5502072043352975E-3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34.202199999999998</v>
      </c>
      <c r="T54" s="87" t="s">
        <v>110</v>
      </c>
      <c r="U54" s="90">
        <v>21744000</v>
      </c>
      <c r="V54" s="418"/>
      <c r="W54" s="99">
        <v>42536</v>
      </c>
      <c r="X54" s="103">
        <v>32.25</v>
      </c>
      <c r="Y54" s="103">
        <v>32.26</v>
      </c>
      <c r="Z54" s="103">
        <v>31.59</v>
      </c>
      <c r="AA54" s="103">
        <v>31.61</v>
      </c>
      <c r="AB54" s="101">
        <v>23783300</v>
      </c>
      <c r="AC54" s="100">
        <v>31.37</v>
      </c>
      <c r="AD54" s="2">
        <f t="shared" si="0"/>
        <v>0.66999999999999815</v>
      </c>
      <c r="AE54" s="138">
        <f t="shared" si="1"/>
        <v>-1.6614420062695867E-2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33.849599999999995</v>
      </c>
      <c r="T55" s="87" t="s">
        <v>108</v>
      </c>
      <c r="U55" s="88" t="s">
        <v>427</v>
      </c>
      <c r="V55" s="416"/>
      <c r="W55" s="99">
        <v>42535</v>
      </c>
      <c r="X55" s="103">
        <v>32.01</v>
      </c>
      <c r="Y55" s="103">
        <v>32.24</v>
      </c>
      <c r="Z55" s="103">
        <v>31.79</v>
      </c>
      <c r="AA55" s="103">
        <v>32.14</v>
      </c>
      <c r="AB55" s="101">
        <v>18754300</v>
      </c>
      <c r="AC55" s="100">
        <v>31.9</v>
      </c>
      <c r="AD55" s="2">
        <f t="shared" si="0"/>
        <v>0.45000000000000284</v>
      </c>
      <c r="AE55" s="138">
        <f t="shared" si="1"/>
        <v>-9.3955527716882425E-4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33.497</v>
      </c>
      <c r="T56" s="87" t="s">
        <v>111</v>
      </c>
      <c r="U56" s="88">
        <v>17.100000000000001</v>
      </c>
      <c r="V56" s="416"/>
      <c r="W56" s="99">
        <v>42534</v>
      </c>
      <c r="X56" s="103">
        <v>32.049999999999997</v>
      </c>
      <c r="Y56" s="103">
        <v>32.5</v>
      </c>
      <c r="Z56" s="103">
        <v>32.04</v>
      </c>
      <c r="AA56" s="103">
        <v>32.17</v>
      </c>
      <c r="AB56" s="101">
        <v>23004800</v>
      </c>
      <c r="AC56" s="100">
        <v>31.93</v>
      </c>
      <c r="AD56" s="2">
        <f t="shared" si="0"/>
        <v>0.46000000000000085</v>
      </c>
      <c r="AE56" s="138">
        <f t="shared" si="1"/>
        <v>4.0880503144653524E-3</v>
      </c>
    </row>
    <row r="57" spans="1:31" x14ac:dyDescent="0.25">
      <c r="O57" s="83">
        <v>0.94</v>
      </c>
      <c r="P57" s="83">
        <f t="shared" si="4"/>
        <v>33.144399999999997</v>
      </c>
      <c r="T57" s="87" t="s">
        <v>112</v>
      </c>
      <c r="U57" s="88">
        <v>2.06</v>
      </c>
      <c r="V57" s="416"/>
      <c r="W57" s="99">
        <v>42531</v>
      </c>
      <c r="X57" s="103">
        <v>31.7</v>
      </c>
      <c r="Y57" s="103">
        <v>32.24</v>
      </c>
      <c r="Z57" s="103">
        <v>31.65</v>
      </c>
      <c r="AA57" s="103">
        <v>32.04</v>
      </c>
      <c r="AB57" s="101">
        <v>35749100</v>
      </c>
      <c r="AC57" s="100">
        <v>31.8</v>
      </c>
      <c r="AD57" s="2">
        <f t="shared" si="0"/>
        <v>0.59000000000000341</v>
      </c>
      <c r="AE57" s="138">
        <f t="shared" si="1"/>
        <v>3.154574132492094E-3</v>
      </c>
    </row>
    <row r="58" spans="1:31" x14ac:dyDescent="0.25">
      <c r="O58" s="83">
        <v>0.93</v>
      </c>
      <c r="P58" s="83">
        <f t="shared" si="4"/>
        <v>32.791800000000002</v>
      </c>
      <c r="T58" s="87" t="s">
        <v>109</v>
      </c>
      <c r="U58" s="88" t="s">
        <v>383</v>
      </c>
      <c r="V58" s="416"/>
      <c r="W58" s="99">
        <v>42530</v>
      </c>
      <c r="X58" s="103">
        <v>31.68</v>
      </c>
      <c r="Y58" s="103">
        <v>32</v>
      </c>
      <c r="Z58" s="103">
        <v>31.68</v>
      </c>
      <c r="AA58" s="103">
        <v>31.94</v>
      </c>
      <c r="AB58" s="101">
        <v>11276800</v>
      </c>
      <c r="AC58" s="100">
        <v>31.7</v>
      </c>
      <c r="AD58" s="2">
        <f t="shared" si="0"/>
        <v>0.32000000000000028</v>
      </c>
      <c r="AE58" s="138">
        <f t="shared" si="1"/>
        <v>1.5797788309637184E-3</v>
      </c>
    </row>
    <row r="59" spans="1:31" x14ac:dyDescent="0.25">
      <c r="O59" s="83">
        <v>0.92</v>
      </c>
      <c r="P59" s="83">
        <f t="shared" si="4"/>
        <v>32.4392</v>
      </c>
      <c r="W59" s="99">
        <v>42529</v>
      </c>
      <c r="X59" s="103">
        <v>31.8</v>
      </c>
      <c r="Y59" s="103">
        <v>32</v>
      </c>
      <c r="Z59" s="103">
        <v>31.79</v>
      </c>
      <c r="AA59" s="103">
        <v>31.89</v>
      </c>
      <c r="AB59" s="101">
        <v>12732100</v>
      </c>
      <c r="AC59" s="100">
        <v>31.65</v>
      </c>
      <c r="AD59" s="2">
        <f t="shared" si="0"/>
        <v>0.21000000000000085</v>
      </c>
      <c r="AE59" s="138">
        <f t="shared" si="1"/>
        <v>3.1605562579017921E-4</v>
      </c>
    </row>
    <row r="60" spans="1:31" x14ac:dyDescent="0.25">
      <c r="O60" s="83">
        <v>0.91</v>
      </c>
      <c r="P60" s="83">
        <f t="shared" si="4"/>
        <v>32.086599999999997</v>
      </c>
      <c r="W60" s="99">
        <v>42528</v>
      </c>
      <c r="X60" s="103">
        <v>31.75</v>
      </c>
      <c r="Y60" s="103">
        <v>32.020000000000003</v>
      </c>
      <c r="Z60" s="103">
        <v>31.7</v>
      </c>
      <c r="AA60" s="103">
        <v>31.88</v>
      </c>
      <c r="AB60" s="101">
        <v>19339100</v>
      </c>
      <c r="AC60" s="100">
        <v>31.64</v>
      </c>
      <c r="AD60" s="2">
        <f t="shared" si="0"/>
        <v>0.32000000000000384</v>
      </c>
      <c r="AE60" s="138">
        <f t="shared" si="1"/>
        <v>6.3613231552162031E-3</v>
      </c>
    </row>
    <row r="61" spans="1:31" x14ac:dyDescent="0.25">
      <c r="O61" s="83">
        <v>0.9</v>
      </c>
      <c r="P61" s="83">
        <f t="shared" si="4"/>
        <v>31.733999999999998</v>
      </c>
      <c r="W61" s="99">
        <v>42527</v>
      </c>
      <c r="X61" s="103">
        <v>31.64</v>
      </c>
      <c r="Y61" s="103">
        <v>31.82</v>
      </c>
      <c r="Z61" s="103">
        <v>31.58</v>
      </c>
      <c r="AA61" s="103">
        <v>31.68</v>
      </c>
      <c r="AB61" s="101">
        <v>15139600</v>
      </c>
      <c r="AC61" s="100">
        <v>31.44</v>
      </c>
      <c r="AD61" s="2">
        <f t="shared" si="0"/>
        <v>0.24000000000000199</v>
      </c>
      <c r="AE61" s="138">
        <f t="shared" si="1"/>
        <v>1.9120458891013214E-3</v>
      </c>
    </row>
    <row r="62" spans="1:31" x14ac:dyDescent="0.25">
      <c r="W62" s="99">
        <v>42524</v>
      </c>
      <c r="X62" s="103">
        <v>31.74</v>
      </c>
      <c r="Y62" s="103">
        <v>31.74</v>
      </c>
      <c r="Z62" s="103">
        <v>31.4</v>
      </c>
      <c r="AA62" s="103">
        <v>31.62</v>
      </c>
      <c r="AB62" s="101">
        <v>15777500</v>
      </c>
      <c r="AC62" s="100">
        <v>31.38</v>
      </c>
      <c r="AD62" s="2">
        <f t="shared" si="0"/>
        <v>0.33999999999999986</v>
      </c>
      <c r="AE62" s="138">
        <f t="shared" si="1"/>
        <v>-4.4416243654822329E-3</v>
      </c>
    </row>
    <row r="63" spans="1:31" x14ac:dyDescent="0.25">
      <c r="W63" s="99">
        <v>42523</v>
      </c>
      <c r="X63" s="103">
        <v>31.56</v>
      </c>
      <c r="Y63" s="103">
        <v>31.76</v>
      </c>
      <c r="Z63" s="103">
        <v>31.45</v>
      </c>
      <c r="AA63" s="103">
        <v>31.76</v>
      </c>
      <c r="AB63" s="101">
        <v>14140100</v>
      </c>
      <c r="AC63" s="100">
        <v>31.52</v>
      </c>
      <c r="AD63" s="2">
        <f t="shared" si="0"/>
        <v>0.31000000000000227</v>
      </c>
      <c r="AE63" s="138">
        <f t="shared" si="1"/>
        <v>3.1826861871417922E-3</v>
      </c>
    </row>
    <row r="64" spans="1:31" x14ac:dyDescent="0.25">
      <c r="W64" s="99">
        <v>42522</v>
      </c>
      <c r="X64" s="103">
        <v>31.62</v>
      </c>
      <c r="Y64" s="103">
        <v>31.72</v>
      </c>
      <c r="Z64" s="103">
        <v>31.47</v>
      </c>
      <c r="AA64" s="103">
        <v>31.66</v>
      </c>
      <c r="AB64" s="101">
        <v>17753500</v>
      </c>
      <c r="AC64" s="100">
        <v>31.42</v>
      </c>
      <c r="AD64" s="2">
        <f t="shared" si="0"/>
        <v>0.25</v>
      </c>
      <c r="AE64" s="138">
        <f t="shared" si="1"/>
        <v>2.2328548644339197E-3</v>
      </c>
    </row>
    <row r="65" spans="23:31" x14ac:dyDescent="0.25">
      <c r="W65" s="99">
        <v>42521</v>
      </c>
      <c r="X65" s="103">
        <v>31.51</v>
      </c>
      <c r="Y65" s="103">
        <v>31.65</v>
      </c>
      <c r="Z65" s="103">
        <v>31.31</v>
      </c>
      <c r="AA65" s="103">
        <v>31.59</v>
      </c>
      <c r="AB65" s="101">
        <v>23040200</v>
      </c>
      <c r="AC65" s="100">
        <v>31.35</v>
      </c>
      <c r="AD65" s="2">
        <f t="shared" si="0"/>
        <v>0.33999999999999986</v>
      </c>
      <c r="AE65" s="138">
        <f t="shared" si="1"/>
        <v>6.3836578359399709E-4</v>
      </c>
    </row>
    <row r="66" spans="23:31" x14ac:dyDescent="0.25">
      <c r="W66" s="99">
        <v>42517</v>
      </c>
      <c r="X66" s="103">
        <v>31.6</v>
      </c>
      <c r="Y66" s="103">
        <v>31.65</v>
      </c>
      <c r="Z66" s="103">
        <v>31.45</v>
      </c>
      <c r="AA66" s="103">
        <v>31.57</v>
      </c>
      <c r="AB66" s="101">
        <v>13341300</v>
      </c>
      <c r="AC66" s="100">
        <v>31.33</v>
      </c>
      <c r="AD66" s="2">
        <f t="shared" si="0"/>
        <v>0.19999999999999929</v>
      </c>
      <c r="AE66" s="138">
        <f t="shared" si="1"/>
        <v>2.5599999999998957E-3</v>
      </c>
    </row>
    <row r="67" spans="23:31" x14ac:dyDescent="0.25">
      <c r="W67" s="99">
        <v>42516</v>
      </c>
      <c r="X67" s="103">
        <v>31.49</v>
      </c>
      <c r="Y67" s="103">
        <v>31.63</v>
      </c>
      <c r="Z67" s="103">
        <v>31.4</v>
      </c>
      <c r="AA67" s="103">
        <v>31.49</v>
      </c>
      <c r="AB67" s="101">
        <v>12692300</v>
      </c>
      <c r="AC67" s="100">
        <v>31.25</v>
      </c>
      <c r="AD67" s="2">
        <f>Y67-Z67</f>
        <v>0.23000000000000043</v>
      </c>
      <c r="AE67" s="138">
        <f>AC67/AC68-1</f>
        <v>3.2102728731941976E-3</v>
      </c>
    </row>
    <row r="68" spans="23:31" x14ac:dyDescent="0.25">
      <c r="W68" s="99">
        <v>42515</v>
      </c>
      <c r="X68" s="103">
        <v>31.2</v>
      </c>
      <c r="Y68" s="103">
        <v>31.57</v>
      </c>
      <c r="Z68" s="103">
        <v>31.15</v>
      </c>
      <c r="AA68" s="103">
        <v>31.39</v>
      </c>
      <c r="AB68" s="101">
        <v>18359600</v>
      </c>
      <c r="AC68" s="100">
        <v>31.15</v>
      </c>
      <c r="AD68" s="2">
        <f>Y68-Z68</f>
        <v>0.42000000000000171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9" priority="7">
      <formula>F21&gt;0</formula>
    </cfRule>
    <cfRule type="expression" dxfId="418" priority="8">
      <formula>F21&lt;0</formula>
    </cfRule>
  </conditionalFormatting>
  <conditionalFormatting sqref="F22">
    <cfRule type="expression" dxfId="417" priority="5">
      <formula>F22&gt;0</formula>
    </cfRule>
    <cfRule type="expression" dxfId="416" priority="6">
      <formula>F22&lt;0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42608</v>
      </c>
      <c r="X2" s="41">
        <v>56.98</v>
      </c>
      <c r="Y2" s="41">
        <v>57.89</v>
      </c>
      <c r="Z2" s="41">
        <v>56.16</v>
      </c>
      <c r="AA2" s="41">
        <v>56.67</v>
      </c>
      <c r="AB2" s="104">
        <v>2593900</v>
      </c>
      <c r="AC2" s="41">
        <v>56.67</v>
      </c>
      <c r="AD2" s="2">
        <f>Y2-Z2</f>
        <v>1.730000000000004</v>
      </c>
      <c r="AE2" s="138">
        <f>AC2/AC3-1</f>
        <v>-2.4643548671008375E-3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56.67</v>
      </c>
      <c r="W3" s="110">
        <v>42607</v>
      </c>
      <c r="X3" s="41">
        <v>56.31</v>
      </c>
      <c r="Y3" s="41">
        <v>57.35</v>
      </c>
      <c r="Z3" s="41">
        <v>55.87</v>
      </c>
      <c r="AA3" s="41">
        <v>56.81</v>
      </c>
      <c r="AB3" s="104">
        <v>3464300</v>
      </c>
      <c r="AC3" s="41">
        <v>56.81</v>
      </c>
      <c r="AD3" s="2">
        <f t="shared" ref="AD3:AD66" si="0">Y3-Z3</f>
        <v>1.480000000000004</v>
      </c>
      <c r="AE3" s="138">
        <f t="shared" ref="AE3:AE66" si="1">AC3/AC4-1</f>
        <v>8.1632653061225469E-3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56.67</v>
      </c>
      <c r="T4" s="124"/>
      <c r="U4" s="30"/>
      <c r="V4" s="35"/>
      <c r="W4" s="110">
        <v>42606</v>
      </c>
      <c r="X4" s="41">
        <v>56.08</v>
      </c>
      <c r="Y4" s="41">
        <v>56.93</v>
      </c>
      <c r="Z4" s="41">
        <v>55.84</v>
      </c>
      <c r="AA4" s="41">
        <v>56.35</v>
      </c>
      <c r="AB4" s="104">
        <v>3289200</v>
      </c>
      <c r="AC4" s="41">
        <v>56.35</v>
      </c>
      <c r="AD4" s="2">
        <f t="shared" si="0"/>
        <v>1.0899999999999963</v>
      </c>
      <c r="AE4" s="138">
        <f t="shared" si="1"/>
        <v>-1.2406947890818421E-3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42605</v>
      </c>
      <c r="X5" s="41">
        <v>55.94</v>
      </c>
      <c r="Y5" s="41">
        <v>56.84</v>
      </c>
      <c r="Z5" s="41">
        <v>55.94</v>
      </c>
      <c r="AA5" s="41">
        <v>56.42</v>
      </c>
      <c r="AB5" s="104">
        <v>2289200</v>
      </c>
      <c r="AC5" s="41">
        <v>56.42</v>
      </c>
      <c r="AD5" s="2">
        <f t="shared" si="0"/>
        <v>0.90000000000000568</v>
      </c>
      <c r="AE5" s="138">
        <f t="shared" si="1"/>
        <v>3.914590747331026E-3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42604</v>
      </c>
      <c r="X6" s="41">
        <v>56.25</v>
      </c>
      <c r="Y6" s="41">
        <v>56.73</v>
      </c>
      <c r="Z6" s="41">
        <v>55.28</v>
      </c>
      <c r="AA6" s="41">
        <v>56.2</v>
      </c>
      <c r="AB6" s="104">
        <v>4498500</v>
      </c>
      <c r="AC6" s="41">
        <v>56.2</v>
      </c>
      <c r="AD6" s="2">
        <f t="shared" si="0"/>
        <v>1.4499999999999957</v>
      </c>
      <c r="AE6" s="138">
        <f t="shared" si="1"/>
        <v>-1.7997553730560778E-2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42601</v>
      </c>
      <c r="X7" s="41">
        <v>57.28</v>
      </c>
      <c r="Y7" s="41">
        <v>57.56</v>
      </c>
      <c r="Z7" s="41">
        <v>56.52</v>
      </c>
      <c r="AA7" s="41">
        <v>57.23</v>
      </c>
      <c r="AB7" s="104">
        <v>2887400</v>
      </c>
      <c r="AC7" s="41">
        <v>57.23</v>
      </c>
      <c r="AD7" s="2">
        <f t="shared" si="0"/>
        <v>1.0399999999999991</v>
      </c>
      <c r="AE7" s="138">
        <f t="shared" si="1"/>
        <v>-6.7684831655675515E-3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42600</v>
      </c>
      <c r="X8" s="41">
        <v>56.94</v>
      </c>
      <c r="Y8" s="41">
        <v>57.88</v>
      </c>
      <c r="Z8" s="41">
        <v>56.87</v>
      </c>
      <c r="AA8" s="41">
        <v>57.62</v>
      </c>
      <c r="AB8" s="104">
        <v>3320100</v>
      </c>
      <c r="AC8" s="41">
        <v>57.62</v>
      </c>
      <c r="AD8" s="2">
        <f t="shared" si="0"/>
        <v>1.0100000000000051</v>
      </c>
      <c r="AE8" s="138">
        <f t="shared" si="1"/>
        <v>1.6225749559082736E-2</v>
      </c>
    </row>
    <row r="9" spans="1:40" x14ac:dyDescent="0.25">
      <c r="O9" s="11" t="s">
        <v>224</v>
      </c>
      <c r="Q9" s="138">
        <f>IF(Q2=0, 0, Q8/Q6)</f>
        <v>0</v>
      </c>
      <c r="W9" s="110">
        <v>42599</v>
      </c>
      <c r="X9" s="41">
        <v>56.57</v>
      </c>
      <c r="Y9" s="41">
        <v>56.9</v>
      </c>
      <c r="Z9" s="41">
        <v>55.75</v>
      </c>
      <c r="AA9" s="41">
        <v>56.7</v>
      </c>
      <c r="AB9" s="104">
        <v>2609600</v>
      </c>
      <c r="AC9" s="41">
        <v>56.7</v>
      </c>
      <c r="AD9" s="2">
        <f t="shared" si="0"/>
        <v>1.1499999999999986</v>
      </c>
      <c r="AE9" s="138">
        <f t="shared" si="1"/>
        <v>5.2938062466911795E-4</v>
      </c>
    </row>
    <row r="10" spans="1:40" x14ac:dyDescent="0.25">
      <c r="O10" s="11" t="s">
        <v>223</v>
      </c>
      <c r="P10" s="34"/>
      <c r="Q10" s="2">
        <f>M75</f>
        <v>3178.8000000000466</v>
      </c>
      <c r="W10" s="110">
        <v>42598</v>
      </c>
      <c r="X10" s="41">
        <v>56.46</v>
      </c>
      <c r="Y10" s="41">
        <v>56.94</v>
      </c>
      <c r="Z10" s="41">
        <v>55.55</v>
      </c>
      <c r="AA10" s="41">
        <v>56.67</v>
      </c>
      <c r="AB10" s="104">
        <v>3076300</v>
      </c>
      <c r="AC10" s="41">
        <v>56.67</v>
      </c>
      <c r="AD10" s="2">
        <f t="shared" si="0"/>
        <v>1.3900000000000006</v>
      </c>
      <c r="AE10" s="138">
        <f t="shared" si="1"/>
        <v>3.530450132391838E-4</v>
      </c>
    </row>
    <row r="11" spans="1:40" x14ac:dyDescent="0.25">
      <c r="O11" s="11" t="s">
        <v>184</v>
      </c>
      <c r="P11" s="34"/>
      <c r="Q11" s="138">
        <f>VALUE(TRIM(CLEAN(MID(U58, FIND("(", U58)+1, 5))))</f>
        <v>1.77E-2</v>
      </c>
      <c r="T11" s="19"/>
      <c r="W11" s="110">
        <v>42597</v>
      </c>
      <c r="X11" s="41">
        <v>56.81</v>
      </c>
      <c r="Y11" s="41">
        <v>57.44</v>
      </c>
      <c r="Z11" s="41">
        <v>56.34</v>
      </c>
      <c r="AA11" s="41">
        <v>56.65</v>
      </c>
      <c r="AB11" s="104">
        <v>4474600</v>
      </c>
      <c r="AC11" s="41">
        <v>56.65</v>
      </c>
      <c r="AD11" s="2">
        <f t="shared" si="0"/>
        <v>1.0999999999999943</v>
      </c>
      <c r="AE11" s="138">
        <f t="shared" si="1"/>
        <v>6.5742714996446239E-3</v>
      </c>
    </row>
    <row r="12" spans="1:40" x14ac:dyDescent="0.25">
      <c r="T12" s="19"/>
      <c r="W12" s="110">
        <v>42594</v>
      </c>
      <c r="X12" s="41">
        <v>56.81</v>
      </c>
      <c r="Y12" s="41">
        <v>56.98</v>
      </c>
      <c r="Z12" s="41">
        <v>55.85</v>
      </c>
      <c r="AA12" s="41">
        <v>56.28</v>
      </c>
      <c r="AB12" s="104">
        <v>3270200</v>
      </c>
      <c r="AC12" s="41">
        <v>56.28</v>
      </c>
      <c r="AD12" s="2">
        <f t="shared" si="0"/>
        <v>1.1299999999999955</v>
      </c>
      <c r="AE12" s="138">
        <f t="shared" si="1"/>
        <v>-4.598514326140779E-3</v>
      </c>
    </row>
    <row r="13" spans="1:40" x14ac:dyDescent="0.25">
      <c r="W13" s="110">
        <v>42593</v>
      </c>
      <c r="X13" s="41">
        <v>55.23</v>
      </c>
      <c r="Y13" s="41">
        <v>57.28</v>
      </c>
      <c r="Z13" s="41">
        <v>54.98</v>
      </c>
      <c r="AA13" s="41">
        <v>56.54</v>
      </c>
      <c r="AB13" s="104">
        <v>3961300</v>
      </c>
      <c r="AC13" s="41">
        <v>56.54</v>
      </c>
      <c r="AD13" s="2">
        <f t="shared" si="0"/>
        <v>2.3000000000000043</v>
      </c>
      <c r="AE13" s="138">
        <f t="shared" si="1"/>
        <v>3.3260233918128712E-2</v>
      </c>
    </row>
    <row r="14" spans="1:40" x14ac:dyDescent="0.25">
      <c r="W14" s="110">
        <v>42592</v>
      </c>
      <c r="X14" s="41">
        <v>55.53</v>
      </c>
      <c r="Y14" s="41">
        <v>56.04</v>
      </c>
      <c r="Z14" s="41">
        <v>54.55</v>
      </c>
      <c r="AA14" s="41">
        <v>54.72</v>
      </c>
      <c r="AB14" s="104">
        <v>3443700</v>
      </c>
      <c r="AC14" s="41">
        <v>54.72</v>
      </c>
      <c r="AD14" s="2">
        <f t="shared" si="0"/>
        <v>1.490000000000002</v>
      </c>
      <c r="AE14" s="138">
        <f t="shared" si="1"/>
        <v>-1.2630819198845233E-2</v>
      </c>
    </row>
    <row r="15" spans="1:40" x14ac:dyDescent="0.25">
      <c r="W15" s="110">
        <v>42591</v>
      </c>
      <c r="X15" s="41">
        <v>56.09</v>
      </c>
      <c r="Y15" s="41">
        <v>56.17</v>
      </c>
      <c r="Z15" s="41">
        <v>54.83</v>
      </c>
      <c r="AA15" s="41">
        <v>55.42</v>
      </c>
      <c r="AB15" s="104">
        <v>2664400</v>
      </c>
      <c r="AC15" s="41">
        <v>55.42</v>
      </c>
      <c r="AD15" s="2">
        <f t="shared" si="0"/>
        <v>1.3400000000000034</v>
      </c>
      <c r="AE15" s="138">
        <f t="shared" si="1"/>
        <v>-8.9413447782547006E-3</v>
      </c>
    </row>
    <row r="16" spans="1:40" x14ac:dyDescent="0.25">
      <c r="W16" s="110">
        <v>42590</v>
      </c>
      <c r="X16" s="41">
        <v>55.44</v>
      </c>
      <c r="Y16" s="41">
        <v>56.46</v>
      </c>
      <c r="Z16" s="41">
        <v>55.28</v>
      </c>
      <c r="AA16" s="41">
        <v>55.92</v>
      </c>
      <c r="AB16" s="104">
        <v>3595200</v>
      </c>
      <c r="AC16" s="41">
        <v>55.92</v>
      </c>
      <c r="AD16" s="2">
        <f t="shared" si="0"/>
        <v>1.1799999999999997</v>
      </c>
      <c r="AE16" s="138">
        <f t="shared" si="1"/>
        <v>2.3426061493411421E-2</v>
      </c>
    </row>
    <row r="17" spans="1:31" x14ac:dyDescent="0.25">
      <c r="C17" s="4"/>
      <c r="D17" s="240"/>
      <c r="E17" s="3"/>
      <c r="F17" s="3"/>
      <c r="W17" s="110">
        <v>42587</v>
      </c>
      <c r="X17" s="41">
        <v>54</v>
      </c>
      <c r="Y17" s="41">
        <v>54.76</v>
      </c>
      <c r="Z17" s="41">
        <v>53.58</v>
      </c>
      <c r="AA17" s="41">
        <v>54.64</v>
      </c>
      <c r="AB17" s="104">
        <v>3479600</v>
      </c>
      <c r="AC17" s="41">
        <v>54.64</v>
      </c>
      <c r="AD17" s="2">
        <f t="shared" si="0"/>
        <v>1.1799999999999997</v>
      </c>
      <c r="AE17" s="138">
        <f t="shared" si="1"/>
        <v>1.4293669946166654E-2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42586</v>
      </c>
      <c r="X18" s="41">
        <v>53.28</v>
      </c>
      <c r="Y18" s="41">
        <v>55.14</v>
      </c>
      <c r="Z18" s="41">
        <v>53.11</v>
      </c>
      <c r="AA18" s="41">
        <v>53.87</v>
      </c>
      <c r="AB18" s="104">
        <v>5349900</v>
      </c>
      <c r="AC18" s="41">
        <v>53.87</v>
      </c>
      <c r="AD18" s="2">
        <f t="shared" si="0"/>
        <v>2.0300000000000011</v>
      </c>
      <c r="AE18" s="138">
        <f t="shared" si="1"/>
        <v>8.9904476493725127E-3</v>
      </c>
    </row>
    <row r="19" spans="1:31" x14ac:dyDescent="0.25">
      <c r="W19" s="110">
        <v>42585</v>
      </c>
      <c r="X19" s="41">
        <v>51.74</v>
      </c>
      <c r="Y19" s="41">
        <v>53.73</v>
      </c>
      <c r="Z19" s="41">
        <v>51.63</v>
      </c>
      <c r="AA19" s="41">
        <v>53.39</v>
      </c>
      <c r="AB19" s="104">
        <v>6177000</v>
      </c>
      <c r="AC19" s="41">
        <v>53.39</v>
      </c>
      <c r="AD19" s="2">
        <f t="shared" si="0"/>
        <v>2.0999999999999943</v>
      </c>
      <c r="AE19" s="138">
        <f t="shared" si="1"/>
        <v>3.1690821256038726E-2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42584</v>
      </c>
      <c r="X20" s="41">
        <v>51.48</v>
      </c>
      <c r="Y20" s="41">
        <v>51.96</v>
      </c>
      <c r="Z20" s="41">
        <v>50.31</v>
      </c>
      <c r="AA20" s="41">
        <v>51.75</v>
      </c>
      <c r="AB20" s="104">
        <v>4733200</v>
      </c>
      <c r="AC20" s="41">
        <v>51.75</v>
      </c>
      <c r="AD20" s="2">
        <f t="shared" si="0"/>
        <v>1.6499999999999986</v>
      </c>
      <c r="AE20" s="138">
        <f t="shared" si="1"/>
        <v>1.0150302557095481E-2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42583</v>
      </c>
      <c r="X21" s="41">
        <v>52.67</v>
      </c>
      <c r="Y21" s="41">
        <v>52.73</v>
      </c>
      <c r="Z21" s="41">
        <v>51.01</v>
      </c>
      <c r="AA21" s="41">
        <v>51.23</v>
      </c>
      <c r="AB21" s="104">
        <v>5623200</v>
      </c>
      <c r="AC21" s="41">
        <v>51.23</v>
      </c>
      <c r="AD21" s="2">
        <f t="shared" si="0"/>
        <v>1.7199999999999989</v>
      </c>
      <c r="AE21" s="138">
        <f t="shared" si="1"/>
        <v>-4.5107176141658933E-2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42580</v>
      </c>
      <c r="X22" s="41">
        <v>51.41</v>
      </c>
      <c r="Y22" s="41">
        <v>53.82</v>
      </c>
      <c r="Z22" s="41">
        <v>51.41</v>
      </c>
      <c r="AA22" s="41">
        <v>53.65</v>
      </c>
      <c r="AB22" s="104">
        <v>4098000</v>
      </c>
      <c r="AC22" s="41">
        <v>53.65</v>
      </c>
      <c r="AD22" s="2">
        <f t="shared" si="0"/>
        <v>2.4100000000000037</v>
      </c>
      <c r="AE22" s="138">
        <f t="shared" si="1"/>
        <v>2.8368794326241176E-2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42579</v>
      </c>
      <c r="X23" s="41">
        <v>51.5</v>
      </c>
      <c r="Y23" s="41">
        <v>53</v>
      </c>
      <c r="Z23" s="41">
        <v>51.28</v>
      </c>
      <c r="AA23" s="41">
        <v>52.17</v>
      </c>
      <c r="AB23" s="104">
        <v>5308100</v>
      </c>
      <c r="AC23" s="41">
        <v>52.17</v>
      </c>
      <c r="AD23" s="2">
        <f t="shared" si="0"/>
        <v>1.7199999999999989</v>
      </c>
      <c r="AE23" s="138">
        <f t="shared" si="1"/>
        <v>1.1046511627907041E-2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42578</v>
      </c>
      <c r="X24" s="41">
        <v>52</v>
      </c>
      <c r="Y24" s="41">
        <v>53.66</v>
      </c>
      <c r="Z24" s="41">
        <v>50.55</v>
      </c>
      <c r="AA24" s="41">
        <v>51.6</v>
      </c>
      <c r="AB24" s="104">
        <v>9367200</v>
      </c>
      <c r="AC24" s="41">
        <v>51.6</v>
      </c>
      <c r="AD24" s="2">
        <f t="shared" si="0"/>
        <v>3.1099999999999994</v>
      </c>
      <c r="AE24" s="138">
        <f t="shared" si="1"/>
        <v>-3.8748137108792768E-2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42577</v>
      </c>
      <c r="X25" s="41">
        <v>52.46</v>
      </c>
      <c r="Y25" s="41">
        <v>53.71</v>
      </c>
      <c r="Z25" s="41">
        <v>52.16</v>
      </c>
      <c r="AA25" s="41">
        <v>53.68</v>
      </c>
      <c r="AB25" s="104">
        <v>3789100</v>
      </c>
      <c r="AC25" s="41">
        <v>53.68</v>
      </c>
      <c r="AD25" s="2">
        <f t="shared" si="0"/>
        <v>1.5500000000000043</v>
      </c>
      <c r="AE25" s="138">
        <f t="shared" si="1"/>
        <v>1.6474152622609317E-2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42576</v>
      </c>
      <c r="X26" s="41">
        <v>53.5</v>
      </c>
      <c r="Y26" s="41">
        <v>53.78</v>
      </c>
      <c r="Z26" s="41">
        <v>52.36</v>
      </c>
      <c r="AA26" s="41">
        <v>52.81</v>
      </c>
      <c r="AB26" s="104">
        <v>4099400</v>
      </c>
      <c r="AC26" s="41">
        <v>52.81</v>
      </c>
      <c r="AD26" s="2">
        <f t="shared" si="0"/>
        <v>1.4200000000000017</v>
      </c>
      <c r="AE26" s="138">
        <f t="shared" si="1"/>
        <v>-2.4205469327420404E-2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42573</v>
      </c>
      <c r="X27" s="41">
        <v>55.26</v>
      </c>
      <c r="Y27" s="41">
        <v>55.43</v>
      </c>
      <c r="Z27" s="41">
        <v>53.66</v>
      </c>
      <c r="AA27" s="41">
        <v>54.12</v>
      </c>
      <c r="AB27" s="104">
        <v>2773400</v>
      </c>
      <c r="AC27" s="41">
        <v>54.12</v>
      </c>
      <c r="AD27" s="2">
        <f t="shared" si="0"/>
        <v>1.7700000000000031</v>
      </c>
      <c r="AE27" s="138">
        <f t="shared" si="1"/>
        <v>-1.4387179020214913E-2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42572</v>
      </c>
      <c r="X28" s="41">
        <v>56.28</v>
      </c>
      <c r="Y28" s="41">
        <v>56.93</v>
      </c>
      <c r="Z28" s="41">
        <v>54.72</v>
      </c>
      <c r="AA28" s="41">
        <v>54.91</v>
      </c>
      <c r="AB28" s="104">
        <v>1917600</v>
      </c>
      <c r="AC28" s="41">
        <v>54.91</v>
      </c>
      <c r="AD28" s="2">
        <f t="shared" si="0"/>
        <v>2.2100000000000009</v>
      </c>
      <c r="AE28" s="138">
        <f t="shared" si="1"/>
        <v>-2.5727466288147705E-2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42571</v>
      </c>
      <c r="X29" s="41">
        <v>55.81</v>
      </c>
      <c r="Y29" s="41">
        <v>56.68</v>
      </c>
      <c r="Z29" s="41">
        <v>54.72</v>
      </c>
      <c r="AA29" s="41">
        <v>56.36</v>
      </c>
      <c r="AB29" s="104">
        <v>3171000</v>
      </c>
      <c r="AC29" s="41">
        <v>56.36</v>
      </c>
      <c r="AD29" s="2">
        <f t="shared" si="0"/>
        <v>1.9600000000000009</v>
      </c>
      <c r="AE29" s="138">
        <f t="shared" si="1"/>
        <v>4.455533772945941E-3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42570</v>
      </c>
      <c r="X30" s="41">
        <v>57.1</v>
      </c>
      <c r="Y30" s="41">
        <v>57.48</v>
      </c>
      <c r="Z30" s="41">
        <v>55.84</v>
      </c>
      <c r="AA30" s="41">
        <v>56.11</v>
      </c>
      <c r="AB30" s="104">
        <v>2305200</v>
      </c>
      <c r="AC30" s="41">
        <v>56.11</v>
      </c>
      <c r="AD30" s="2">
        <f t="shared" si="0"/>
        <v>1.6399999999999935</v>
      </c>
      <c r="AE30" s="138">
        <f t="shared" si="1"/>
        <v>-2.5868055555555602E-2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42569</v>
      </c>
      <c r="X31" s="197">
        <v>56.72</v>
      </c>
      <c r="Y31" s="41">
        <v>57.65</v>
      </c>
      <c r="Z31" s="41">
        <v>56.25</v>
      </c>
      <c r="AA31" s="41">
        <v>57.6</v>
      </c>
      <c r="AB31" s="104">
        <v>2802700</v>
      </c>
      <c r="AC31" s="41">
        <v>57.6</v>
      </c>
      <c r="AD31" s="2">
        <f t="shared" si="0"/>
        <v>1.3999999999999986</v>
      </c>
      <c r="AE31" s="138">
        <f t="shared" si="1"/>
        <v>1.1768838924995695E-2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42566</v>
      </c>
      <c r="X32" s="41">
        <v>58.08</v>
      </c>
      <c r="Y32" s="41">
        <v>58.36</v>
      </c>
      <c r="Z32" s="41">
        <v>56.68</v>
      </c>
      <c r="AA32" s="41">
        <v>56.93</v>
      </c>
      <c r="AB32" s="104">
        <v>3409300</v>
      </c>
      <c r="AC32" s="41">
        <v>56.93</v>
      </c>
      <c r="AD32" s="2">
        <f t="shared" si="0"/>
        <v>1.6799999999999997</v>
      </c>
      <c r="AE32" s="138">
        <f t="shared" si="1"/>
        <v>-1.861747974487149E-2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42565</v>
      </c>
      <c r="X33" s="41">
        <v>59.09</v>
      </c>
      <c r="Y33" s="41">
        <v>59.43</v>
      </c>
      <c r="Z33" s="41">
        <v>57.98</v>
      </c>
      <c r="AA33" s="41">
        <v>58.01</v>
      </c>
      <c r="AB33" s="104">
        <v>2839500</v>
      </c>
      <c r="AC33" s="41">
        <v>58.01</v>
      </c>
      <c r="AD33" s="2">
        <f t="shared" si="0"/>
        <v>1.4500000000000028</v>
      </c>
      <c r="AE33" s="138">
        <f t="shared" si="1"/>
        <v>-1.7235436056539655E-4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42564</v>
      </c>
      <c r="X34" s="41">
        <v>59.99</v>
      </c>
      <c r="Y34" s="41">
        <v>60.12</v>
      </c>
      <c r="Z34" s="41">
        <v>57.46</v>
      </c>
      <c r="AA34" s="41">
        <v>58.02</v>
      </c>
      <c r="AB34" s="104">
        <v>4019900</v>
      </c>
      <c r="AC34" s="41">
        <v>58.02</v>
      </c>
      <c r="AD34" s="2">
        <f t="shared" si="0"/>
        <v>2.6599999999999966</v>
      </c>
      <c r="AE34" s="138">
        <f t="shared" si="1"/>
        <v>-3.5090636953267862E-2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42563</v>
      </c>
      <c r="X35" s="41">
        <v>57.24</v>
      </c>
      <c r="Y35" s="41">
        <v>60.17</v>
      </c>
      <c r="Z35" s="41">
        <v>57.08</v>
      </c>
      <c r="AA35" s="41">
        <v>60.13</v>
      </c>
      <c r="AB35" s="104">
        <v>4561700</v>
      </c>
      <c r="AC35" s="41">
        <v>60.13</v>
      </c>
      <c r="AD35" s="2">
        <f t="shared" si="0"/>
        <v>3.0900000000000034</v>
      </c>
      <c r="AE35" s="138">
        <f t="shared" si="1"/>
        <v>7.2409488139825173E-2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42562</v>
      </c>
      <c r="X36" s="41">
        <v>57.23</v>
      </c>
      <c r="Y36" s="41">
        <v>57.41</v>
      </c>
      <c r="Z36" s="41">
        <v>55.99</v>
      </c>
      <c r="AA36" s="41">
        <v>56.07</v>
      </c>
      <c r="AB36" s="104">
        <v>2337000</v>
      </c>
      <c r="AC36" s="41">
        <v>56.07</v>
      </c>
      <c r="AD36" s="2">
        <f t="shared" si="0"/>
        <v>1.4199999999999946</v>
      </c>
      <c r="AE36" s="138">
        <f t="shared" si="1"/>
        <v>-1.3025875726104585E-2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42559</v>
      </c>
      <c r="X37" s="41">
        <v>57.68</v>
      </c>
      <c r="Y37" s="41">
        <v>57.87</v>
      </c>
      <c r="Z37" s="41">
        <v>55.77</v>
      </c>
      <c r="AA37" s="41">
        <v>56.81</v>
      </c>
      <c r="AB37" s="104">
        <v>3259200</v>
      </c>
      <c r="AC37" s="41">
        <v>56.81</v>
      </c>
      <c r="AD37" s="2">
        <f t="shared" si="0"/>
        <v>2.0999999999999943</v>
      </c>
      <c r="AE37" s="138">
        <f t="shared" si="1"/>
        <v>5.8427762039661157E-3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42558</v>
      </c>
      <c r="X38" s="41">
        <v>57.73</v>
      </c>
      <c r="Y38" s="41">
        <v>58.68</v>
      </c>
      <c r="Z38" s="41">
        <v>55.85</v>
      </c>
      <c r="AA38" s="41">
        <v>56.48</v>
      </c>
      <c r="AB38" s="104">
        <v>4218100</v>
      </c>
      <c r="AC38" s="41">
        <v>56.48</v>
      </c>
      <c r="AD38" s="2">
        <f t="shared" si="0"/>
        <v>2.8299999999999983</v>
      </c>
      <c r="AE38" s="138">
        <f t="shared" si="1"/>
        <v>-7.0323488045007654E-3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42557</v>
      </c>
      <c r="X39" s="41">
        <v>56.54</v>
      </c>
      <c r="Y39" s="41">
        <v>56.96</v>
      </c>
      <c r="Z39" s="41">
        <v>55.86</v>
      </c>
      <c r="AA39" s="41">
        <v>56.88</v>
      </c>
      <c r="AB39" s="104">
        <v>3065100</v>
      </c>
      <c r="AC39" s="41">
        <v>56.88</v>
      </c>
      <c r="AD39" s="2">
        <f t="shared" si="0"/>
        <v>1.1000000000000014</v>
      </c>
      <c r="AE39" s="138">
        <f t="shared" si="1"/>
        <v>-1.4044943820223921E-3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42556</v>
      </c>
      <c r="X40" s="41">
        <v>58.65</v>
      </c>
      <c r="Y40" s="41">
        <v>59.28</v>
      </c>
      <c r="Z40" s="41">
        <v>56.19</v>
      </c>
      <c r="AA40" s="41">
        <v>56.96</v>
      </c>
      <c r="AB40" s="104">
        <v>4089100</v>
      </c>
      <c r="AC40" s="41">
        <v>56.96</v>
      </c>
      <c r="AD40" s="2">
        <f t="shared" si="0"/>
        <v>3.0900000000000034</v>
      </c>
      <c r="AE40" s="138">
        <f t="shared" si="1"/>
        <v>-5.3034081463009142E-2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42552</v>
      </c>
      <c r="X41" s="41">
        <v>60.01</v>
      </c>
      <c r="Y41" s="41">
        <v>61.54</v>
      </c>
      <c r="Z41" s="41">
        <v>59.69</v>
      </c>
      <c r="AA41" s="41">
        <v>60.15</v>
      </c>
      <c r="AB41" s="104">
        <v>3315600</v>
      </c>
      <c r="AC41" s="41">
        <v>60.15</v>
      </c>
      <c r="AD41" s="2">
        <f t="shared" si="0"/>
        <v>1.8500000000000014</v>
      </c>
      <c r="AE41" s="138">
        <f t="shared" si="1"/>
        <v>8.3194675540765317E-4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42551</v>
      </c>
      <c r="X42" s="41">
        <v>59.42</v>
      </c>
      <c r="Y42" s="41">
        <v>60.38</v>
      </c>
      <c r="Z42" s="41">
        <v>58.81</v>
      </c>
      <c r="AA42" s="41">
        <v>60.1</v>
      </c>
      <c r="AB42" s="104">
        <v>11904700</v>
      </c>
      <c r="AC42" s="41">
        <v>60.1</v>
      </c>
      <c r="AD42" s="2">
        <f t="shared" si="0"/>
        <v>1.5700000000000003</v>
      </c>
      <c r="AE42" s="138">
        <f t="shared" si="1"/>
        <v>4.0332352432058238E-2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56.81</v>
      </c>
      <c r="W43" s="110">
        <v>42550</v>
      </c>
      <c r="X43" s="41">
        <v>55.87</v>
      </c>
      <c r="Y43" s="41">
        <v>57.98</v>
      </c>
      <c r="Z43" s="41">
        <v>55.43</v>
      </c>
      <c r="AA43" s="41">
        <v>57.77</v>
      </c>
      <c r="AB43" s="104">
        <v>3837600</v>
      </c>
      <c r="AC43" s="41">
        <v>57.77</v>
      </c>
      <c r="AD43" s="2">
        <f t="shared" si="0"/>
        <v>2.5499999999999972</v>
      </c>
      <c r="AE43" s="138">
        <f t="shared" si="1"/>
        <v>4.7696771853463993E-2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36" t="s">
        <v>78</v>
      </c>
      <c r="P44" s="536"/>
      <c r="T44" s="108" t="s">
        <v>99</v>
      </c>
      <c r="U44" s="106">
        <v>56.98</v>
      </c>
      <c r="W44" s="110">
        <v>42549</v>
      </c>
      <c r="X44" s="41">
        <v>54.5</v>
      </c>
      <c r="Y44" s="41">
        <v>55.54</v>
      </c>
      <c r="Z44" s="41">
        <v>53.72</v>
      </c>
      <c r="AA44" s="41">
        <v>55.14</v>
      </c>
      <c r="AB44" s="104">
        <v>4226900</v>
      </c>
      <c r="AC44" s="41">
        <v>55.14</v>
      </c>
      <c r="AD44" s="2">
        <f t="shared" si="0"/>
        <v>1.8200000000000003</v>
      </c>
      <c r="AE44" s="138">
        <f t="shared" si="1"/>
        <v>4.7691430742922147E-2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62.33700000000001</v>
      </c>
      <c r="R45" s="34"/>
      <c r="T45" s="108" t="s">
        <v>100</v>
      </c>
      <c r="U45" s="106" t="s">
        <v>428</v>
      </c>
      <c r="W45" s="110">
        <v>42548</v>
      </c>
      <c r="X45" s="41">
        <v>54.87</v>
      </c>
      <c r="Y45" s="41">
        <v>55.12</v>
      </c>
      <c r="Z45" s="41">
        <v>51.82</v>
      </c>
      <c r="AA45" s="41">
        <v>52.63</v>
      </c>
      <c r="AB45" s="104">
        <v>6076000</v>
      </c>
      <c r="AC45" s="41">
        <v>52.63</v>
      </c>
      <c r="AD45" s="2">
        <f t="shared" si="0"/>
        <v>3.2999999999999972</v>
      </c>
      <c r="AE45" s="138">
        <f t="shared" si="1"/>
        <v>-5.7316854737596179E-2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61.770300000000006</v>
      </c>
      <c r="Q46" s="2"/>
      <c r="R46" s="34"/>
      <c r="T46" s="108" t="s">
        <v>101</v>
      </c>
      <c r="U46" s="106" t="s">
        <v>429</v>
      </c>
      <c r="W46" s="110">
        <v>42545</v>
      </c>
      <c r="X46" s="41">
        <v>57.04</v>
      </c>
      <c r="Y46" s="41">
        <v>58.07</v>
      </c>
      <c r="Z46" s="41">
        <v>55.51</v>
      </c>
      <c r="AA46" s="41">
        <v>55.83</v>
      </c>
      <c r="AB46" s="104">
        <v>4830300</v>
      </c>
      <c r="AC46" s="41">
        <v>55.83</v>
      </c>
      <c r="AD46" s="2">
        <f t="shared" si="0"/>
        <v>2.5600000000000023</v>
      </c>
      <c r="AE46" s="138">
        <f t="shared" si="1"/>
        <v>-6.5919357537226109E-2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61.203600000000009</v>
      </c>
      <c r="Q47" s="2"/>
      <c r="R47" s="34"/>
      <c r="T47" s="108" t="s">
        <v>102</v>
      </c>
      <c r="U47" s="106">
        <v>65.45</v>
      </c>
      <c r="W47" s="110">
        <v>42544</v>
      </c>
      <c r="X47" s="41">
        <v>58.73</v>
      </c>
      <c r="Y47" s="41">
        <v>59.79</v>
      </c>
      <c r="Z47" s="41">
        <v>58.33</v>
      </c>
      <c r="AA47" s="41">
        <v>59.77</v>
      </c>
      <c r="AB47" s="104">
        <v>2501400</v>
      </c>
      <c r="AC47" s="41">
        <v>59.77</v>
      </c>
      <c r="AD47" s="2">
        <f t="shared" si="0"/>
        <v>1.4600000000000009</v>
      </c>
      <c r="AE47" s="138">
        <f t="shared" si="1"/>
        <v>3.0162013098931295E-2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60.636900000000004</v>
      </c>
      <c r="Q48" s="2"/>
      <c r="R48" s="34"/>
      <c r="T48" s="108" t="s">
        <v>103</v>
      </c>
      <c r="U48" s="106">
        <v>1.4319599999999999</v>
      </c>
      <c r="W48" s="110">
        <v>42543</v>
      </c>
      <c r="X48" s="41">
        <v>59.03</v>
      </c>
      <c r="Y48" s="41">
        <v>59.03</v>
      </c>
      <c r="Z48" s="41">
        <v>57.84</v>
      </c>
      <c r="AA48" s="41">
        <v>58.02</v>
      </c>
      <c r="AB48" s="104">
        <v>1880500</v>
      </c>
      <c r="AC48" s="41">
        <v>58.02</v>
      </c>
      <c r="AD48" s="2">
        <f t="shared" si="0"/>
        <v>1.1899999999999977</v>
      </c>
      <c r="AE48" s="138">
        <f t="shared" si="1"/>
        <v>-1.1584327086882396E-2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60.070200000000007</v>
      </c>
      <c r="Q49" s="2"/>
      <c r="R49" s="34"/>
      <c r="T49" s="108" t="s">
        <v>123</v>
      </c>
      <c r="U49" s="106" t="s">
        <v>323</v>
      </c>
      <c r="W49" s="110">
        <v>42542</v>
      </c>
      <c r="X49" s="41">
        <v>58.12</v>
      </c>
      <c r="Y49" s="41">
        <v>58.82</v>
      </c>
      <c r="Z49" s="41">
        <v>57.5</v>
      </c>
      <c r="AA49" s="41">
        <v>58.7</v>
      </c>
      <c r="AB49" s="104">
        <v>2241900</v>
      </c>
      <c r="AC49" s="41">
        <v>58.7</v>
      </c>
      <c r="AD49" s="2">
        <f t="shared" si="0"/>
        <v>1.3200000000000003</v>
      </c>
      <c r="AE49" s="138">
        <f t="shared" si="1"/>
        <v>6.5157750342936804E-3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59.503500000000003</v>
      </c>
      <c r="Q50" s="2"/>
      <c r="R50" s="34"/>
      <c r="T50" s="108"/>
      <c r="U50" s="106"/>
      <c r="W50" s="110">
        <v>42541</v>
      </c>
      <c r="X50" s="41">
        <v>58.18</v>
      </c>
      <c r="Y50" s="41">
        <v>58.81</v>
      </c>
      <c r="Z50" s="41">
        <v>57.73</v>
      </c>
      <c r="AA50" s="41">
        <v>58.32</v>
      </c>
      <c r="AB50" s="104">
        <v>2825300</v>
      </c>
      <c r="AC50" s="41">
        <v>58.32</v>
      </c>
      <c r="AD50" s="2">
        <f t="shared" si="0"/>
        <v>1.0800000000000054</v>
      </c>
      <c r="AE50" s="138">
        <f t="shared" si="1"/>
        <v>2.3876404494381998E-2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58.936800000000005</v>
      </c>
      <c r="Q51" s="2"/>
      <c r="R51" s="34"/>
      <c r="T51" s="108" t="s">
        <v>105</v>
      </c>
      <c r="U51" s="106" t="s">
        <v>430</v>
      </c>
      <c r="W51" s="110">
        <v>42538</v>
      </c>
      <c r="X51" s="41">
        <v>57.02</v>
      </c>
      <c r="Y51" s="41">
        <v>57.61</v>
      </c>
      <c r="Z51" s="41">
        <v>56.73</v>
      </c>
      <c r="AA51" s="41">
        <v>56.96</v>
      </c>
      <c r="AB51" s="104">
        <v>2947300</v>
      </c>
      <c r="AC51" s="41">
        <v>56.96</v>
      </c>
      <c r="AD51" s="2">
        <f t="shared" si="0"/>
        <v>0.88000000000000256</v>
      </c>
      <c r="AE51" s="138">
        <f t="shared" si="1"/>
        <v>1.5329768270944788E-2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58.370100000000001</v>
      </c>
      <c r="Q52" s="2"/>
      <c r="R52" s="34"/>
      <c r="T52" s="108" t="s">
        <v>106</v>
      </c>
      <c r="U52" s="106" t="s">
        <v>280</v>
      </c>
      <c r="W52" s="110">
        <v>42537</v>
      </c>
      <c r="X52" s="41">
        <v>56.39</v>
      </c>
      <c r="Y52" s="41">
        <v>56.46</v>
      </c>
      <c r="Z52" s="41">
        <v>54.42</v>
      </c>
      <c r="AA52" s="41">
        <v>56.1</v>
      </c>
      <c r="AB52" s="104">
        <v>4120500</v>
      </c>
      <c r="AC52" s="41">
        <v>56.1</v>
      </c>
      <c r="AD52" s="2">
        <f t="shared" si="0"/>
        <v>2.0399999999999991</v>
      </c>
      <c r="AE52" s="138">
        <f t="shared" si="1"/>
        <v>-1.8372703412073421E-2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57.803400000000003</v>
      </c>
      <c r="Q53" s="2"/>
      <c r="R53" s="34"/>
      <c r="T53" s="108" t="s">
        <v>107</v>
      </c>
      <c r="U53" s="107">
        <v>2616431</v>
      </c>
      <c r="W53" s="110">
        <v>42536</v>
      </c>
      <c r="X53" s="41">
        <v>57.65</v>
      </c>
      <c r="Y53" s="41">
        <v>58.26</v>
      </c>
      <c r="Z53" s="41">
        <v>56.25</v>
      </c>
      <c r="AA53" s="41">
        <v>57.15</v>
      </c>
      <c r="AB53" s="104">
        <v>3637200</v>
      </c>
      <c r="AC53" s="41">
        <v>57.15</v>
      </c>
      <c r="AD53" s="2">
        <f t="shared" si="0"/>
        <v>2.009999999999998</v>
      </c>
      <c r="AE53" s="138">
        <f t="shared" si="1"/>
        <v>-1.1587685921826352E-2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57.236699999999999</v>
      </c>
      <c r="Q54" s="2"/>
      <c r="R54" s="34"/>
      <c r="T54" s="108" t="s">
        <v>110</v>
      </c>
      <c r="U54" s="107">
        <v>3659190</v>
      </c>
      <c r="W54" s="110">
        <v>42535</v>
      </c>
      <c r="X54" s="41">
        <v>57</v>
      </c>
      <c r="Y54" s="41">
        <v>58.18</v>
      </c>
      <c r="Z54" s="41">
        <v>56.81</v>
      </c>
      <c r="AA54" s="41">
        <v>57.82</v>
      </c>
      <c r="AB54" s="104">
        <v>2144800</v>
      </c>
      <c r="AC54" s="41">
        <v>57.82</v>
      </c>
      <c r="AD54" s="2">
        <f t="shared" si="0"/>
        <v>1.3699999999999974</v>
      </c>
      <c r="AE54" s="138" t="e">
        <f t="shared" si="1"/>
        <v>#DIV/0!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56.67</v>
      </c>
      <c r="Q55" s="2"/>
      <c r="R55" s="34"/>
      <c r="T55" s="108" t="s">
        <v>108</v>
      </c>
      <c r="U55" s="106" t="s">
        <v>431</v>
      </c>
      <c r="W55" s="110">
        <v>42535</v>
      </c>
      <c r="X55" s="41" t="s">
        <v>126</v>
      </c>
      <c r="Y55" s="41"/>
      <c r="Z55" s="41"/>
      <c r="AA55" s="41"/>
      <c r="AB55" s="104"/>
      <c r="AC55" s="41"/>
      <c r="AD55" s="2">
        <f t="shared" si="0"/>
        <v>0</v>
      </c>
      <c r="AE55" s="138">
        <f t="shared" si="1"/>
        <v>-1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56.103300000000004</v>
      </c>
      <c r="Q56" s="2"/>
      <c r="R56" s="34"/>
      <c r="T56" s="108" t="s">
        <v>111</v>
      </c>
      <c r="U56" s="106" t="s">
        <v>130</v>
      </c>
      <c r="W56" s="110">
        <v>42534</v>
      </c>
      <c r="X56" s="41">
        <v>57.28</v>
      </c>
      <c r="Y56" s="41">
        <v>58.57</v>
      </c>
      <c r="Z56" s="41">
        <v>56.93</v>
      </c>
      <c r="AA56" s="41">
        <v>57.49</v>
      </c>
      <c r="AB56" s="104">
        <v>2338500</v>
      </c>
      <c r="AC56" s="41">
        <v>57.24</v>
      </c>
      <c r="AD56" s="2">
        <f t="shared" si="0"/>
        <v>1.6400000000000006</v>
      </c>
      <c r="AE56" s="138">
        <f t="shared" si="1"/>
        <v>-3.6553524804178172E-3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55.5366</v>
      </c>
      <c r="Q57" s="2"/>
      <c r="R57" s="34"/>
      <c r="T57" s="108" t="s">
        <v>112</v>
      </c>
      <c r="U57" s="106">
        <v>-10.25</v>
      </c>
      <c r="W57" s="110">
        <v>42531</v>
      </c>
      <c r="X57" s="41">
        <v>59.51</v>
      </c>
      <c r="Y57" s="41">
        <v>59.91</v>
      </c>
      <c r="Z57" s="41">
        <v>57.18</v>
      </c>
      <c r="AA57" s="41">
        <v>57.7</v>
      </c>
      <c r="AB57" s="104">
        <v>3635900</v>
      </c>
      <c r="AC57" s="41">
        <v>57.45</v>
      </c>
      <c r="AD57" s="2">
        <f t="shared" si="0"/>
        <v>2.7299999999999969</v>
      </c>
      <c r="AE57" s="138">
        <f t="shared" si="1"/>
        <v>-4.4411177644710476E-2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54.969900000000003</v>
      </c>
      <c r="Q58" s="2"/>
      <c r="R58" s="34"/>
      <c r="T58" s="108" t="s">
        <v>109</v>
      </c>
      <c r="U58" s="106" t="s">
        <v>384</v>
      </c>
      <c r="W58" s="110">
        <v>42530</v>
      </c>
      <c r="X58" s="41">
        <v>60.72</v>
      </c>
      <c r="Y58" s="41">
        <v>61.73</v>
      </c>
      <c r="Z58" s="41">
        <v>60.35</v>
      </c>
      <c r="AA58" s="41">
        <v>60.38</v>
      </c>
      <c r="AB58" s="104">
        <v>2304400</v>
      </c>
      <c r="AC58" s="41">
        <v>60.12</v>
      </c>
      <c r="AD58" s="2">
        <f t="shared" si="0"/>
        <v>1.3799999999999955</v>
      </c>
      <c r="AE58" s="138">
        <f t="shared" si="1"/>
        <v>-2.3867510959571403E-2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54.403199999999998</v>
      </c>
      <c r="W59" s="110">
        <v>42529</v>
      </c>
      <c r="X59" s="41">
        <v>62.23</v>
      </c>
      <c r="Y59" s="41">
        <v>63</v>
      </c>
      <c r="Z59" s="41">
        <v>61.22</v>
      </c>
      <c r="AA59" s="41">
        <v>61.86</v>
      </c>
      <c r="AB59" s="104">
        <v>2690800</v>
      </c>
      <c r="AC59" s="41">
        <v>61.59</v>
      </c>
      <c r="AD59" s="2">
        <f t="shared" si="0"/>
        <v>1.7800000000000011</v>
      </c>
      <c r="AE59" s="138">
        <f t="shared" si="1"/>
        <v>4.7308319738990079E-3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53.836500000000001</v>
      </c>
      <c r="W60" s="110">
        <v>42528</v>
      </c>
      <c r="X60" s="41">
        <v>60.91</v>
      </c>
      <c r="Y60" s="41">
        <v>61.76</v>
      </c>
      <c r="Z60" s="41">
        <v>60.2</v>
      </c>
      <c r="AA60" s="41">
        <v>61.57</v>
      </c>
      <c r="AB60" s="104">
        <v>3359600</v>
      </c>
      <c r="AC60" s="41">
        <v>61.3</v>
      </c>
      <c r="AD60" s="2">
        <f t="shared" si="0"/>
        <v>1.5599999999999952</v>
      </c>
      <c r="AE60" s="138">
        <f t="shared" si="1"/>
        <v>2.0815986677768628E-2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53.269799999999996</v>
      </c>
      <c r="W61" s="110">
        <v>42527</v>
      </c>
      <c r="X61" s="41">
        <v>58.95</v>
      </c>
      <c r="Y61" s="41">
        <v>60.37</v>
      </c>
      <c r="Z61" s="41">
        <v>58.59</v>
      </c>
      <c r="AA61" s="41">
        <v>60.31</v>
      </c>
      <c r="AB61" s="104">
        <v>2925300</v>
      </c>
      <c r="AC61" s="41">
        <v>60.05</v>
      </c>
      <c r="AD61" s="2">
        <f t="shared" si="0"/>
        <v>1.779999999999994</v>
      </c>
      <c r="AE61" s="138">
        <f t="shared" si="1"/>
        <v>3.3384959559456195E-2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52.703100000000006</v>
      </c>
      <c r="W62" s="110">
        <v>42524</v>
      </c>
      <c r="X62" s="41">
        <v>59.33</v>
      </c>
      <c r="Y62" s="41">
        <v>59.74</v>
      </c>
      <c r="Z62" s="41">
        <v>58.13</v>
      </c>
      <c r="AA62" s="41">
        <v>58.36</v>
      </c>
      <c r="AB62" s="104">
        <v>2079300</v>
      </c>
      <c r="AC62" s="41">
        <v>58.11</v>
      </c>
      <c r="AD62" s="2">
        <f t="shared" si="0"/>
        <v>1.6099999999999994</v>
      </c>
      <c r="AE62" s="138">
        <f t="shared" si="1"/>
        <v>-1.4583686620315395E-2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52.136400000000002</v>
      </c>
      <c r="W63" s="110">
        <v>42523</v>
      </c>
      <c r="X63" s="41">
        <v>58.24</v>
      </c>
      <c r="Y63" s="41">
        <v>59.23</v>
      </c>
      <c r="Z63" s="41">
        <v>57.8</v>
      </c>
      <c r="AA63" s="41">
        <v>59.23</v>
      </c>
      <c r="AB63" s="104">
        <v>2451200</v>
      </c>
      <c r="AC63" s="41">
        <v>58.97</v>
      </c>
      <c r="AD63" s="2">
        <f t="shared" si="0"/>
        <v>1.4299999999999997</v>
      </c>
      <c r="AE63" s="138">
        <f t="shared" si="1"/>
        <v>5.2846914422093327E-3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51.569700000000005</v>
      </c>
      <c r="W64" s="110">
        <v>42522</v>
      </c>
      <c r="X64" s="41">
        <v>59.93</v>
      </c>
      <c r="Y64" s="41">
        <v>59.93</v>
      </c>
      <c r="Z64" s="41">
        <v>57.67</v>
      </c>
      <c r="AA64" s="41">
        <v>58.92</v>
      </c>
      <c r="AB64" s="104">
        <v>3284200</v>
      </c>
      <c r="AC64" s="41">
        <v>58.66</v>
      </c>
      <c r="AD64" s="2">
        <f t="shared" si="0"/>
        <v>2.259999999999998</v>
      </c>
      <c r="AE64" s="138">
        <f t="shared" si="1"/>
        <v>-1.6926428691134698E-2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51.003</v>
      </c>
      <c r="W65" s="110">
        <v>42521</v>
      </c>
      <c r="X65" s="41">
        <v>60.44</v>
      </c>
      <c r="Y65" s="41">
        <v>61.12</v>
      </c>
      <c r="Z65" s="41">
        <v>59.56</v>
      </c>
      <c r="AA65" s="41">
        <v>59.93</v>
      </c>
      <c r="AB65" s="104">
        <v>2650500</v>
      </c>
      <c r="AC65" s="41">
        <v>59.67</v>
      </c>
      <c r="AD65" s="2">
        <f t="shared" si="0"/>
        <v>1.5599999999999952</v>
      </c>
      <c r="AE65" s="138">
        <f t="shared" si="1"/>
        <v>-5.0025012506252908E-3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42517</v>
      </c>
      <c r="X66" s="41">
        <v>59.94</v>
      </c>
      <c r="Y66" s="41">
        <v>61.17</v>
      </c>
      <c r="Z66" s="41">
        <v>59.46</v>
      </c>
      <c r="AA66" s="41">
        <v>60.23</v>
      </c>
      <c r="AB66" s="104">
        <v>3747200</v>
      </c>
      <c r="AC66" s="41">
        <v>59.97</v>
      </c>
      <c r="AD66" s="2">
        <f t="shared" si="0"/>
        <v>1.7100000000000009</v>
      </c>
      <c r="AE66" s="138">
        <f t="shared" si="1"/>
        <v>-3.4895314057826754E-3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42516</v>
      </c>
      <c r="X67" s="41">
        <v>61.51</v>
      </c>
      <c r="Y67" s="41">
        <v>62</v>
      </c>
      <c r="Z67" s="41">
        <v>60.4</v>
      </c>
      <c r="AA67" s="41">
        <v>60.44</v>
      </c>
      <c r="AB67" s="104">
        <v>3399600</v>
      </c>
      <c r="AC67" s="41">
        <v>60.18</v>
      </c>
      <c r="AD67" s="2">
        <f>Y67-Z67</f>
        <v>1.6000000000000014</v>
      </c>
      <c r="AE67" s="138">
        <f>AC67/AC68-1</f>
        <v>-3.3123550844651461E-3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42515</v>
      </c>
      <c r="X68" s="41">
        <v>58.78</v>
      </c>
      <c r="Y68" s="41">
        <v>60.93</v>
      </c>
      <c r="Z68" s="41">
        <v>58.78</v>
      </c>
      <c r="AA68" s="41">
        <v>60.64</v>
      </c>
      <c r="AB68" s="104">
        <v>3708700</v>
      </c>
      <c r="AC68" s="41">
        <v>60.38</v>
      </c>
      <c r="AD68" s="2">
        <f>Y68-Z68</f>
        <v>2.1499999999999986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223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176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11" priority="17">
      <formula>F38&gt;0</formula>
    </cfRule>
    <cfRule type="expression" dxfId="410" priority="18">
      <formula>F38&lt;0</formula>
    </cfRule>
  </conditionalFormatting>
  <conditionalFormatting sqref="H38:H72">
    <cfRule type="expression" dxfId="409" priority="9">
      <formula>H38&gt;0</formula>
    </cfRule>
    <cfRule type="expression" dxfId="408" priority="10">
      <formula>H38&lt;0</formula>
    </cfRule>
  </conditionalFormatting>
  <conditionalFormatting sqref="F21:F37">
    <cfRule type="expression" dxfId="407" priority="7">
      <formula>F21&gt;0</formula>
    </cfRule>
    <cfRule type="expression" dxfId="406" priority="8">
      <formula>F21&lt;0</formula>
    </cfRule>
  </conditionalFormatting>
  <conditionalFormatting sqref="H21:H37">
    <cfRule type="expression" dxfId="405" priority="5">
      <formula>H21&gt;0</formula>
    </cfRule>
    <cfRule type="expression" dxfId="404" priority="6">
      <formula>H21&lt;0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42608</v>
      </c>
      <c r="X2" s="10">
        <v>95.35</v>
      </c>
      <c r="Y2" s="10">
        <v>95.98</v>
      </c>
      <c r="Z2" s="10">
        <v>94.74</v>
      </c>
      <c r="AA2" s="10">
        <v>95.12</v>
      </c>
      <c r="AB2" s="95">
        <v>2526500</v>
      </c>
      <c r="AC2" s="10">
        <v>95.12</v>
      </c>
      <c r="AD2" s="2">
        <f>Y2-Z2</f>
        <v>1.2400000000000091</v>
      </c>
      <c r="AE2" s="138">
        <f>AC2/AC3-1</f>
        <v>4.2069835927649457E-4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95.12</v>
      </c>
      <c r="W3" s="133">
        <v>42607</v>
      </c>
      <c r="X3" s="10">
        <v>95.32</v>
      </c>
      <c r="Y3" s="10">
        <v>95.82</v>
      </c>
      <c r="Z3" s="10">
        <v>94.96</v>
      </c>
      <c r="AA3" s="10">
        <v>95.08</v>
      </c>
      <c r="AB3" s="95">
        <v>1853000</v>
      </c>
      <c r="AC3" s="10">
        <v>95.08</v>
      </c>
      <c r="AD3" s="2">
        <f t="shared" ref="AD3:AD66" si="0">Y3-Z3</f>
        <v>0.85999999999999943</v>
      </c>
      <c r="AE3" s="138">
        <f t="shared" ref="AE3:AE66" si="1">AC3/AC4-1</f>
        <v>-4.1893590280687176E-3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95.12</v>
      </c>
      <c r="W4" s="133">
        <v>42606</v>
      </c>
      <c r="X4" s="10">
        <v>96.01</v>
      </c>
      <c r="Y4" s="10">
        <v>96.06</v>
      </c>
      <c r="Z4" s="10">
        <v>95.27</v>
      </c>
      <c r="AA4" s="10">
        <v>95.48</v>
      </c>
      <c r="AB4" s="95">
        <v>2504200</v>
      </c>
      <c r="AC4" s="10">
        <v>95.48</v>
      </c>
      <c r="AD4" s="2">
        <f t="shared" si="0"/>
        <v>0.79000000000000625</v>
      </c>
      <c r="AE4" s="138">
        <f t="shared" si="1"/>
        <v>-5.5202583064264399E-3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42605</v>
      </c>
      <c r="X5" s="10">
        <v>95.91</v>
      </c>
      <c r="Y5" s="10">
        <v>96.23</v>
      </c>
      <c r="Z5" s="10">
        <v>95.58</v>
      </c>
      <c r="AA5" s="10">
        <v>96.01</v>
      </c>
      <c r="AB5" s="95">
        <v>2300600</v>
      </c>
      <c r="AC5" s="10">
        <v>96.01</v>
      </c>
      <c r="AD5" s="2">
        <f t="shared" si="0"/>
        <v>0.65000000000000568</v>
      </c>
      <c r="AE5" s="138">
        <f t="shared" si="1"/>
        <v>7.1331165425365661E-3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42604</v>
      </c>
      <c r="X6" s="10">
        <v>95.3</v>
      </c>
      <c r="Y6" s="10">
        <v>95.8</v>
      </c>
      <c r="Z6" s="10">
        <v>95.06</v>
      </c>
      <c r="AA6" s="10">
        <v>95.33</v>
      </c>
      <c r="AB6" s="95">
        <v>1947900</v>
      </c>
      <c r="AC6" s="10">
        <v>95.33</v>
      </c>
      <c r="AD6" s="2">
        <f t="shared" si="0"/>
        <v>0.73999999999999488</v>
      </c>
      <c r="AE6" s="138">
        <f t="shared" si="1"/>
        <v>-3.6580267558529167E-3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42601</v>
      </c>
      <c r="X7" s="10">
        <v>95.69</v>
      </c>
      <c r="Y7" s="10">
        <v>95.85</v>
      </c>
      <c r="Z7" s="10">
        <v>95.27</v>
      </c>
      <c r="AA7" s="10">
        <v>95.68</v>
      </c>
      <c r="AB7" s="95">
        <v>3027100</v>
      </c>
      <c r="AC7" s="10">
        <v>95.68</v>
      </c>
      <c r="AD7" s="2">
        <f t="shared" si="0"/>
        <v>0.57999999999999829</v>
      </c>
      <c r="AE7" s="138">
        <f t="shared" si="1"/>
        <v>-1.5652718355420037E-3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42600</v>
      </c>
      <c r="X8" s="10">
        <v>94.17</v>
      </c>
      <c r="Y8" s="10">
        <v>96.05</v>
      </c>
      <c r="Z8" s="10">
        <v>93.63</v>
      </c>
      <c r="AA8" s="10">
        <v>95.83</v>
      </c>
      <c r="AB8" s="95">
        <v>5063400</v>
      </c>
      <c r="AC8" s="10">
        <v>95.83</v>
      </c>
      <c r="AD8" s="2">
        <f t="shared" si="0"/>
        <v>2.4200000000000017</v>
      </c>
      <c r="AE8" s="138">
        <f t="shared" si="1"/>
        <v>1.3323464100666316E-2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42599</v>
      </c>
      <c r="X9" s="10">
        <v>92.77</v>
      </c>
      <c r="Y9" s="10">
        <v>94.64</v>
      </c>
      <c r="Z9" s="10">
        <v>92.65</v>
      </c>
      <c r="AA9" s="10">
        <v>94.57</v>
      </c>
      <c r="AB9" s="95">
        <v>4718400</v>
      </c>
      <c r="AC9" s="10">
        <v>94.57</v>
      </c>
      <c r="AD9" s="2">
        <f t="shared" si="0"/>
        <v>1.9899999999999949</v>
      </c>
      <c r="AE9" s="138">
        <f t="shared" si="1"/>
        <v>1.8085908063300682E-2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M34</f>
        <v>128.08999999999833</v>
      </c>
      <c r="W10" s="133">
        <v>42598</v>
      </c>
      <c r="X10" s="10">
        <v>92.21</v>
      </c>
      <c r="Y10" s="10">
        <v>93</v>
      </c>
      <c r="Z10" s="10">
        <v>91.88</v>
      </c>
      <c r="AA10" s="10">
        <v>92.89</v>
      </c>
      <c r="AB10" s="95">
        <v>3787500</v>
      </c>
      <c r="AC10" s="10">
        <v>92.89</v>
      </c>
      <c r="AD10" s="2">
        <f t="shared" si="0"/>
        <v>1.1200000000000045</v>
      </c>
      <c r="AE10" s="138">
        <f t="shared" si="1"/>
        <v>4.216216216216262E-3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2.5600000000000001E-2</v>
      </c>
      <c r="T11" s="43"/>
      <c r="U11" s="33"/>
      <c r="V11" s="11"/>
      <c r="W11" s="99">
        <v>42597</v>
      </c>
      <c r="X11" s="10">
        <v>92.46</v>
      </c>
      <c r="Y11" s="10">
        <v>93.27</v>
      </c>
      <c r="Z11" s="10">
        <v>92.28</v>
      </c>
      <c r="AA11" s="10">
        <v>92.5</v>
      </c>
      <c r="AB11" s="95">
        <v>2733900</v>
      </c>
      <c r="AC11" s="10">
        <v>92.5</v>
      </c>
      <c r="AD11" s="2">
        <f t="shared" si="0"/>
        <v>0.98999999999999488</v>
      </c>
      <c r="AE11" s="138">
        <f t="shared" si="1"/>
        <v>6.5288356909682932E-3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42594</v>
      </c>
      <c r="X12" s="10">
        <v>92.67</v>
      </c>
      <c r="Y12" s="10">
        <v>92.67</v>
      </c>
      <c r="Z12" s="10">
        <v>91.74</v>
      </c>
      <c r="AA12" s="10">
        <v>91.9</v>
      </c>
      <c r="AB12" s="95">
        <v>2898400</v>
      </c>
      <c r="AC12" s="10">
        <v>91.9</v>
      </c>
      <c r="AD12" s="2">
        <f t="shared" si="0"/>
        <v>0.93000000000000682</v>
      </c>
      <c r="AE12" s="138">
        <f t="shared" si="1"/>
        <v>-1.1402753872633231E-2</v>
      </c>
    </row>
    <row r="13" spans="1:31" x14ac:dyDescent="0.25">
      <c r="T13" s="67"/>
      <c r="W13" s="133">
        <v>42593</v>
      </c>
      <c r="X13" s="10">
        <v>92.72</v>
      </c>
      <c r="Y13" s="10">
        <v>93.45</v>
      </c>
      <c r="Z13" s="10">
        <v>92.61</v>
      </c>
      <c r="AA13" s="10">
        <v>92.96</v>
      </c>
      <c r="AB13" s="95">
        <v>2525100</v>
      </c>
      <c r="AC13" s="10">
        <v>92.96</v>
      </c>
      <c r="AD13" s="2">
        <f t="shared" si="0"/>
        <v>0.84000000000000341</v>
      </c>
      <c r="AE13" s="138">
        <f t="shared" si="1"/>
        <v>5.6252704456944969E-3</v>
      </c>
    </row>
    <row r="14" spans="1:31" x14ac:dyDescent="0.25">
      <c r="W14" s="133">
        <v>42592</v>
      </c>
      <c r="X14" s="10">
        <v>93.41</v>
      </c>
      <c r="Y14" s="10">
        <v>93.45</v>
      </c>
      <c r="Z14" s="10">
        <v>92.22</v>
      </c>
      <c r="AA14" s="10">
        <v>92.44</v>
      </c>
      <c r="AB14" s="95">
        <v>2568200</v>
      </c>
      <c r="AC14" s="10">
        <v>92.44</v>
      </c>
      <c r="AD14" s="2">
        <f t="shared" si="0"/>
        <v>1.230000000000004</v>
      </c>
      <c r="AE14" s="138">
        <f t="shared" si="1"/>
        <v>-6.7690985279896809E-3</v>
      </c>
    </row>
    <row r="15" spans="1:31" x14ac:dyDescent="0.25">
      <c r="W15" s="133">
        <v>42591</v>
      </c>
      <c r="X15" s="10">
        <v>93.75</v>
      </c>
      <c r="Y15" s="10">
        <v>94.18</v>
      </c>
      <c r="Z15" s="10">
        <v>93</v>
      </c>
      <c r="AA15" s="10">
        <v>93.07</v>
      </c>
      <c r="AB15" s="95">
        <v>2416200</v>
      </c>
      <c r="AC15" s="10">
        <v>93.07</v>
      </c>
      <c r="AD15" s="2">
        <f t="shared" si="0"/>
        <v>1.1800000000000068</v>
      </c>
      <c r="AE15" s="138">
        <f t="shared" si="1"/>
        <v>-8.4167909652674844E-3</v>
      </c>
    </row>
    <row r="16" spans="1:31" x14ac:dyDescent="0.25">
      <c r="W16" s="133">
        <v>42590</v>
      </c>
      <c r="X16" s="10">
        <v>93.88</v>
      </c>
      <c r="Y16" s="10">
        <v>94.95</v>
      </c>
      <c r="Z16" s="10">
        <v>93.67</v>
      </c>
      <c r="AA16" s="10">
        <v>93.86</v>
      </c>
      <c r="AB16" s="95">
        <v>2491900</v>
      </c>
      <c r="AC16" s="10">
        <v>93.86</v>
      </c>
      <c r="AD16" s="2">
        <f t="shared" si="0"/>
        <v>1.2800000000000011</v>
      </c>
      <c r="AE16" s="138">
        <f t="shared" si="1"/>
        <v>1.0655301012252316E-4</v>
      </c>
    </row>
    <row r="17" spans="1:31" x14ac:dyDescent="0.25">
      <c r="W17" s="133">
        <v>42587</v>
      </c>
      <c r="X17" s="10">
        <v>93.17</v>
      </c>
      <c r="Y17" s="10">
        <v>94.65</v>
      </c>
      <c r="Z17" s="10">
        <v>92.62</v>
      </c>
      <c r="AA17" s="10">
        <v>93.85</v>
      </c>
      <c r="AB17" s="95">
        <v>3146700</v>
      </c>
      <c r="AC17" s="10">
        <v>93.85</v>
      </c>
      <c r="AD17" s="2">
        <f t="shared" si="0"/>
        <v>2.0300000000000011</v>
      </c>
      <c r="AE17" s="138">
        <f t="shared" si="1"/>
        <v>1.2733354915290818E-2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42586</v>
      </c>
      <c r="X18" s="10">
        <v>92.37</v>
      </c>
      <c r="Y18" s="10">
        <v>93.09</v>
      </c>
      <c r="Z18" s="10">
        <v>91.94</v>
      </c>
      <c r="AA18" s="10">
        <v>92.67</v>
      </c>
      <c r="AB18" s="95">
        <v>2245900</v>
      </c>
      <c r="AC18" s="10">
        <v>92.67</v>
      </c>
      <c r="AD18" s="2">
        <f t="shared" si="0"/>
        <v>1.1500000000000057</v>
      </c>
      <c r="AE18" s="138">
        <f t="shared" si="1"/>
        <v>-2.1535479702811111E-3</v>
      </c>
    </row>
    <row r="19" spans="1:31" x14ac:dyDescent="0.25">
      <c r="W19" s="133">
        <v>42585</v>
      </c>
      <c r="X19" s="10">
        <v>91.54</v>
      </c>
      <c r="Y19" s="10">
        <v>93.19</v>
      </c>
      <c r="Z19" s="10">
        <v>91.4</v>
      </c>
      <c r="AA19" s="10">
        <v>92.87</v>
      </c>
      <c r="AB19" s="95">
        <v>3907400</v>
      </c>
      <c r="AC19" s="10">
        <v>92.87</v>
      </c>
      <c r="AD19" s="2">
        <f t="shared" si="0"/>
        <v>1.789999999999992</v>
      </c>
      <c r="AE19" s="138">
        <f t="shared" si="1"/>
        <v>1.7196056955093075E-2</v>
      </c>
    </row>
    <row r="20" spans="1:31" x14ac:dyDescent="0.25">
      <c r="W20" s="133">
        <v>42584</v>
      </c>
      <c r="X20" s="10">
        <v>92.39</v>
      </c>
      <c r="Y20" s="10">
        <v>92.59</v>
      </c>
      <c r="Z20" s="10">
        <v>90.68</v>
      </c>
      <c r="AA20" s="10">
        <v>91.3</v>
      </c>
      <c r="AB20" s="95">
        <v>3787000</v>
      </c>
      <c r="AC20" s="10">
        <v>91.3</v>
      </c>
      <c r="AD20" s="2">
        <f t="shared" si="0"/>
        <v>1.9099999999999966</v>
      </c>
      <c r="AE20" s="138">
        <f t="shared" si="1"/>
        <v>-1.891252955082745E-2</v>
      </c>
    </row>
    <row r="21" spans="1:31" x14ac:dyDescent="0.25">
      <c r="W21" s="40">
        <v>42583</v>
      </c>
      <c r="X21" s="10">
        <v>92.92</v>
      </c>
      <c r="Y21" s="10">
        <v>93.65</v>
      </c>
      <c r="Z21" s="10">
        <v>92.41</v>
      </c>
      <c r="AA21" s="10">
        <v>93.06</v>
      </c>
      <c r="AB21" s="95">
        <v>2797400</v>
      </c>
      <c r="AC21" s="10">
        <v>93.06</v>
      </c>
      <c r="AD21" s="2">
        <f t="shared" si="0"/>
        <v>1.2400000000000091</v>
      </c>
      <c r="AE21" s="138">
        <f t="shared" si="1"/>
        <v>1.0746910263303988E-4</v>
      </c>
    </row>
    <row r="22" spans="1:31" x14ac:dyDescent="0.25">
      <c r="W22" s="133">
        <v>42580</v>
      </c>
      <c r="X22" s="10">
        <v>92.55</v>
      </c>
      <c r="Y22" s="10">
        <v>93.31</v>
      </c>
      <c r="Z22" s="10">
        <v>92.26</v>
      </c>
      <c r="AA22" s="10">
        <v>93.05</v>
      </c>
      <c r="AB22" s="95">
        <v>2801100</v>
      </c>
      <c r="AC22" s="10">
        <v>93.05</v>
      </c>
      <c r="AD22" s="2">
        <f t="shared" si="0"/>
        <v>1.0499999999999972</v>
      </c>
      <c r="AE22" s="138">
        <f t="shared" si="1"/>
        <v>-3.223033949291132E-4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42579</v>
      </c>
      <c r="X23" s="10">
        <v>91.44</v>
      </c>
      <c r="Y23" s="10">
        <v>93.41</v>
      </c>
      <c r="Z23" s="10">
        <v>91.07</v>
      </c>
      <c r="AA23" s="10">
        <v>93.08</v>
      </c>
      <c r="AB23" s="95">
        <v>3104100</v>
      </c>
      <c r="AC23" s="10">
        <v>93.08</v>
      </c>
      <c r="AD23" s="2">
        <f t="shared" si="0"/>
        <v>2.3400000000000034</v>
      </c>
      <c r="AE23" s="138">
        <f t="shared" si="1"/>
        <v>1.582451162283105E-2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42578</v>
      </c>
      <c r="X24" s="10">
        <v>92.73</v>
      </c>
      <c r="Y24" s="10">
        <v>92.95</v>
      </c>
      <c r="Z24" s="10">
        <v>90.94</v>
      </c>
      <c r="AA24" s="10">
        <v>91.63</v>
      </c>
      <c r="AB24" s="95">
        <v>3523100</v>
      </c>
      <c r="AC24" s="10">
        <v>91.63</v>
      </c>
      <c r="AD24" s="2">
        <f t="shared" si="0"/>
        <v>2.0100000000000051</v>
      </c>
      <c r="AE24" s="138">
        <f t="shared" si="1"/>
        <v>-1.4837114288786202E-2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42577</v>
      </c>
      <c r="X25" s="10">
        <v>92.38</v>
      </c>
      <c r="Y25" s="10">
        <v>93.01</v>
      </c>
      <c r="Z25" s="10">
        <v>91.83</v>
      </c>
      <c r="AA25" s="10">
        <v>93.01</v>
      </c>
      <c r="AB25" s="95">
        <v>2890100</v>
      </c>
      <c r="AC25" s="10">
        <v>93.01</v>
      </c>
      <c r="AD25" s="2">
        <f t="shared" si="0"/>
        <v>1.1800000000000068</v>
      </c>
      <c r="AE25" s="138">
        <f t="shared" si="1"/>
        <v>7.9107065452970193E-3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42576</v>
      </c>
      <c r="X26" s="10">
        <v>92.71</v>
      </c>
      <c r="Y26" s="10">
        <v>92.76</v>
      </c>
      <c r="Z26" s="10">
        <v>91.86</v>
      </c>
      <c r="AA26" s="10">
        <v>92.28</v>
      </c>
      <c r="AB26" s="95">
        <v>2744500</v>
      </c>
      <c r="AC26" s="10">
        <v>92.28</v>
      </c>
      <c r="AD26" s="2">
        <f t="shared" si="0"/>
        <v>0.90000000000000568</v>
      </c>
      <c r="AE26" s="138">
        <f t="shared" si="1"/>
        <v>-6.1389337641356567E-3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42573</v>
      </c>
      <c r="X27" s="10">
        <v>90.87</v>
      </c>
      <c r="Y27" s="10">
        <v>93.02</v>
      </c>
      <c r="Z27" s="10">
        <v>90.29</v>
      </c>
      <c r="AA27" s="10">
        <v>92.85</v>
      </c>
      <c r="AB27" s="95">
        <v>4208500</v>
      </c>
      <c r="AC27" s="10">
        <v>92.85</v>
      </c>
      <c r="AD27" s="2">
        <f t="shared" si="0"/>
        <v>2.7299999999999898</v>
      </c>
      <c r="AE27" s="138">
        <f t="shared" si="1"/>
        <v>2.1115143516990953E-2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42572</v>
      </c>
      <c r="X28" s="10">
        <v>91</v>
      </c>
      <c r="Y28" s="10">
        <v>92.3</v>
      </c>
      <c r="Z28" s="10">
        <v>90.72</v>
      </c>
      <c r="AA28" s="10">
        <v>90.93</v>
      </c>
      <c r="AB28" s="95">
        <v>6622300</v>
      </c>
      <c r="AC28" s="10">
        <v>90.93</v>
      </c>
      <c r="AD28" s="2">
        <f t="shared" si="0"/>
        <v>1.5799999999999983</v>
      </c>
      <c r="AE28" s="138">
        <f t="shared" si="1"/>
        <v>-3.3892902677433057E-2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42571</v>
      </c>
      <c r="X29" s="10">
        <v>92.73</v>
      </c>
      <c r="Y29" s="10">
        <v>94.32</v>
      </c>
      <c r="Z29" s="10">
        <v>92.49</v>
      </c>
      <c r="AA29" s="10">
        <v>94.12</v>
      </c>
      <c r="AB29" s="95">
        <v>4244500</v>
      </c>
      <c r="AC29" s="10">
        <v>94.12</v>
      </c>
      <c r="AD29" s="2">
        <f t="shared" si="0"/>
        <v>1.8299999999999983</v>
      </c>
      <c r="AE29" s="138">
        <f t="shared" si="1"/>
        <v>1.8094731240021478E-3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42570</v>
      </c>
      <c r="X30" s="10">
        <v>93.46</v>
      </c>
      <c r="Y30" s="10">
        <v>94.05</v>
      </c>
      <c r="Z30" s="10">
        <v>92.88</v>
      </c>
      <c r="AA30" s="10">
        <v>93.95</v>
      </c>
      <c r="AB30" s="95">
        <v>3351300</v>
      </c>
      <c r="AC30" s="10">
        <v>93.95</v>
      </c>
      <c r="AD30" s="2">
        <f t="shared" si="0"/>
        <v>1.1700000000000017</v>
      </c>
      <c r="AE30" s="138">
        <f t="shared" si="1"/>
        <v>-1.8062048448789225E-3</v>
      </c>
    </row>
    <row r="31" spans="1:31" x14ac:dyDescent="0.25">
      <c r="W31" s="133">
        <v>42569</v>
      </c>
      <c r="X31" s="10">
        <v>93.98</v>
      </c>
      <c r="Y31" s="10">
        <v>94.36</v>
      </c>
      <c r="Z31" s="10">
        <v>93.08</v>
      </c>
      <c r="AA31" s="10">
        <v>94.12</v>
      </c>
      <c r="AB31" s="95">
        <v>2721200</v>
      </c>
      <c r="AC31" s="10">
        <v>94.12</v>
      </c>
      <c r="AD31" s="2">
        <f t="shared" si="0"/>
        <v>1.2800000000000011</v>
      </c>
      <c r="AE31" s="138">
        <f t="shared" si="1"/>
        <v>1.4896786550329111E-3</v>
      </c>
    </row>
    <row r="32" spans="1:31" x14ac:dyDescent="0.25">
      <c r="W32" s="133">
        <v>42566</v>
      </c>
      <c r="X32" s="10">
        <v>94.97</v>
      </c>
      <c r="Y32" s="10">
        <v>95.34</v>
      </c>
      <c r="Z32" s="10">
        <v>93.71</v>
      </c>
      <c r="AA32" s="10">
        <v>93.98</v>
      </c>
      <c r="AB32" s="95">
        <v>4030900</v>
      </c>
      <c r="AC32" s="10">
        <v>93.98</v>
      </c>
      <c r="AD32" s="2">
        <f t="shared" si="0"/>
        <v>1.6300000000000097</v>
      </c>
      <c r="AE32" s="138">
        <f t="shared" si="1"/>
        <v>-7.6029567053854663E-3</v>
      </c>
    </row>
    <row r="33" spans="1:31" x14ac:dyDescent="0.25">
      <c r="W33" s="133">
        <v>42565</v>
      </c>
      <c r="X33" s="10">
        <v>94.92</v>
      </c>
      <c r="Y33" s="10">
        <v>96</v>
      </c>
      <c r="Z33" s="10">
        <v>94.43</v>
      </c>
      <c r="AA33" s="10">
        <v>94.7</v>
      </c>
      <c r="AB33" s="95">
        <v>5331900</v>
      </c>
      <c r="AC33" s="10">
        <v>94.7</v>
      </c>
      <c r="AD33" s="2">
        <f t="shared" si="0"/>
        <v>1.5699999999999932</v>
      </c>
      <c r="AE33" s="138">
        <f t="shared" si="1"/>
        <v>5.9485872105375925E-3</v>
      </c>
    </row>
    <row r="34" spans="1:31" x14ac:dyDescent="0.25">
      <c r="L34" t="s">
        <v>223</v>
      </c>
      <c r="M34" s="2">
        <f>M49+K49-F49</f>
        <v>128.08999999999833</v>
      </c>
      <c r="W34" s="133">
        <v>42564</v>
      </c>
      <c r="X34" s="10">
        <v>92.55</v>
      </c>
      <c r="Y34" s="10">
        <v>94.79</v>
      </c>
      <c r="Z34" s="10">
        <v>92.04</v>
      </c>
      <c r="AA34" s="10">
        <v>94.14</v>
      </c>
      <c r="AB34" s="95">
        <v>5898900</v>
      </c>
      <c r="AC34" s="10">
        <v>94.14</v>
      </c>
      <c r="AD34" s="2">
        <f t="shared" si="0"/>
        <v>2.75</v>
      </c>
      <c r="AE34" s="138">
        <f t="shared" si="1"/>
        <v>2.2593960460569162E-2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42563</v>
      </c>
      <c r="X35" s="10">
        <v>91.78</v>
      </c>
      <c r="Y35" s="10">
        <v>92.72</v>
      </c>
      <c r="Z35" s="10">
        <v>91.43</v>
      </c>
      <c r="AA35" s="10">
        <v>92.06</v>
      </c>
      <c r="AB35" s="95">
        <v>4120800</v>
      </c>
      <c r="AC35" s="10">
        <v>92.06</v>
      </c>
      <c r="AD35" s="2">
        <f t="shared" si="0"/>
        <v>1.289999999999992</v>
      </c>
      <c r="AE35" s="138">
        <f t="shared" si="1"/>
        <v>7.3312178575337672E-3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42562</v>
      </c>
      <c r="X36" s="10">
        <v>90.71</v>
      </c>
      <c r="Y36" s="10">
        <v>91.63</v>
      </c>
      <c r="Z36" s="10">
        <v>90.69</v>
      </c>
      <c r="AA36" s="10">
        <v>91.39</v>
      </c>
      <c r="AB36" s="95">
        <v>5423200</v>
      </c>
      <c r="AC36" s="10">
        <v>91.39</v>
      </c>
      <c r="AD36" s="2">
        <f t="shared" si="0"/>
        <v>0.93999999999999773</v>
      </c>
      <c r="AE36" s="138">
        <f t="shared" si="1"/>
        <v>7.7186018304113979E-3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42559</v>
      </c>
      <c r="X37" s="10">
        <v>88.94</v>
      </c>
      <c r="Y37" s="10">
        <v>91.29</v>
      </c>
      <c r="Z37" s="10">
        <v>88.47</v>
      </c>
      <c r="AA37" s="10">
        <v>90.69</v>
      </c>
      <c r="AB37" s="95">
        <v>6448500</v>
      </c>
      <c r="AC37" s="10">
        <v>90.69</v>
      </c>
      <c r="AD37" s="2">
        <f t="shared" si="0"/>
        <v>2.8200000000000074</v>
      </c>
      <c r="AE37" s="138">
        <f t="shared" si="1"/>
        <v>3.0216971486993094E-2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42558</v>
      </c>
      <c r="X38" s="10">
        <v>87.99</v>
      </c>
      <c r="Y38" s="10">
        <v>88.47</v>
      </c>
      <c r="Z38" s="10">
        <v>87.58</v>
      </c>
      <c r="AA38" s="10">
        <v>88.03</v>
      </c>
      <c r="AB38" s="95">
        <v>4798700</v>
      </c>
      <c r="AC38" s="10">
        <v>88.03</v>
      </c>
      <c r="AD38" s="2">
        <f t="shared" si="0"/>
        <v>0.89000000000000057</v>
      </c>
      <c r="AE38" s="138">
        <f t="shared" si="1"/>
        <v>6.7474839890211413E-3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42557</v>
      </c>
      <c r="X39" s="10">
        <v>86.59</v>
      </c>
      <c r="Y39" s="10">
        <v>87.52</v>
      </c>
      <c r="Z39" s="10">
        <v>86.01</v>
      </c>
      <c r="AA39" s="10">
        <v>87.44</v>
      </c>
      <c r="AB39" s="95">
        <v>3740500</v>
      </c>
      <c r="AC39" s="10">
        <v>87.44</v>
      </c>
      <c r="AD39" s="2">
        <f t="shared" si="0"/>
        <v>1.5099999999999909</v>
      </c>
      <c r="AE39" s="138">
        <f t="shared" si="1"/>
        <v>3.2124827902708653E-3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42556</v>
      </c>
      <c r="X40" s="10">
        <v>86.85</v>
      </c>
      <c r="Y40" s="10">
        <v>87.49</v>
      </c>
      <c r="Z40" s="10">
        <v>86.77</v>
      </c>
      <c r="AA40" s="10">
        <v>87.16</v>
      </c>
      <c r="AB40" s="95">
        <v>4305700</v>
      </c>
      <c r="AC40" s="10">
        <v>87.16</v>
      </c>
      <c r="AD40" s="2">
        <f t="shared" si="0"/>
        <v>0.71999999999999886</v>
      </c>
      <c r="AE40" s="138">
        <f t="shared" si="1"/>
        <v>-2.0609113808106594E-3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42552</v>
      </c>
      <c r="X41" s="10">
        <v>87.25</v>
      </c>
      <c r="Y41" s="10">
        <v>88.19</v>
      </c>
      <c r="Z41" s="10">
        <v>87.12</v>
      </c>
      <c r="AA41" s="10">
        <v>87.34</v>
      </c>
      <c r="AB41" s="95">
        <v>3772700</v>
      </c>
      <c r="AC41" s="10">
        <v>87.34</v>
      </c>
      <c r="AD41" s="2">
        <f t="shared" si="0"/>
        <v>1.0699999999999932</v>
      </c>
      <c r="AE41" s="138">
        <f t="shared" si="1"/>
        <v>1.0315186246419028E-3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42551</v>
      </c>
      <c r="X42" s="10">
        <v>86.74</v>
      </c>
      <c r="Y42" s="10">
        <v>87.39</v>
      </c>
      <c r="Z42" s="10">
        <v>84.8</v>
      </c>
      <c r="AA42" s="10">
        <v>87.25</v>
      </c>
      <c r="AB42" s="95">
        <v>5839500</v>
      </c>
      <c r="AC42" s="10">
        <v>87.25</v>
      </c>
      <c r="AD42" s="2">
        <f t="shared" si="0"/>
        <v>2.5900000000000034</v>
      </c>
      <c r="AE42" s="138">
        <f t="shared" si="1"/>
        <v>1.1242466388502459E-2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92.08</v>
      </c>
      <c r="W43" s="133">
        <v>42550</v>
      </c>
      <c r="X43" s="10">
        <v>85.75</v>
      </c>
      <c r="Y43" s="10">
        <v>86.76</v>
      </c>
      <c r="Z43" s="10">
        <v>85.63</v>
      </c>
      <c r="AA43" s="10">
        <v>86.28</v>
      </c>
      <c r="AB43" s="95">
        <v>3763800</v>
      </c>
      <c r="AC43" s="10">
        <v>86.28</v>
      </c>
      <c r="AD43" s="2">
        <f t="shared" si="0"/>
        <v>1.1300000000000097</v>
      </c>
      <c r="AE43" s="138">
        <f t="shared" si="1"/>
        <v>1.745283018867938E-2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92.16</v>
      </c>
      <c r="W44" s="133">
        <v>42549</v>
      </c>
      <c r="X44" s="10">
        <v>83.27</v>
      </c>
      <c r="Y44" s="10">
        <v>84.86</v>
      </c>
      <c r="Z44" s="10">
        <v>83</v>
      </c>
      <c r="AA44" s="10">
        <v>84.8</v>
      </c>
      <c r="AB44" s="95">
        <v>5954400</v>
      </c>
      <c r="AC44" s="10">
        <v>84.8</v>
      </c>
      <c r="AD44" s="2">
        <f t="shared" si="0"/>
        <v>1.8599999999999994</v>
      </c>
      <c r="AE44" s="138">
        <f t="shared" si="1"/>
        <v>2.8003394350830435E-2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432</v>
      </c>
      <c r="W45" s="133">
        <v>42548</v>
      </c>
      <c r="X45" s="10">
        <v>84.42</v>
      </c>
      <c r="Y45" s="10">
        <v>84.46</v>
      </c>
      <c r="Z45" s="10">
        <v>81.96</v>
      </c>
      <c r="AA45" s="10">
        <v>82.49</v>
      </c>
      <c r="AB45" s="95">
        <v>5885200</v>
      </c>
      <c r="AC45" s="10">
        <v>82.49</v>
      </c>
      <c r="AD45" s="2">
        <f t="shared" si="0"/>
        <v>2.5</v>
      </c>
      <c r="AE45" s="138">
        <f t="shared" si="1"/>
        <v>-3.2375366568915043E-2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36" t="s">
        <v>78</v>
      </c>
      <c r="P46" s="536"/>
      <c r="Q46" s="34"/>
      <c r="R46"/>
      <c r="T46" s="87" t="s">
        <v>101</v>
      </c>
      <c r="U46" s="130" t="s">
        <v>433</v>
      </c>
      <c r="W46" s="133">
        <v>42545</v>
      </c>
      <c r="X46" s="10">
        <v>85.45</v>
      </c>
      <c r="Y46" s="10">
        <v>86.37</v>
      </c>
      <c r="Z46" s="10">
        <v>84.14</v>
      </c>
      <c r="AA46" s="10">
        <v>85.25</v>
      </c>
      <c r="AB46" s="95">
        <v>14194000</v>
      </c>
      <c r="AC46" s="10">
        <v>85.25</v>
      </c>
      <c r="AD46" s="2">
        <f t="shared" si="0"/>
        <v>2.230000000000004</v>
      </c>
      <c r="AE46" s="138">
        <f t="shared" si="1"/>
        <v>-3.7158346510052009E-2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104.63200000000002</v>
      </c>
      <c r="Q47" s="34"/>
      <c r="R47"/>
      <c r="T47" s="87" t="s">
        <v>102</v>
      </c>
      <c r="U47" s="130">
        <v>91.62</v>
      </c>
      <c r="W47" s="133">
        <v>42544</v>
      </c>
      <c r="X47" s="10">
        <v>88.79</v>
      </c>
      <c r="Y47" s="10">
        <v>89</v>
      </c>
      <c r="Z47" s="10">
        <v>87.93</v>
      </c>
      <c r="AA47" s="10">
        <v>88.54</v>
      </c>
      <c r="AB47" s="95">
        <v>2691400</v>
      </c>
      <c r="AC47" s="10">
        <v>88.54</v>
      </c>
      <c r="AD47" s="2">
        <f t="shared" si="0"/>
        <v>1.0699999999999932</v>
      </c>
      <c r="AE47" s="138">
        <f t="shared" si="1"/>
        <v>1.2001371585324216E-2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103.68080000000002</v>
      </c>
      <c r="Q48" s="34"/>
      <c r="R48"/>
      <c r="T48" s="87" t="s">
        <v>103</v>
      </c>
      <c r="U48" s="130">
        <v>1.3119099999999999</v>
      </c>
      <c r="W48" s="133">
        <v>42543</v>
      </c>
      <c r="X48" s="10">
        <v>87.76</v>
      </c>
      <c r="Y48" s="10">
        <v>88.04</v>
      </c>
      <c r="Z48" s="10">
        <v>87.32</v>
      </c>
      <c r="AA48" s="10">
        <v>87.49</v>
      </c>
      <c r="AB48" s="95">
        <v>3400000</v>
      </c>
      <c r="AC48" s="10">
        <v>87.49</v>
      </c>
      <c r="AD48" s="2">
        <f t="shared" si="0"/>
        <v>0.72000000000001307</v>
      </c>
      <c r="AE48" s="138">
        <f t="shared" si="1"/>
        <v>-1.8254420992585008E-3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102.7296</v>
      </c>
      <c r="Q49" s="34"/>
      <c r="R49"/>
      <c r="T49" s="87" t="s">
        <v>123</v>
      </c>
      <c r="U49" s="94" t="s">
        <v>323</v>
      </c>
      <c r="W49" s="133">
        <v>42542</v>
      </c>
      <c r="X49" s="10">
        <v>86.79</v>
      </c>
      <c r="Y49" s="10">
        <v>88.09</v>
      </c>
      <c r="Z49" s="10">
        <v>86</v>
      </c>
      <c r="AA49" s="10">
        <v>87.65</v>
      </c>
      <c r="AB49" s="95">
        <v>4146000</v>
      </c>
      <c r="AC49" s="10">
        <v>87.65</v>
      </c>
      <c r="AD49" s="2">
        <f t="shared" si="0"/>
        <v>2.0900000000000034</v>
      </c>
      <c r="AE49" s="138">
        <f t="shared" si="1"/>
        <v>-4.9948915881484757E-3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101.7784</v>
      </c>
      <c r="Q50" s="83"/>
      <c r="R50"/>
      <c r="T50" s="87"/>
      <c r="U50" s="130"/>
      <c r="W50" s="133">
        <v>42541</v>
      </c>
      <c r="X50" s="10">
        <v>88.36</v>
      </c>
      <c r="Y50" s="10">
        <v>89.25</v>
      </c>
      <c r="Z50" s="10">
        <v>87.98</v>
      </c>
      <c r="AA50" s="10">
        <v>88.09</v>
      </c>
      <c r="AB50" s="95">
        <v>4312100</v>
      </c>
      <c r="AC50" s="10">
        <v>88.09</v>
      </c>
      <c r="AD50" s="2">
        <f t="shared" si="0"/>
        <v>1.269999999999996</v>
      </c>
      <c r="AE50" s="138">
        <f t="shared" si="1"/>
        <v>5.8232473167389998E-3</v>
      </c>
    </row>
    <row r="51" spans="1:31" x14ac:dyDescent="0.25">
      <c r="O51" s="83">
        <v>1.06</v>
      </c>
      <c r="P51" s="83">
        <f t="shared" si="3"/>
        <v>100.8272</v>
      </c>
      <c r="Q51" s="83"/>
      <c r="R51"/>
      <c r="T51" s="87" t="s">
        <v>105</v>
      </c>
      <c r="U51" s="130" t="s">
        <v>434</v>
      </c>
      <c r="W51" s="133">
        <v>42538</v>
      </c>
      <c r="X51" s="10">
        <v>87</v>
      </c>
      <c r="Y51" s="10">
        <v>87.8</v>
      </c>
      <c r="Z51" s="10">
        <v>86.87</v>
      </c>
      <c r="AA51" s="10">
        <v>87.58</v>
      </c>
      <c r="AB51" s="95">
        <v>4141900</v>
      </c>
      <c r="AC51" s="10">
        <v>87.58</v>
      </c>
      <c r="AD51" s="2">
        <f t="shared" si="0"/>
        <v>0.92999999999999261</v>
      </c>
      <c r="AE51" s="138">
        <f t="shared" si="1"/>
        <v>5.6263635319784289E-3</v>
      </c>
    </row>
    <row r="52" spans="1:31" x14ac:dyDescent="0.25">
      <c r="O52" s="83">
        <v>1.05</v>
      </c>
      <c r="P52" s="83">
        <f t="shared" si="3"/>
        <v>99.876000000000005</v>
      </c>
      <c r="Q52" s="83"/>
      <c r="R52"/>
      <c r="T52" s="87" t="s">
        <v>106</v>
      </c>
      <c r="U52" s="130" t="s">
        <v>226</v>
      </c>
      <c r="W52" s="133">
        <v>42537</v>
      </c>
      <c r="X52" s="10">
        <v>86.84</v>
      </c>
      <c r="Y52" s="10">
        <v>87.31</v>
      </c>
      <c r="Z52" s="10">
        <v>85.5</v>
      </c>
      <c r="AA52" s="10">
        <v>87.09</v>
      </c>
      <c r="AB52" s="95">
        <v>3530300</v>
      </c>
      <c r="AC52" s="10">
        <v>87.09</v>
      </c>
      <c r="AD52" s="2">
        <f t="shared" si="0"/>
        <v>1.8100000000000023</v>
      </c>
      <c r="AE52" s="138">
        <f t="shared" si="1"/>
        <v>-5.140507196710109E-3</v>
      </c>
    </row>
    <row r="53" spans="1:31" x14ac:dyDescent="0.25">
      <c r="O53" s="83">
        <v>1.04</v>
      </c>
      <c r="P53" s="83">
        <f t="shared" si="3"/>
        <v>98.924800000000005</v>
      </c>
      <c r="Q53" s="83"/>
      <c r="R53"/>
      <c r="T53" s="87" t="s">
        <v>107</v>
      </c>
      <c r="U53" s="131">
        <v>1322655</v>
      </c>
      <c r="W53" s="133">
        <v>42536</v>
      </c>
      <c r="X53" s="10">
        <v>88.36</v>
      </c>
      <c r="Y53" s="10">
        <v>88.67</v>
      </c>
      <c r="Z53" s="10">
        <v>87.45</v>
      </c>
      <c r="AA53" s="10">
        <v>87.54</v>
      </c>
      <c r="AB53" s="95">
        <v>3963500</v>
      </c>
      <c r="AC53" s="10">
        <v>87.54</v>
      </c>
      <c r="AD53" s="2">
        <f t="shared" si="0"/>
        <v>1.2199999999999989</v>
      </c>
      <c r="AE53" s="138">
        <f t="shared" si="1"/>
        <v>-5.0011366219595565E-3</v>
      </c>
    </row>
    <row r="54" spans="1:31" x14ac:dyDescent="0.25">
      <c r="O54" s="83">
        <v>1.03</v>
      </c>
      <c r="P54" s="83">
        <f t="shared" si="3"/>
        <v>97.973600000000005</v>
      </c>
      <c r="Q54" s="83"/>
      <c r="R54"/>
      <c r="T54" s="87" t="s">
        <v>110</v>
      </c>
      <c r="U54" s="131">
        <v>1436150</v>
      </c>
      <c r="W54" s="133">
        <v>42535</v>
      </c>
      <c r="X54" s="10">
        <v>88.51</v>
      </c>
      <c r="Y54" s="10">
        <v>89.26</v>
      </c>
      <c r="Z54" s="10">
        <v>87.57</v>
      </c>
      <c r="AA54" s="10">
        <v>87.98</v>
      </c>
      <c r="AB54" s="95">
        <v>3993400</v>
      </c>
      <c r="AC54" s="10">
        <v>87.98</v>
      </c>
      <c r="AD54" s="2">
        <f t="shared" si="0"/>
        <v>1.6900000000000119</v>
      </c>
      <c r="AE54" s="138">
        <f t="shared" si="1"/>
        <v>-8.2290609852326835E-3</v>
      </c>
    </row>
    <row r="55" spans="1:31" x14ac:dyDescent="0.25">
      <c r="O55" s="83">
        <v>1.02</v>
      </c>
      <c r="P55" s="83">
        <f t="shared" si="3"/>
        <v>97.022400000000005</v>
      </c>
      <c r="Q55" s="83"/>
      <c r="R55"/>
      <c r="T55" s="87" t="s">
        <v>108</v>
      </c>
      <c r="U55" s="130" t="s">
        <v>435</v>
      </c>
      <c r="W55" s="133">
        <v>42534</v>
      </c>
      <c r="X55" s="10">
        <v>88.49</v>
      </c>
      <c r="Y55" s="10">
        <v>89.61</v>
      </c>
      <c r="Z55" s="10">
        <v>88.22</v>
      </c>
      <c r="AA55" s="10">
        <v>88.71</v>
      </c>
      <c r="AB55" s="95">
        <v>4377100</v>
      </c>
      <c r="AC55" s="10">
        <v>88.71</v>
      </c>
      <c r="AD55" s="2">
        <f t="shared" si="0"/>
        <v>1.3900000000000006</v>
      </c>
      <c r="AE55" s="138">
        <f t="shared" si="1"/>
        <v>-7.8846587069170138E-4</v>
      </c>
    </row>
    <row r="56" spans="1:31" x14ac:dyDescent="0.25">
      <c r="O56" s="83">
        <v>1.01</v>
      </c>
      <c r="P56" s="83">
        <f t="shared" si="3"/>
        <v>96.071200000000005</v>
      </c>
      <c r="Q56" s="83"/>
      <c r="R56"/>
      <c r="T56" s="87" t="s">
        <v>111</v>
      </c>
      <c r="U56" s="130">
        <v>17.28</v>
      </c>
      <c r="W56" s="133">
        <v>42531</v>
      </c>
      <c r="X56" s="10">
        <v>88.2</v>
      </c>
      <c r="Y56" s="10">
        <v>88.9</v>
      </c>
      <c r="Z56" s="10">
        <v>88.1</v>
      </c>
      <c r="AA56" s="10">
        <v>88.78</v>
      </c>
      <c r="AB56" s="95">
        <v>4315800</v>
      </c>
      <c r="AC56" s="10">
        <v>88.78</v>
      </c>
      <c r="AD56" s="2">
        <f t="shared" si="0"/>
        <v>0.80000000000001137</v>
      </c>
      <c r="AE56" s="138">
        <f t="shared" si="1"/>
        <v>-6.8240295335048051E-3</v>
      </c>
    </row>
    <row r="57" spans="1:31" x14ac:dyDescent="0.25">
      <c r="O57" s="83">
        <v>1</v>
      </c>
      <c r="P57" s="83">
        <f t="shared" si="3"/>
        <v>95.12</v>
      </c>
      <c r="Q57" s="83"/>
      <c r="R57"/>
      <c r="T57" s="87" t="s">
        <v>112</v>
      </c>
      <c r="U57" s="130">
        <v>5.34</v>
      </c>
      <c r="W57" s="133">
        <v>42530</v>
      </c>
      <c r="X57" s="10">
        <v>88.53</v>
      </c>
      <c r="Y57" s="10">
        <v>89.53</v>
      </c>
      <c r="Z57" s="10">
        <v>88.04</v>
      </c>
      <c r="AA57" s="10">
        <v>89.39</v>
      </c>
      <c r="AB57" s="95">
        <v>3844800</v>
      </c>
      <c r="AC57" s="10">
        <v>89.39</v>
      </c>
      <c r="AD57" s="2">
        <f t="shared" si="0"/>
        <v>1.4899999999999949</v>
      </c>
      <c r="AE57" s="138">
        <f t="shared" si="1"/>
        <v>3.9308176100627534E-3</v>
      </c>
    </row>
    <row r="58" spans="1:31" x14ac:dyDescent="0.25">
      <c r="O58" s="83">
        <v>0.99</v>
      </c>
      <c r="P58" s="83">
        <f t="shared" si="3"/>
        <v>94.168800000000005</v>
      </c>
      <c r="Q58" s="83"/>
      <c r="R58"/>
      <c r="T58" s="87" t="s">
        <v>109</v>
      </c>
      <c r="U58" s="130" t="s">
        <v>385</v>
      </c>
      <c r="W58" s="133">
        <v>42529</v>
      </c>
      <c r="X58" s="10">
        <v>87.83</v>
      </c>
      <c r="Y58" s="10">
        <v>90.14</v>
      </c>
      <c r="Z58" s="10">
        <v>87.8</v>
      </c>
      <c r="AA58" s="10">
        <v>89.04</v>
      </c>
      <c r="AB58" s="95">
        <v>6135400</v>
      </c>
      <c r="AC58" s="10">
        <v>89.04</v>
      </c>
      <c r="AD58" s="2">
        <f t="shared" si="0"/>
        <v>2.3400000000000034</v>
      </c>
      <c r="AE58" s="138">
        <f t="shared" si="1"/>
        <v>1.6786570743405393E-2</v>
      </c>
    </row>
    <row r="59" spans="1:31" x14ac:dyDescent="0.25">
      <c r="O59" s="83">
        <v>0.98</v>
      </c>
      <c r="P59" s="83">
        <f t="shared" si="3"/>
        <v>93.217600000000004</v>
      </c>
      <c r="Q59" s="83"/>
      <c r="R59"/>
      <c r="W59" s="133">
        <v>42528</v>
      </c>
      <c r="X59" s="10">
        <v>86.68</v>
      </c>
      <c r="Y59" s="10">
        <v>88.08</v>
      </c>
      <c r="Z59" s="10">
        <v>86.68</v>
      </c>
      <c r="AA59" s="10">
        <v>87.57</v>
      </c>
      <c r="AB59" s="95">
        <v>3824500</v>
      </c>
      <c r="AC59" s="10">
        <v>87.57</v>
      </c>
      <c r="AD59" s="2">
        <f t="shared" si="0"/>
        <v>1.3999999999999915</v>
      </c>
      <c r="AE59" s="138">
        <f t="shared" si="1"/>
        <v>8.2901554404144484E-3</v>
      </c>
    </row>
    <row r="60" spans="1:31" x14ac:dyDescent="0.25">
      <c r="O60" s="83">
        <v>0.97</v>
      </c>
      <c r="P60" s="83">
        <f t="shared" si="3"/>
        <v>92.266400000000004</v>
      </c>
      <c r="Q60" s="83"/>
      <c r="R60"/>
      <c r="W60" s="133">
        <v>42527</v>
      </c>
      <c r="X60" s="10">
        <v>86.42</v>
      </c>
      <c r="Y60" s="10">
        <v>87.14</v>
      </c>
      <c r="Z60" s="10">
        <v>85.93</v>
      </c>
      <c r="AA60" s="10">
        <v>86.85</v>
      </c>
      <c r="AB60" s="95">
        <v>4361500</v>
      </c>
      <c r="AC60" s="10">
        <v>86.85</v>
      </c>
      <c r="AD60" s="2">
        <f t="shared" si="0"/>
        <v>1.2099999999999937</v>
      </c>
      <c r="AE60" s="138">
        <f t="shared" si="1"/>
        <v>5.4410743227599756E-3</v>
      </c>
    </row>
    <row r="61" spans="1:31" x14ac:dyDescent="0.25">
      <c r="O61" s="83">
        <v>0.96</v>
      </c>
      <c r="P61" s="83">
        <f t="shared" si="3"/>
        <v>91.315200000000004</v>
      </c>
      <c r="Q61" s="83"/>
      <c r="R61"/>
      <c r="W61" s="133">
        <v>42524</v>
      </c>
      <c r="X61" s="10">
        <v>85.55</v>
      </c>
      <c r="Y61" s="10">
        <v>86.65</v>
      </c>
      <c r="Z61" s="10">
        <v>84.61</v>
      </c>
      <c r="AA61" s="10">
        <v>86.38</v>
      </c>
      <c r="AB61" s="95">
        <v>4946700</v>
      </c>
      <c r="AC61" s="10">
        <v>86.38</v>
      </c>
      <c r="AD61" s="2">
        <f t="shared" si="0"/>
        <v>2.0400000000000063</v>
      </c>
      <c r="AE61" s="138">
        <f t="shared" si="1"/>
        <v>2.0919513059922012E-2</v>
      </c>
    </row>
    <row r="62" spans="1:31" x14ac:dyDescent="0.25">
      <c r="O62" s="83">
        <v>0.95</v>
      </c>
      <c r="P62" s="83">
        <f t="shared" si="3"/>
        <v>90.364000000000004</v>
      </c>
      <c r="Q62" s="83"/>
      <c r="R62"/>
      <c r="W62" s="133">
        <v>42523</v>
      </c>
      <c r="X62" s="10">
        <v>83.68</v>
      </c>
      <c r="Y62" s="10">
        <v>84.63</v>
      </c>
      <c r="Z62" s="10">
        <v>83.61</v>
      </c>
      <c r="AA62" s="10">
        <v>84.61</v>
      </c>
      <c r="AB62" s="95">
        <v>3507000</v>
      </c>
      <c r="AC62" s="10">
        <v>84.61</v>
      </c>
      <c r="AD62" s="2">
        <f t="shared" si="0"/>
        <v>1.019999999999996</v>
      </c>
      <c r="AE62" s="138">
        <f t="shared" si="1"/>
        <v>5.9445963619069175E-3</v>
      </c>
    </row>
    <row r="63" spans="1:31" x14ac:dyDescent="0.25">
      <c r="O63" s="83">
        <v>0.94</v>
      </c>
      <c r="P63" s="83">
        <f t="shared" si="3"/>
        <v>89.412800000000004</v>
      </c>
      <c r="Q63" s="83"/>
      <c r="R63"/>
      <c r="T63" s="86"/>
      <c r="W63" s="133">
        <v>42522</v>
      </c>
      <c r="X63" s="10">
        <v>83.63</v>
      </c>
      <c r="Y63" s="10">
        <v>84.19</v>
      </c>
      <c r="Z63" s="10">
        <v>82.91</v>
      </c>
      <c r="AA63" s="10">
        <v>84.11</v>
      </c>
      <c r="AB63" s="95">
        <v>4298500</v>
      </c>
      <c r="AC63" s="10">
        <v>84.11</v>
      </c>
      <c r="AD63" s="2">
        <f t="shared" si="0"/>
        <v>1.2800000000000011</v>
      </c>
      <c r="AE63" s="138">
        <f t="shared" si="1"/>
        <v>-9.5023161895713137E-4</v>
      </c>
    </row>
    <row r="64" spans="1:31" x14ac:dyDescent="0.25">
      <c r="O64" s="83">
        <v>0.93</v>
      </c>
      <c r="P64" s="83">
        <f t="shared" si="3"/>
        <v>88.461600000000004</v>
      </c>
      <c r="Q64" s="83"/>
      <c r="R64"/>
      <c r="S64" s="86"/>
      <c r="T64"/>
      <c r="W64" s="133">
        <v>42521</v>
      </c>
      <c r="X64" s="10">
        <v>83.11</v>
      </c>
      <c r="Y64" s="10">
        <v>84.52</v>
      </c>
      <c r="Z64" s="10">
        <v>82.61</v>
      </c>
      <c r="AA64" s="10">
        <v>84.19</v>
      </c>
      <c r="AB64" s="95">
        <v>6086500</v>
      </c>
      <c r="AC64" s="10">
        <v>84.19</v>
      </c>
      <c r="AD64" s="2">
        <f t="shared" si="0"/>
        <v>1.9099999999999966</v>
      </c>
      <c r="AE64" s="138">
        <f t="shared" si="1"/>
        <v>1.4704109919247976E-2</v>
      </c>
    </row>
    <row r="65" spans="15:31" x14ac:dyDescent="0.25">
      <c r="O65" s="83">
        <v>0.92</v>
      </c>
      <c r="P65" s="83">
        <f t="shared" si="3"/>
        <v>87.510400000000004</v>
      </c>
      <c r="Q65" s="83"/>
      <c r="R65"/>
      <c r="S65" s="86"/>
      <c r="T65"/>
      <c r="W65" s="133">
        <v>42517</v>
      </c>
      <c r="X65" s="10">
        <v>82.37</v>
      </c>
      <c r="Y65" s="10">
        <v>83.08</v>
      </c>
      <c r="Z65" s="10">
        <v>81.790000000000006</v>
      </c>
      <c r="AA65" s="10">
        <v>82.97</v>
      </c>
      <c r="AB65" s="95">
        <v>3848200</v>
      </c>
      <c r="AC65" s="10">
        <v>82.97</v>
      </c>
      <c r="AD65" s="2">
        <f t="shared" si="0"/>
        <v>1.289999999999992</v>
      </c>
      <c r="AE65" s="138">
        <f t="shared" si="1"/>
        <v>7.6512023317949485E-3</v>
      </c>
    </row>
    <row r="66" spans="15:31" x14ac:dyDescent="0.25">
      <c r="O66" s="83">
        <v>0.91</v>
      </c>
      <c r="P66" s="83">
        <f t="shared" si="3"/>
        <v>86.559200000000004</v>
      </c>
      <c r="Q66" s="83"/>
      <c r="R66"/>
      <c r="S66" s="86"/>
      <c r="T66"/>
      <c r="W66" s="133">
        <v>42516</v>
      </c>
      <c r="X66" s="10">
        <v>82.58</v>
      </c>
      <c r="Y66" s="10">
        <v>83.31</v>
      </c>
      <c r="Z66" s="10">
        <v>82.24</v>
      </c>
      <c r="AA66" s="10">
        <v>82.34</v>
      </c>
      <c r="AB66" s="95">
        <v>2978300</v>
      </c>
      <c r="AC66" s="10">
        <v>82.34</v>
      </c>
      <c r="AD66" s="2">
        <f t="shared" si="0"/>
        <v>1.0700000000000074</v>
      </c>
      <c r="AE66" s="138" t="e">
        <f t="shared" si="1"/>
        <v>#DIV/0!</v>
      </c>
    </row>
    <row r="67" spans="15:31" x14ac:dyDescent="0.25">
      <c r="O67" s="83">
        <v>0.9</v>
      </c>
      <c r="P67" s="83">
        <f t="shared" si="3"/>
        <v>85.608000000000004</v>
      </c>
      <c r="Q67" s="83"/>
      <c r="R67"/>
      <c r="S67" s="86"/>
      <c r="T67"/>
      <c r="W67" s="133">
        <v>42516</v>
      </c>
      <c r="X67" s="10" t="s">
        <v>131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15:31" x14ac:dyDescent="0.25">
      <c r="W68" s="133">
        <v>42515</v>
      </c>
      <c r="X68" s="10">
        <v>81.84</v>
      </c>
      <c r="Y68" s="10">
        <v>83.22</v>
      </c>
      <c r="Z68" s="10">
        <v>81.55</v>
      </c>
      <c r="AA68" s="10">
        <v>82.91</v>
      </c>
      <c r="AB68" s="95">
        <v>3408500</v>
      </c>
      <c r="AC68" s="10">
        <v>82.36</v>
      </c>
      <c r="AD68" s="2">
        <f>Y68-Z68</f>
        <v>1.6700000000000017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9" priority="11">
      <formula>F24&gt;0</formula>
    </cfRule>
    <cfRule type="expression" dxfId="398" priority="12">
      <formula>F24&lt;0</formula>
    </cfRule>
  </conditionalFormatting>
  <conditionalFormatting sqref="H27:H30">
    <cfRule type="expression" dxfId="397" priority="9">
      <formula>H27&gt;0</formula>
    </cfRule>
    <cfRule type="expression" dxfId="396" priority="10">
      <formula>H27&lt;0</formula>
    </cfRule>
  </conditionalFormatting>
  <conditionalFormatting sqref="F25">
    <cfRule type="expression" dxfId="395" priority="7">
      <formula>F25&gt;0</formula>
    </cfRule>
    <cfRule type="expression" dxfId="394" priority="8">
      <formula>F25&lt;0</formula>
    </cfRule>
  </conditionalFormatting>
  <conditionalFormatting sqref="H24:H26">
    <cfRule type="expression" dxfId="393" priority="5">
      <formula>H24&gt;0</formula>
    </cfRule>
    <cfRule type="expression" dxfId="392" priority="6">
      <formula>H24&lt;0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conditionalFormatting sqref="Q8">
    <cfRule type="expression" dxfId="389" priority="1">
      <formula>Q8&gt;0</formula>
    </cfRule>
    <cfRule type="expression" dxfId="38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42608</v>
      </c>
      <c r="X2" s="368">
        <v>217.92</v>
      </c>
      <c r="Y2" s="40">
        <v>219.12</v>
      </c>
      <c r="Z2" s="40">
        <v>216.25</v>
      </c>
      <c r="AA2" s="368">
        <v>217.29</v>
      </c>
      <c r="AB2" s="95">
        <v>118763000</v>
      </c>
      <c r="AC2" s="243">
        <v>217.29</v>
      </c>
      <c r="AD2" s="2">
        <f>Y2-Z2</f>
        <v>2.8700000000000045</v>
      </c>
      <c r="AE2" s="138">
        <f>AC2/AC3-1</f>
        <v>-1.8833256775379059E-3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217.29</v>
      </c>
      <c r="T3" s="121"/>
      <c r="W3" s="94">
        <v>42607</v>
      </c>
      <c r="X3" s="368">
        <v>217.4</v>
      </c>
      <c r="Y3" s="40">
        <v>218.19</v>
      </c>
      <c r="Z3" s="40">
        <v>217.22</v>
      </c>
      <c r="AA3" s="368">
        <v>217.7</v>
      </c>
      <c r="AB3" s="95">
        <v>69224800</v>
      </c>
      <c r="AC3" s="243">
        <v>217.7</v>
      </c>
      <c r="AD3" s="2">
        <f>Y3-Z3</f>
        <v>0.96999999999999886</v>
      </c>
      <c r="AE3" s="138">
        <f>AC3/AC4-1</f>
        <v>-6.8854716548083506E-4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217.29</v>
      </c>
      <c r="T4" s="121"/>
      <c r="W4" s="94">
        <v>42606</v>
      </c>
      <c r="X4" s="368">
        <v>218.8</v>
      </c>
      <c r="Y4" s="40">
        <v>218.91</v>
      </c>
      <c r="Z4" s="40">
        <v>217.36</v>
      </c>
      <c r="AA4" s="368">
        <v>217.85</v>
      </c>
      <c r="AB4" s="95">
        <v>71728900</v>
      </c>
      <c r="AC4" s="243">
        <v>217.85</v>
      </c>
      <c r="AD4" s="2">
        <f t="shared" ref="AD4:AD67" si="0">Y4-Z4</f>
        <v>1.5499999999999829</v>
      </c>
      <c r="AE4" s="138">
        <f t="shared" ref="AE4:AE67" si="1">AC4/AC5-1</f>
        <v>-5.1148559163355367E-3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42605</v>
      </c>
      <c r="X5" s="368">
        <v>219.25</v>
      </c>
      <c r="Y5" s="40">
        <v>219.6</v>
      </c>
      <c r="Z5" s="40">
        <v>218.9</v>
      </c>
      <c r="AA5" s="368">
        <v>218.97</v>
      </c>
      <c r="AB5" s="95">
        <v>53399200</v>
      </c>
      <c r="AC5" s="243">
        <v>218.97</v>
      </c>
      <c r="AD5" s="2">
        <f t="shared" si="0"/>
        <v>0.69999999999998863</v>
      </c>
      <c r="AE5" s="138">
        <f t="shared" si="1"/>
        <v>2.0134535304077161E-3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42604</v>
      </c>
      <c r="X6" s="368">
        <v>218.26</v>
      </c>
      <c r="Y6" s="40">
        <v>218.8</v>
      </c>
      <c r="Z6" s="40">
        <v>217.83</v>
      </c>
      <c r="AA6" s="368">
        <v>218.53</v>
      </c>
      <c r="AB6" s="95">
        <v>61368800</v>
      </c>
      <c r="AC6" s="243">
        <v>218.53</v>
      </c>
      <c r="AD6" s="2">
        <f t="shared" si="0"/>
        <v>0.96999999999999886</v>
      </c>
      <c r="AE6" s="138">
        <f t="shared" si="1"/>
        <v>-4.5758213599311759E-5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42601</v>
      </c>
      <c r="X7" s="368">
        <v>218.31</v>
      </c>
      <c r="Y7" s="40">
        <v>218.75</v>
      </c>
      <c r="Z7" s="40">
        <v>217.74</v>
      </c>
      <c r="AA7" s="368">
        <v>218.54</v>
      </c>
      <c r="AB7" s="95">
        <v>75443000</v>
      </c>
      <c r="AC7" s="243">
        <v>218.54</v>
      </c>
      <c r="AD7" s="2">
        <f t="shared" si="0"/>
        <v>1.0099999999999909</v>
      </c>
      <c r="AE7" s="138">
        <f t="shared" si="1"/>
        <v>-1.46212190441386E-3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42600</v>
      </c>
      <c r="X8" s="368">
        <v>218.34</v>
      </c>
      <c r="Y8" s="40">
        <v>218.9</v>
      </c>
      <c r="Z8" s="40">
        <v>218.21</v>
      </c>
      <c r="AA8" s="368">
        <v>218.86</v>
      </c>
      <c r="AB8" s="95">
        <v>52989300</v>
      </c>
      <c r="AC8" s="243">
        <v>218.86</v>
      </c>
      <c r="AD8" s="2">
        <f t="shared" si="0"/>
        <v>0.68999999999999773</v>
      </c>
      <c r="AE8" s="138">
        <f t="shared" si="1"/>
        <v>2.2438979713330642E-3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42599</v>
      </c>
      <c r="X9" s="368">
        <v>218</v>
      </c>
      <c r="Y9" s="40">
        <v>218.53</v>
      </c>
      <c r="Z9" s="40">
        <v>217.02</v>
      </c>
      <c r="AA9" s="368">
        <v>218.37</v>
      </c>
      <c r="AB9" s="95">
        <v>75134300</v>
      </c>
      <c r="AC9" s="243">
        <v>218.37</v>
      </c>
      <c r="AD9" s="2">
        <f t="shared" si="0"/>
        <v>1.5099999999999909</v>
      </c>
      <c r="AE9" s="138">
        <f t="shared" si="1"/>
        <v>1.8810790970820168E-3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160.82999999999993</v>
      </c>
      <c r="W10" s="94">
        <v>42598</v>
      </c>
      <c r="X10" s="368">
        <v>218.6</v>
      </c>
      <c r="Y10" s="40">
        <v>218.68</v>
      </c>
      <c r="Z10" s="40">
        <v>217.96</v>
      </c>
      <c r="AA10" s="368">
        <v>217.96</v>
      </c>
      <c r="AB10" s="95">
        <v>53213600</v>
      </c>
      <c r="AC10" s="243">
        <v>217.96</v>
      </c>
      <c r="AD10" s="2">
        <f t="shared" si="0"/>
        <v>0.71999999999999886</v>
      </c>
      <c r="AE10" s="138">
        <f t="shared" si="1"/>
        <v>-5.1576977497831411E-3</v>
      </c>
    </row>
    <row r="11" spans="1:40" x14ac:dyDescent="0.25">
      <c r="O11" s="11" t="s">
        <v>184</v>
      </c>
      <c r="Q11" s="138">
        <v>0</v>
      </c>
      <c r="W11" s="94">
        <v>42597</v>
      </c>
      <c r="X11" s="368">
        <v>218.89</v>
      </c>
      <c r="Y11" s="40">
        <v>219.5</v>
      </c>
      <c r="Z11" s="40">
        <v>218.88</v>
      </c>
      <c r="AA11" s="368">
        <v>219.09</v>
      </c>
      <c r="AB11" s="95">
        <v>49813500</v>
      </c>
      <c r="AC11" s="243">
        <v>219.09</v>
      </c>
      <c r="AD11" s="2">
        <f t="shared" si="0"/>
        <v>0.62000000000000455</v>
      </c>
      <c r="AE11" s="138">
        <f t="shared" si="1"/>
        <v>2.8838231255150504E-3</v>
      </c>
      <c r="AK11" s="234"/>
      <c r="AN11" s="234"/>
    </row>
    <row r="12" spans="1:40" x14ac:dyDescent="0.25">
      <c r="W12" s="94">
        <v>42594</v>
      </c>
      <c r="X12" s="368">
        <v>218.29</v>
      </c>
      <c r="Y12" s="40">
        <v>218.71</v>
      </c>
      <c r="Z12" s="40">
        <v>217.99</v>
      </c>
      <c r="AA12" s="368">
        <v>218.46</v>
      </c>
      <c r="AB12" s="95">
        <v>61313500</v>
      </c>
      <c r="AC12" s="243">
        <v>218.46</v>
      </c>
      <c r="AD12" s="2">
        <f t="shared" si="0"/>
        <v>0.71999999999999886</v>
      </c>
      <c r="AE12" s="138">
        <f t="shared" si="1"/>
        <v>-8.6896867139263367E-4</v>
      </c>
    </row>
    <row r="13" spans="1:40" x14ac:dyDescent="0.25">
      <c r="W13" s="94">
        <v>42593</v>
      </c>
      <c r="X13" s="368">
        <v>218.26</v>
      </c>
      <c r="Y13" s="40">
        <v>218.94</v>
      </c>
      <c r="Z13" s="40">
        <v>217.95</v>
      </c>
      <c r="AA13" s="368">
        <v>218.65</v>
      </c>
      <c r="AB13" s="95">
        <v>72504300</v>
      </c>
      <c r="AC13" s="243">
        <v>218.65</v>
      </c>
      <c r="AD13" s="2">
        <f t="shared" si="0"/>
        <v>0.99000000000000909</v>
      </c>
      <c r="AE13" s="138">
        <f t="shared" si="1"/>
        <v>4.6406910494394271E-3</v>
      </c>
      <c r="AK13" s="234"/>
      <c r="AN13" s="234"/>
    </row>
    <row r="14" spans="1:40" x14ac:dyDescent="0.25">
      <c r="T14" s="84"/>
      <c r="U14" s="11"/>
      <c r="W14" s="94">
        <v>42592</v>
      </c>
      <c r="X14" s="368">
        <v>218.31</v>
      </c>
      <c r="Y14" s="40">
        <v>218.4</v>
      </c>
      <c r="Z14" s="40">
        <v>217.23</v>
      </c>
      <c r="AA14" s="368">
        <v>217.64</v>
      </c>
      <c r="AB14" s="95">
        <v>57941100</v>
      </c>
      <c r="AC14" s="243">
        <v>217.64</v>
      </c>
      <c r="AD14" s="2">
        <f t="shared" si="0"/>
        <v>1.1700000000000159</v>
      </c>
      <c r="AE14" s="138">
        <f t="shared" si="1"/>
        <v>-2.4750206251720197E-3</v>
      </c>
    </row>
    <row r="15" spans="1:40" x14ac:dyDescent="0.25">
      <c r="W15" s="94">
        <v>42591</v>
      </c>
      <c r="X15" s="368">
        <v>218.13</v>
      </c>
      <c r="Y15" s="40">
        <v>218.76</v>
      </c>
      <c r="Z15" s="40">
        <v>217.8</v>
      </c>
      <c r="AA15" s="368">
        <v>218.18</v>
      </c>
      <c r="AB15" s="95">
        <v>51251700</v>
      </c>
      <c r="AC15" s="243">
        <v>218.18</v>
      </c>
      <c r="AD15" s="2">
        <f t="shared" si="0"/>
        <v>0.95999999999997954</v>
      </c>
      <c r="AE15" s="138">
        <f t="shared" si="1"/>
        <v>5.9619353359319227E-4</v>
      </c>
      <c r="AK15" s="234"/>
      <c r="AN15" s="234"/>
    </row>
    <row r="16" spans="1:40" x14ac:dyDescent="0.25">
      <c r="W16" s="94">
        <v>42590</v>
      </c>
      <c r="X16" s="368">
        <v>218.4</v>
      </c>
      <c r="Y16" s="40">
        <v>218.52</v>
      </c>
      <c r="Z16" s="40">
        <v>217.74</v>
      </c>
      <c r="AA16" s="368">
        <v>218.05</v>
      </c>
      <c r="AB16" s="95">
        <v>39906500</v>
      </c>
      <c r="AC16" s="243">
        <v>218.05</v>
      </c>
      <c r="AD16" s="2">
        <f t="shared" si="0"/>
        <v>0.78000000000000114</v>
      </c>
      <c r="AE16" s="138">
        <f t="shared" si="1"/>
        <v>-5.9583829865250681E-4</v>
      </c>
    </row>
    <row r="17" spans="1:40" x14ac:dyDescent="0.25">
      <c r="W17" s="94">
        <v>42587</v>
      </c>
      <c r="X17" s="368">
        <v>216.41</v>
      </c>
      <c r="Y17" s="40">
        <v>218.23</v>
      </c>
      <c r="Z17" s="40">
        <v>216.41</v>
      </c>
      <c r="AA17" s="368">
        <v>218.18</v>
      </c>
      <c r="AB17" s="95">
        <v>71892200</v>
      </c>
      <c r="AC17" s="243">
        <v>218.18</v>
      </c>
      <c r="AD17" s="2">
        <f t="shared" si="0"/>
        <v>1.8199999999999932</v>
      </c>
      <c r="AE17" s="138">
        <f t="shared" si="1"/>
        <v>8.1789196432697775E-3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42586</v>
      </c>
      <c r="X18" s="368">
        <v>216.31</v>
      </c>
      <c r="Y18" s="40">
        <v>216.78</v>
      </c>
      <c r="Z18" s="40">
        <v>214.25</v>
      </c>
      <c r="AA18" s="368">
        <v>216.41</v>
      </c>
      <c r="AB18" s="95">
        <v>46585500</v>
      </c>
      <c r="AC18" s="243">
        <v>216.41</v>
      </c>
      <c r="AD18" s="2">
        <f t="shared" si="0"/>
        <v>2.5300000000000011</v>
      </c>
      <c r="AE18" s="138">
        <f t="shared" si="1"/>
        <v>1.0639282079747403E-3</v>
      </c>
    </row>
    <row r="19" spans="1:40" x14ac:dyDescent="0.25">
      <c r="W19" s="94">
        <v>42585</v>
      </c>
      <c r="X19" s="368">
        <v>215.48</v>
      </c>
      <c r="Y19" s="40">
        <v>216.25</v>
      </c>
      <c r="Z19" s="40">
        <v>215.13</v>
      </c>
      <c r="AA19" s="368">
        <v>216.18</v>
      </c>
      <c r="AB19" s="95">
        <v>53993600</v>
      </c>
      <c r="AC19" s="243">
        <v>216.18</v>
      </c>
      <c r="AD19" s="2">
        <f t="shared" si="0"/>
        <v>1.1200000000000045</v>
      </c>
      <c r="AE19" s="138">
        <f t="shared" si="1"/>
        <v>2.9227557411273253E-3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42584</v>
      </c>
      <c r="X20" s="368">
        <v>216.65</v>
      </c>
      <c r="Y20" s="40">
        <v>216.83</v>
      </c>
      <c r="Z20" s="40">
        <v>214.57</v>
      </c>
      <c r="AA20" s="368">
        <v>215.55</v>
      </c>
      <c r="AB20" s="95">
        <v>92295500</v>
      </c>
      <c r="AC20" s="243">
        <v>215.55</v>
      </c>
      <c r="AD20" s="2">
        <f t="shared" si="0"/>
        <v>2.2600000000000193</v>
      </c>
      <c r="AE20" s="138">
        <f t="shared" si="1"/>
        <v>-6.4073015580343728E-3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42583</v>
      </c>
      <c r="X21" s="368">
        <v>217.19</v>
      </c>
      <c r="Y21" s="40">
        <v>217.65</v>
      </c>
      <c r="Z21" s="40">
        <v>216.41</v>
      </c>
      <c r="AA21" s="368">
        <v>216.94</v>
      </c>
      <c r="AB21" s="95">
        <v>73311400</v>
      </c>
      <c r="AC21" s="243">
        <v>216.94</v>
      </c>
      <c r="AD21" s="2">
        <f t="shared" si="0"/>
        <v>1.2400000000000091</v>
      </c>
      <c r="AE21" s="138">
        <f t="shared" si="1"/>
        <v>-8.2903463522476795E-4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42580</v>
      </c>
      <c r="X22" s="368">
        <v>216.46</v>
      </c>
      <c r="Y22" s="40">
        <v>217.54</v>
      </c>
      <c r="Z22" s="40">
        <v>216.13</v>
      </c>
      <c r="AA22" s="368">
        <v>217.12</v>
      </c>
      <c r="AB22" s="95">
        <v>79519400</v>
      </c>
      <c r="AC22" s="243">
        <v>217.12</v>
      </c>
      <c r="AD22" s="2">
        <f t="shared" si="0"/>
        <v>1.4099999999999966</v>
      </c>
      <c r="AE22" s="138">
        <f t="shared" si="1"/>
        <v>1.6146145684365898E-3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42579</v>
      </c>
      <c r="X23" s="368">
        <v>216.29</v>
      </c>
      <c r="Y23" s="40">
        <v>217.11</v>
      </c>
      <c r="Z23" s="40">
        <v>215.75</v>
      </c>
      <c r="AA23" s="368">
        <v>216.77</v>
      </c>
      <c r="AB23" s="95">
        <v>65035700</v>
      </c>
      <c r="AC23" s="243">
        <v>216.77</v>
      </c>
      <c r="AD23" s="2">
        <f t="shared" si="0"/>
        <v>1.3600000000000136</v>
      </c>
      <c r="AE23" s="138">
        <f t="shared" si="1"/>
        <v>1.1546277480141143E-3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42578</v>
      </c>
      <c r="X24" s="368">
        <v>217.19</v>
      </c>
      <c r="Y24" s="40">
        <v>217.27</v>
      </c>
      <c r="Z24" s="40">
        <v>215.62</v>
      </c>
      <c r="AA24" s="368">
        <v>216.52</v>
      </c>
      <c r="AB24" s="95">
        <v>84083900</v>
      </c>
      <c r="AC24" s="243">
        <v>216.52</v>
      </c>
      <c r="AD24" s="2">
        <f t="shared" si="0"/>
        <v>1.6500000000000057</v>
      </c>
      <c r="AE24" s="138">
        <f t="shared" si="1"/>
        <v>-1.0611303344867373E-3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42577</v>
      </c>
      <c r="X25" s="368">
        <v>216.53</v>
      </c>
      <c r="Y25" s="40">
        <v>217.17</v>
      </c>
      <c r="Z25" s="40">
        <v>215.76</v>
      </c>
      <c r="AA25" s="368">
        <v>216.75</v>
      </c>
      <c r="AB25" s="95">
        <v>70080500</v>
      </c>
      <c r="AC25" s="243">
        <v>216.75</v>
      </c>
      <c r="AD25" s="2">
        <f t="shared" si="0"/>
        <v>1.4099999999999966</v>
      </c>
      <c r="AE25" s="138">
        <f t="shared" si="1"/>
        <v>4.6157396722823485E-4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42576</v>
      </c>
      <c r="X26" s="368">
        <v>217</v>
      </c>
      <c r="Y26" s="40">
        <v>217.06</v>
      </c>
      <c r="Z26" s="40">
        <v>215.97</v>
      </c>
      <c r="AA26" s="368">
        <v>216.65</v>
      </c>
      <c r="AB26" s="95">
        <v>55873100</v>
      </c>
      <c r="AC26" s="243">
        <v>216.65</v>
      </c>
      <c r="AD26" s="2">
        <f t="shared" si="0"/>
        <v>1.0900000000000034</v>
      </c>
      <c r="AE26" s="138">
        <f t="shared" si="1"/>
        <v>-2.7158902596207124E-3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42573</v>
      </c>
      <c r="X27" s="368">
        <v>216.41</v>
      </c>
      <c r="Y27" s="40">
        <v>217.3</v>
      </c>
      <c r="Z27" s="40">
        <v>216.1</v>
      </c>
      <c r="AA27" s="368">
        <v>217.24</v>
      </c>
      <c r="AB27" s="95">
        <v>62787500</v>
      </c>
      <c r="AC27" s="243">
        <v>217.24</v>
      </c>
      <c r="AD27" s="2">
        <f t="shared" si="0"/>
        <v>1.2000000000000171</v>
      </c>
      <c r="AE27" s="138">
        <f t="shared" si="1"/>
        <v>4.4851343228371476E-3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42572</v>
      </c>
      <c r="X28" s="368">
        <v>216.96</v>
      </c>
      <c r="Y28" s="40">
        <v>217.22</v>
      </c>
      <c r="Z28" s="40">
        <v>215.75</v>
      </c>
      <c r="AA28" s="368">
        <v>216.27</v>
      </c>
      <c r="AB28" s="95">
        <v>67777300</v>
      </c>
      <c r="AC28" s="243">
        <v>216.27</v>
      </c>
      <c r="AD28" s="2">
        <f t="shared" si="0"/>
        <v>1.4699999999999989</v>
      </c>
      <c r="AE28" s="138">
        <f t="shared" si="1"/>
        <v>-3.7772352480537341E-3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42571</v>
      </c>
      <c r="X29" s="368">
        <v>216.19</v>
      </c>
      <c r="Y29" s="40">
        <v>217.37</v>
      </c>
      <c r="Z29" s="40">
        <v>216.19</v>
      </c>
      <c r="AA29" s="368">
        <v>217.09</v>
      </c>
      <c r="AB29" s="95">
        <v>58159500</v>
      </c>
      <c r="AC29" s="243">
        <v>217.09</v>
      </c>
      <c r="AD29" s="2">
        <f t="shared" si="0"/>
        <v>1.1800000000000068</v>
      </c>
      <c r="AE29" s="138">
        <f t="shared" si="1"/>
        <v>4.1630047643277379E-3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42570</v>
      </c>
      <c r="X30" s="368">
        <v>215.92</v>
      </c>
      <c r="Y30" s="40">
        <v>216.23</v>
      </c>
      <c r="Z30" s="40">
        <v>215.63</v>
      </c>
      <c r="AA30" s="368">
        <v>216.19</v>
      </c>
      <c r="AB30" s="95">
        <v>54345700</v>
      </c>
      <c r="AC30" s="243">
        <v>216.19</v>
      </c>
      <c r="AD30" s="2">
        <f t="shared" si="0"/>
        <v>0.59999999999999432</v>
      </c>
      <c r="AE30" s="138">
        <f t="shared" si="1"/>
        <v>-1.0165888822143421E-3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42569</v>
      </c>
      <c r="X31" s="368">
        <v>215.97</v>
      </c>
      <c r="Y31" s="40">
        <v>216.6</v>
      </c>
      <c r="Z31" s="40">
        <v>215.67</v>
      </c>
      <c r="AA31" s="368">
        <v>216.41</v>
      </c>
      <c r="AB31" s="95">
        <v>58725900</v>
      </c>
      <c r="AC31" s="243">
        <v>216.41</v>
      </c>
      <c r="AD31" s="2">
        <f t="shared" si="0"/>
        <v>0.93000000000000682</v>
      </c>
      <c r="AE31" s="138">
        <f t="shared" si="1"/>
        <v>2.6873001899643256E-3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42566</v>
      </c>
      <c r="X32" s="368">
        <v>216.78</v>
      </c>
      <c r="Y32" s="40">
        <v>217.01</v>
      </c>
      <c r="Z32" s="40">
        <v>215.31</v>
      </c>
      <c r="AA32" s="368">
        <v>215.83</v>
      </c>
      <c r="AB32" s="95">
        <v>107155400</v>
      </c>
      <c r="AC32" s="243">
        <v>215.83</v>
      </c>
      <c r="AD32" s="2">
        <f t="shared" si="0"/>
        <v>1.6999999999999886</v>
      </c>
      <c r="AE32" s="138">
        <f t="shared" si="1"/>
        <v>-1.3418471219692751E-3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42565</v>
      </c>
      <c r="X33" s="368">
        <v>216.4</v>
      </c>
      <c r="Y33" s="40">
        <v>216.67</v>
      </c>
      <c r="Z33" s="40">
        <v>215.66</v>
      </c>
      <c r="AA33" s="368">
        <v>216.12</v>
      </c>
      <c r="AB33" s="95">
        <v>91230900</v>
      </c>
      <c r="AC33" s="243">
        <v>216.12</v>
      </c>
      <c r="AD33" s="2">
        <f t="shared" si="0"/>
        <v>1.0099999999999909</v>
      </c>
      <c r="AE33" s="138">
        <f t="shared" si="1"/>
        <v>5.5834729201564848E-3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42564</v>
      </c>
      <c r="X34" s="368">
        <v>215.44</v>
      </c>
      <c r="Y34" s="40">
        <v>215.45</v>
      </c>
      <c r="Z34" s="40">
        <v>214.35</v>
      </c>
      <c r="AA34" s="368">
        <v>214.92</v>
      </c>
      <c r="AB34" s="95">
        <v>87324100</v>
      </c>
      <c r="AC34" s="243">
        <v>214.92</v>
      </c>
      <c r="AD34" s="2">
        <f t="shared" si="0"/>
        <v>1.0999999999999943</v>
      </c>
      <c r="AE34" s="138">
        <f t="shared" si="1"/>
        <v>-1.3956734124220826E-4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42563</v>
      </c>
      <c r="X35" s="368">
        <v>214.53</v>
      </c>
      <c r="Y35" s="40">
        <v>215.3</v>
      </c>
      <c r="Z35" s="40">
        <v>213.43</v>
      </c>
      <c r="AA35" s="368">
        <v>214.95</v>
      </c>
      <c r="AB35" s="95">
        <v>101275600</v>
      </c>
      <c r="AC35" s="243">
        <v>214.95</v>
      </c>
      <c r="AD35" s="2">
        <f t="shared" si="0"/>
        <v>1.8700000000000045</v>
      </c>
      <c r="AE35" s="138">
        <f t="shared" si="1"/>
        <v>7.2633552014993441E-3</v>
      </c>
    </row>
    <row r="36" spans="1:31" x14ac:dyDescent="0.25">
      <c r="W36" s="94">
        <v>42562</v>
      </c>
      <c r="X36" s="368">
        <v>213.19</v>
      </c>
      <c r="Y36" s="40">
        <v>214.07</v>
      </c>
      <c r="Z36" s="40">
        <v>212.95</v>
      </c>
      <c r="AA36" s="368">
        <v>213.4</v>
      </c>
      <c r="AB36" s="95">
        <v>73633900</v>
      </c>
      <c r="AC36" s="243">
        <v>213.4</v>
      </c>
      <c r="AD36" s="2">
        <f t="shared" si="0"/>
        <v>1.1200000000000045</v>
      </c>
      <c r="AE36" s="138">
        <f t="shared" si="1"/>
        <v>3.5269221725839905E-3</v>
      </c>
    </row>
    <row r="37" spans="1:31" x14ac:dyDescent="0.25">
      <c r="L37" t="s">
        <v>223</v>
      </c>
      <c r="M37" s="2">
        <f>M55+K55-F55</f>
        <v>160.82999999999993</v>
      </c>
      <c r="W37" s="94">
        <v>42559</v>
      </c>
      <c r="X37" s="368">
        <v>211.05</v>
      </c>
      <c r="Y37" s="40">
        <v>212.94</v>
      </c>
      <c r="Z37" s="40">
        <v>210.78</v>
      </c>
      <c r="AA37" s="368">
        <v>212.65</v>
      </c>
      <c r="AB37" s="95">
        <v>133971000</v>
      </c>
      <c r="AC37" s="243">
        <v>212.65</v>
      </c>
      <c r="AD37" s="2">
        <f t="shared" si="0"/>
        <v>2.1599999999999966</v>
      </c>
      <c r="AE37" s="138">
        <f t="shared" si="1"/>
        <v>1.4890469145229845E-2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42558</v>
      </c>
      <c r="X38" s="368">
        <v>209.87</v>
      </c>
      <c r="Y38" s="40">
        <v>210.65</v>
      </c>
      <c r="Z38" s="40">
        <v>208.63</v>
      </c>
      <c r="AA38" s="368">
        <v>209.53</v>
      </c>
      <c r="AB38" s="95">
        <v>85593800</v>
      </c>
      <c r="AC38" s="243">
        <v>209.53</v>
      </c>
      <c r="AD38" s="2">
        <f t="shared" si="0"/>
        <v>2.0200000000000102</v>
      </c>
      <c r="AE38" s="138">
        <f t="shared" si="1"/>
        <v>-6.2005151197175312E-4</v>
      </c>
    </row>
    <row r="39" spans="1:31" ht="20.25" thickBot="1" x14ac:dyDescent="0.35">
      <c r="A39" s="265" t="s">
        <v>183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36" t="s">
        <v>78</v>
      </c>
      <c r="Q39" s="536"/>
      <c r="R39" s="34"/>
      <c r="T39" s="91" t="s">
        <v>113</v>
      </c>
      <c r="W39" s="94">
        <v>42557</v>
      </c>
      <c r="X39" s="368">
        <v>207.83</v>
      </c>
      <c r="Y39" s="40">
        <v>209.8</v>
      </c>
      <c r="Z39" s="40">
        <v>207.06</v>
      </c>
      <c r="AA39" s="368">
        <v>209.66</v>
      </c>
      <c r="AB39" s="95">
        <v>96021500</v>
      </c>
      <c r="AC39" s="243">
        <v>209.66</v>
      </c>
      <c r="AD39" s="2">
        <f t="shared" si="0"/>
        <v>2.7400000000000091</v>
      </c>
      <c r="AE39" s="138">
        <f t="shared" si="1"/>
        <v>5.9977928122449953E-3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239.01900000000001</v>
      </c>
      <c r="R40" s="34"/>
      <c r="T40" s="97" t="s">
        <v>98</v>
      </c>
      <c r="U40" s="129">
        <v>217.7</v>
      </c>
      <c r="W40" s="94">
        <v>42556</v>
      </c>
      <c r="X40" s="368">
        <v>208.95</v>
      </c>
      <c r="Y40" s="40">
        <v>209.08</v>
      </c>
      <c r="Z40" s="40">
        <v>207.71</v>
      </c>
      <c r="AA40" s="368">
        <v>208.41</v>
      </c>
      <c r="AB40" s="95">
        <v>109803700</v>
      </c>
      <c r="AC40" s="243">
        <v>208.41</v>
      </c>
      <c r="AD40" s="2">
        <f t="shared" si="0"/>
        <v>1.3700000000000045</v>
      </c>
      <c r="AE40" s="138">
        <f t="shared" si="1"/>
        <v>-7.1932164634146423E-3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236.84610000000001</v>
      </c>
      <c r="R41" s="34"/>
      <c r="T41" s="87" t="s">
        <v>99</v>
      </c>
      <c r="U41" s="130">
        <v>217.92</v>
      </c>
      <c r="W41" s="94">
        <v>42552</v>
      </c>
      <c r="X41" s="368">
        <v>209.48</v>
      </c>
      <c r="Y41" s="40">
        <v>210.49</v>
      </c>
      <c r="Z41" s="40">
        <v>209.29</v>
      </c>
      <c r="AA41" s="368">
        <v>209.92</v>
      </c>
      <c r="AB41" s="95">
        <v>106055300</v>
      </c>
      <c r="AC41" s="243">
        <v>209.92</v>
      </c>
      <c r="AD41" s="2">
        <f t="shared" si="0"/>
        <v>1.2000000000000171</v>
      </c>
      <c r="AE41" s="138">
        <f t="shared" si="1"/>
        <v>2.1004391827381674E-3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234.67320000000001</v>
      </c>
      <c r="R42" s="34"/>
      <c r="T42" s="87" t="s">
        <v>100</v>
      </c>
      <c r="U42" s="130" t="s">
        <v>557</v>
      </c>
      <c r="W42" s="94">
        <v>42551</v>
      </c>
      <c r="X42" s="368">
        <v>207.21</v>
      </c>
      <c r="Y42" s="40">
        <v>209.54</v>
      </c>
      <c r="Z42" s="40">
        <v>206.56</v>
      </c>
      <c r="AA42" s="368">
        <v>209.48</v>
      </c>
      <c r="AB42" s="95">
        <v>165021900</v>
      </c>
      <c r="AC42" s="243">
        <v>209.48</v>
      </c>
      <c r="AD42" s="2">
        <f t="shared" si="0"/>
        <v>2.9799999999999898</v>
      </c>
      <c r="AE42" s="138">
        <f t="shared" si="1"/>
        <v>1.3645601471015123E-2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232.50030000000001</v>
      </c>
      <c r="R43" s="83"/>
      <c r="T43" s="87" t="s">
        <v>101</v>
      </c>
      <c r="U43" s="130" t="s">
        <v>558</v>
      </c>
      <c r="W43" s="94">
        <v>42550</v>
      </c>
      <c r="X43" s="368">
        <v>204.84</v>
      </c>
      <c r="Y43" s="40">
        <v>206.93</v>
      </c>
      <c r="Z43" s="40">
        <v>204.72</v>
      </c>
      <c r="AA43" s="368">
        <v>206.66</v>
      </c>
      <c r="AB43" s="95">
        <v>137328600</v>
      </c>
      <c r="AC43" s="243">
        <v>206.66</v>
      </c>
      <c r="AD43" s="2">
        <f t="shared" si="0"/>
        <v>2.210000000000008</v>
      </c>
      <c r="AE43" s="138">
        <f t="shared" si="1"/>
        <v>1.7027559055118102E-2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230.32740000000001</v>
      </c>
      <c r="R44" s="83"/>
      <c r="T44" s="87" t="s">
        <v>238</v>
      </c>
      <c r="U44" s="130">
        <v>217.17</v>
      </c>
      <c r="W44" s="94">
        <v>42549</v>
      </c>
      <c r="X44" s="368">
        <v>201.48</v>
      </c>
      <c r="Y44" s="40">
        <v>203.23</v>
      </c>
      <c r="Z44" s="40">
        <v>201.12</v>
      </c>
      <c r="AA44" s="368">
        <v>203.2</v>
      </c>
      <c r="AB44" s="95">
        <v>159382400</v>
      </c>
      <c r="AC44" s="243">
        <v>203.2</v>
      </c>
      <c r="AD44" s="2">
        <f t="shared" si="0"/>
        <v>2.1099999999999852</v>
      </c>
      <c r="AE44" s="138">
        <f t="shared" si="1"/>
        <v>1.8036072144288484E-2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228.15450000000001</v>
      </c>
      <c r="R45" s="83"/>
      <c r="T45" s="87" t="s">
        <v>239</v>
      </c>
      <c r="U45" s="130" t="s">
        <v>339</v>
      </c>
      <c r="W45" s="94">
        <v>42548</v>
      </c>
      <c r="X45" s="368">
        <v>201.59</v>
      </c>
      <c r="Y45" s="40">
        <v>201.6</v>
      </c>
      <c r="Z45" s="40">
        <v>198.65</v>
      </c>
      <c r="AA45" s="368">
        <v>199.6</v>
      </c>
      <c r="AB45" s="95">
        <v>230775800</v>
      </c>
      <c r="AC45" s="243">
        <v>199.6</v>
      </c>
      <c r="AD45" s="2">
        <f t="shared" si="0"/>
        <v>2.9499999999999886</v>
      </c>
      <c r="AE45" s="138">
        <f t="shared" si="1"/>
        <v>-1.790986026372765E-2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225.98159999999999</v>
      </c>
      <c r="R46" s="83"/>
      <c r="T46" s="87" t="s">
        <v>240</v>
      </c>
      <c r="U46" s="232">
        <v>7.6100000000000001E-2</v>
      </c>
      <c r="W46" s="94">
        <v>42545</v>
      </c>
      <c r="X46" s="368">
        <v>203.63</v>
      </c>
      <c r="Y46" s="40">
        <v>210.85</v>
      </c>
      <c r="Z46" s="40">
        <v>202.72</v>
      </c>
      <c r="AA46" s="368">
        <v>203.24</v>
      </c>
      <c r="AB46" s="95">
        <v>333444400</v>
      </c>
      <c r="AC46" s="243">
        <v>203.24</v>
      </c>
      <c r="AD46" s="2">
        <f t="shared" si="0"/>
        <v>8.1299999999999955</v>
      </c>
      <c r="AE46" s="138">
        <f t="shared" si="1"/>
        <v>-3.5909112470945415E-2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223.80869999999999</v>
      </c>
      <c r="R47" s="83"/>
      <c r="T47" s="87"/>
      <c r="U47" s="130"/>
      <c r="W47" s="94">
        <v>42544</v>
      </c>
      <c r="X47" s="368">
        <v>209.81</v>
      </c>
      <c r="Y47" s="40">
        <v>210.87</v>
      </c>
      <c r="Z47" s="40">
        <v>209.27</v>
      </c>
      <c r="AA47" s="368">
        <v>210.81</v>
      </c>
      <c r="AB47" s="95">
        <v>102731400</v>
      </c>
      <c r="AC47" s="243">
        <v>210.81</v>
      </c>
      <c r="AD47" s="2">
        <f t="shared" si="0"/>
        <v>1.5999999999999943</v>
      </c>
      <c r="AE47" s="138">
        <f t="shared" si="1"/>
        <v>1.302258529553102E-2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221.63579999999999</v>
      </c>
      <c r="R48" s="83"/>
      <c r="T48" s="87" t="s">
        <v>105</v>
      </c>
      <c r="U48" s="130" t="s">
        <v>559</v>
      </c>
      <c r="W48" s="94">
        <v>42543</v>
      </c>
      <c r="X48" s="368">
        <v>208.65</v>
      </c>
      <c r="Y48" s="40">
        <v>209.5</v>
      </c>
      <c r="Z48" s="40">
        <v>207.93</v>
      </c>
      <c r="AA48" s="368">
        <v>208.1</v>
      </c>
      <c r="AB48" s="95">
        <v>95560500</v>
      </c>
      <c r="AC48" s="243">
        <v>208.1</v>
      </c>
      <c r="AD48" s="2">
        <f t="shared" si="0"/>
        <v>1.5699999999999932</v>
      </c>
      <c r="AE48" s="138">
        <f t="shared" si="1"/>
        <v>-1.6311648436000414E-3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219.46289999999999</v>
      </c>
      <c r="R49" s="83"/>
      <c r="T49" s="87" t="s">
        <v>106</v>
      </c>
      <c r="U49" s="130" t="s">
        <v>379</v>
      </c>
      <c r="W49" s="94">
        <v>42542</v>
      </c>
      <c r="X49" s="368">
        <v>208.3</v>
      </c>
      <c r="Y49" s="40">
        <v>208.92</v>
      </c>
      <c r="Z49" s="40">
        <v>207.78</v>
      </c>
      <c r="AA49" s="368">
        <v>208.44</v>
      </c>
      <c r="AB49" s="95">
        <v>72461700</v>
      </c>
      <c r="AC49" s="243">
        <v>208.44</v>
      </c>
      <c r="AD49" s="2">
        <f t="shared" si="0"/>
        <v>1.1399999999999864</v>
      </c>
      <c r="AE49" s="138">
        <f t="shared" si="1"/>
        <v>2.8385855184027697E-3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217.29</v>
      </c>
      <c r="R50" s="83"/>
      <c r="T50" s="87" t="s">
        <v>107</v>
      </c>
      <c r="U50" s="131">
        <v>122506348</v>
      </c>
      <c r="W50" s="94">
        <v>42541</v>
      </c>
      <c r="X50" s="368">
        <v>208.82</v>
      </c>
      <c r="Y50" s="40">
        <v>209.61</v>
      </c>
      <c r="Z50" s="40">
        <v>207.75</v>
      </c>
      <c r="AA50" s="368">
        <v>207.85</v>
      </c>
      <c r="AB50" s="95">
        <v>82789600</v>
      </c>
      <c r="AC50" s="243">
        <v>207.85</v>
      </c>
      <c r="AD50" s="2">
        <f t="shared" si="0"/>
        <v>1.8600000000000136</v>
      </c>
      <c r="AE50" s="138">
        <f t="shared" si="1"/>
        <v>6.4400542320355303E-3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215.11709999999999</v>
      </c>
      <c r="R51" s="83"/>
      <c r="T51" s="87" t="s">
        <v>110</v>
      </c>
      <c r="U51" s="131">
        <v>89641000</v>
      </c>
      <c r="W51" s="94">
        <v>42538</v>
      </c>
      <c r="X51" s="368">
        <v>207.17</v>
      </c>
      <c r="Y51" s="40">
        <v>207.2</v>
      </c>
      <c r="Z51" s="40">
        <v>205.75</v>
      </c>
      <c r="AA51" s="368">
        <v>206.52</v>
      </c>
      <c r="AB51" s="95">
        <v>117055700</v>
      </c>
      <c r="AC51" s="243">
        <v>206.52</v>
      </c>
      <c r="AD51" s="2">
        <f t="shared" si="0"/>
        <v>1.4499999999999886</v>
      </c>
      <c r="AE51" s="138" t="e">
        <f t="shared" si="1"/>
        <v>#DIV/0!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212.9442</v>
      </c>
      <c r="R52" s="83"/>
      <c r="T52" s="87" t="s">
        <v>241</v>
      </c>
      <c r="U52" s="130">
        <v>19</v>
      </c>
      <c r="W52" s="94">
        <v>42538</v>
      </c>
      <c r="X52" s="368" t="s">
        <v>249</v>
      </c>
      <c r="Y52" s="40"/>
      <c r="Z52" s="40"/>
      <c r="AA52" s="368"/>
      <c r="AB52" s="95"/>
      <c r="AC52" s="243"/>
      <c r="AD52" s="2">
        <f t="shared" si="0"/>
        <v>0</v>
      </c>
      <c r="AE52" s="138">
        <f t="shared" si="1"/>
        <v>-1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210.7713</v>
      </c>
      <c r="R53" s="83"/>
      <c r="T53" s="87" t="s">
        <v>242</v>
      </c>
      <c r="U53" s="130">
        <v>2.0099999999999998</v>
      </c>
      <c r="W53" s="94">
        <v>42537</v>
      </c>
      <c r="X53" s="368">
        <v>207.75</v>
      </c>
      <c r="Y53" s="40">
        <v>208.57</v>
      </c>
      <c r="Z53" s="40">
        <v>205.59</v>
      </c>
      <c r="AA53" s="368">
        <v>208.37</v>
      </c>
      <c r="AB53" s="95">
        <v>149533100</v>
      </c>
      <c r="AC53" s="243">
        <v>207.29</v>
      </c>
      <c r="AD53" s="2">
        <f t="shared" si="0"/>
        <v>2.9799999999999898</v>
      </c>
      <c r="AE53" s="138">
        <f t="shared" si="1"/>
        <v>2.9514224888715912E-3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208.5984</v>
      </c>
      <c r="R54" s="83"/>
      <c r="T54" s="87"/>
      <c r="U54" s="130"/>
      <c r="W54" s="94">
        <v>42536</v>
      </c>
      <c r="X54" s="368">
        <v>208.04</v>
      </c>
      <c r="Y54" s="40">
        <v>209.36</v>
      </c>
      <c r="Z54" s="40">
        <v>207.53</v>
      </c>
      <c r="AA54" s="368">
        <v>207.75</v>
      </c>
      <c r="AB54" s="95">
        <v>109124500</v>
      </c>
      <c r="AC54" s="243">
        <v>206.68</v>
      </c>
      <c r="AD54" s="2">
        <f t="shared" si="0"/>
        <v>1.8300000000000125</v>
      </c>
      <c r="AE54" s="138">
        <f t="shared" si="1"/>
        <v>-1.3529184383456183E-3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206.42549999999997</v>
      </c>
      <c r="R55" s="83"/>
      <c r="T55" s="87"/>
      <c r="U55" s="130"/>
      <c r="W55" s="94">
        <v>42535</v>
      </c>
      <c r="X55" s="368">
        <v>208</v>
      </c>
      <c r="Y55" s="40">
        <v>208.74</v>
      </c>
      <c r="Z55" s="40">
        <v>206.92</v>
      </c>
      <c r="AA55" s="368">
        <v>208.04</v>
      </c>
      <c r="AB55" s="95">
        <v>125059300</v>
      </c>
      <c r="AC55" s="243">
        <v>206.96</v>
      </c>
      <c r="AD55" s="2">
        <f t="shared" si="0"/>
        <v>1.8200000000000216</v>
      </c>
      <c r="AE55" s="138">
        <f t="shared" si="1"/>
        <v>-1.9771423060230831E-3</v>
      </c>
    </row>
    <row r="56" spans="1:31" x14ac:dyDescent="0.25">
      <c r="O56" s="2"/>
      <c r="P56" s="83">
        <v>0.94</v>
      </c>
      <c r="Q56" s="83">
        <f t="shared" si="5"/>
        <v>204.25259999999997</v>
      </c>
      <c r="R56" s="83"/>
      <c r="W56" s="94">
        <v>42534</v>
      </c>
      <c r="X56" s="368">
        <v>209.36</v>
      </c>
      <c r="Y56" s="40">
        <v>210.37</v>
      </c>
      <c r="Z56" s="40">
        <v>208.35</v>
      </c>
      <c r="AA56" s="368">
        <v>208.45</v>
      </c>
      <c r="AB56" s="95">
        <v>117751200</v>
      </c>
      <c r="AC56" s="243">
        <v>207.37</v>
      </c>
      <c r="AD56" s="2">
        <f t="shared" si="0"/>
        <v>2.0200000000000102</v>
      </c>
      <c r="AE56" s="138">
        <f t="shared" si="1"/>
        <v>-7.7040865154559546E-3</v>
      </c>
    </row>
    <row r="57" spans="1:31" x14ac:dyDescent="0.25">
      <c r="O57" s="2"/>
      <c r="P57" s="83">
        <v>0.93</v>
      </c>
      <c r="Q57" s="83">
        <f t="shared" si="5"/>
        <v>202.0797</v>
      </c>
      <c r="R57" s="83"/>
      <c r="W57" s="94">
        <v>42531</v>
      </c>
      <c r="X57" s="368">
        <v>210.46</v>
      </c>
      <c r="Y57" s="40">
        <v>210.86</v>
      </c>
      <c r="Z57" s="40">
        <v>209.43</v>
      </c>
      <c r="AA57" s="368">
        <v>210.07</v>
      </c>
      <c r="AB57" s="95">
        <v>113829200</v>
      </c>
      <c r="AC57" s="243">
        <v>208.98</v>
      </c>
      <c r="AD57" s="2">
        <f t="shared" si="0"/>
        <v>1.4300000000000068</v>
      </c>
      <c r="AE57" s="138">
        <f t="shared" si="1"/>
        <v>-9.4795715233670919E-3</v>
      </c>
    </row>
    <row r="58" spans="1:31" x14ac:dyDescent="0.25">
      <c r="O58" s="2"/>
      <c r="P58" s="83">
        <v>0.92</v>
      </c>
      <c r="Q58" s="83">
        <f t="shared" si="5"/>
        <v>199.9068</v>
      </c>
      <c r="R58" s="83"/>
      <c r="W58" s="94">
        <v>42530</v>
      </c>
      <c r="X58" s="368">
        <v>211.51</v>
      </c>
      <c r="Y58" s="40">
        <v>212.22</v>
      </c>
      <c r="Z58" s="40">
        <v>211.19</v>
      </c>
      <c r="AA58" s="368">
        <v>212.08</v>
      </c>
      <c r="AB58" s="95">
        <v>73786900</v>
      </c>
      <c r="AC58" s="243">
        <v>210.98</v>
      </c>
      <c r="AD58" s="2">
        <f t="shared" si="0"/>
        <v>1.0300000000000011</v>
      </c>
      <c r="AE58" s="138">
        <f t="shared" si="1"/>
        <v>-1.3726511099542149E-3</v>
      </c>
    </row>
    <row r="59" spans="1:31" x14ac:dyDescent="0.25">
      <c r="O59" s="2"/>
      <c r="P59" s="83">
        <v>0.91</v>
      </c>
      <c r="Q59" s="83">
        <f t="shared" si="5"/>
        <v>197.73390000000001</v>
      </c>
      <c r="R59" s="83"/>
      <c r="W59" s="94">
        <v>42529</v>
      </c>
      <c r="X59" s="368">
        <v>211.84</v>
      </c>
      <c r="Y59" s="40">
        <v>212.52</v>
      </c>
      <c r="Z59" s="40">
        <v>211.69</v>
      </c>
      <c r="AA59" s="368">
        <v>212.37</v>
      </c>
      <c r="AB59" s="95">
        <v>66170900</v>
      </c>
      <c r="AC59" s="243">
        <v>211.27</v>
      </c>
      <c r="AD59" s="2">
        <f t="shared" si="0"/>
        <v>0.83000000000001251</v>
      </c>
      <c r="AE59" s="138">
        <f t="shared" si="1"/>
        <v>3.2766644505650699E-3</v>
      </c>
    </row>
    <row r="60" spans="1:31" x14ac:dyDescent="0.25">
      <c r="O60" s="2"/>
      <c r="P60" s="83">
        <v>0.9</v>
      </c>
      <c r="Q60" s="83">
        <f t="shared" si="5"/>
        <v>195.56100000000001</v>
      </c>
      <c r="R60" s="83"/>
      <c r="W60" s="94">
        <v>42528</v>
      </c>
      <c r="X60" s="368">
        <v>211.53</v>
      </c>
      <c r="Y60" s="40">
        <v>212.34</v>
      </c>
      <c r="Z60" s="40">
        <v>211.5</v>
      </c>
      <c r="AA60" s="368">
        <v>211.68</v>
      </c>
      <c r="AB60" s="95">
        <v>60974800</v>
      </c>
      <c r="AC60" s="243">
        <v>210.58</v>
      </c>
      <c r="AD60" s="2">
        <f t="shared" si="0"/>
        <v>0.84000000000000341</v>
      </c>
      <c r="AE60" s="138">
        <f t="shared" si="1"/>
        <v>1.5219252354228274E-3</v>
      </c>
    </row>
    <row r="61" spans="1:31" x14ac:dyDescent="0.25">
      <c r="W61" s="94">
        <v>42527</v>
      </c>
      <c r="X61" s="368">
        <v>210.7</v>
      </c>
      <c r="Y61" s="40">
        <v>211.77</v>
      </c>
      <c r="Z61" s="40">
        <v>210.51</v>
      </c>
      <c r="AA61" s="368">
        <v>211.35</v>
      </c>
      <c r="AB61" s="95">
        <v>64887000</v>
      </c>
      <c r="AC61" s="243">
        <v>210.26</v>
      </c>
      <c r="AD61" s="2">
        <f t="shared" si="0"/>
        <v>1.2600000000000193</v>
      </c>
      <c r="AE61" s="138">
        <f t="shared" si="1"/>
        <v>5.1149672546488834E-3</v>
      </c>
    </row>
    <row r="62" spans="1:31" x14ac:dyDescent="0.25">
      <c r="W62" s="94">
        <v>42524</v>
      </c>
      <c r="X62" s="368">
        <v>210.25</v>
      </c>
      <c r="Y62" s="40">
        <v>210.69</v>
      </c>
      <c r="Z62" s="40">
        <v>208.86</v>
      </c>
      <c r="AA62" s="368">
        <v>210.28</v>
      </c>
      <c r="AB62" s="95">
        <v>101757100</v>
      </c>
      <c r="AC62" s="243">
        <v>209.19</v>
      </c>
      <c r="AD62" s="2">
        <f t="shared" si="0"/>
        <v>1.8299999999999841</v>
      </c>
      <c r="AE62" s="138">
        <f t="shared" si="1"/>
        <v>-3.0025736345439258E-3</v>
      </c>
    </row>
    <row r="63" spans="1:31" x14ac:dyDescent="0.25">
      <c r="W63" s="94">
        <v>42523</v>
      </c>
      <c r="X63" s="368">
        <v>209.8</v>
      </c>
      <c r="Y63" s="40">
        <v>210.93</v>
      </c>
      <c r="Z63" s="40">
        <v>209.24</v>
      </c>
      <c r="AA63" s="368">
        <v>210.91</v>
      </c>
      <c r="AB63" s="95">
        <v>63044700</v>
      </c>
      <c r="AC63" s="243">
        <v>209.82</v>
      </c>
      <c r="AD63" s="2">
        <f t="shared" si="0"/>
        <v>1.6899999999999977</v>
      </c>
      <c r="AE63" s="138">
        <f t="shared" si="1"/>
        <v>3.0595659240844064E-3</v>
      </c>
    </row>
    <row r="64" spans="1:31" x14ac:dyDescent="0.25">
      <c r="W64" s="94">
        <v>42522</v>
      </c>
      <c r="X64" s="368">
        <v>209.12</v>
      </c>
      <c r="Y64" s="40">
        <v>210.48</v>
      </c>
      <c r="Z64" s="40">
        <v>208.89</v>
      </c>
      <c r="AA64" s="368">
        <v>210.27</v>
      </c>
      <c r="AB64" s="95">
        <v>69936200</v>
      </c>
      <c r="AC64" s="243">
        <v>209.18</v>
      </c>
      <c r="AD64" s="2">
        <f t="shared" si="0"/>
        <v>1.5900000000000034</v>
      </c>
      <c r="AE64" s="138">
        <f t="shared" si="1"/>
        <v>2.0598802395210836E-3</v>
      </c>
    </row>
    <row r="65" spans="23:31" x14ac:dyDescent="0.25">
      <c r="W65" s="94">
        <v>42521</v>
      </c>
      <c r="X65" s="368">
        <v>210.56</v>
      </c>
      <c r="Y65" s="40">
        <v>210.69</v>
      </c>
      <c r="Z65" s="40">
        <v>209.18</v>
      </c>
      <c r="AA65" s="368">
        <v>209.84</v>
      </c>
      <c r="AB65" s="95">
        <v>109879400</v>
      </c>
      <c r="AC65" s="243">
        <v>208.75</v>
      </c>
      <c r="AD65" s="2">
        <f t="shared" si="0"/>
        <v>1.5099999999999909</v>
      </c>
      <c r="AE65" s="138">
        <f t="shared" si="1"/>
        <v>-1.9125029882859357E-3</v>
      </c>
    </row>
    <row r="66" spans="23:31" x14ac:dyDescent="0.25">
      <c r="W66" s="94">
        <v>42517</v>
      </c>
      <c r="X66" s="368">
        <v>209.53</v>
      </c>
      <c r="Y66" s="40">
        <v>210.25</v>
      </c>
      <c r="Z66" s="40">
        <v>209.47</v>
      </c>
      <c r="AA66" s="368">
        <v>210.24</v>
      </c>
      <c r="AB66" s="95">
        <v>64211200</v>
      </c>
      <c r="AC66" s="243">
        <v>209.15</v>
      </c>
      <c r="AD66" s="2">
        <f t="shared" si="0"/>
        <v>0.78000000000000114</v>
      </c>
      <c r="AE66" s="138">
        <f t="shared" si="1"/>
        <v>4.2735042735042583E-3</v>
      </c>
    </row>
    <row r="67" spans="23:31" x14ac:dyDescent="0.25">
      <c r="W67" s="94">
        <v>42516</v>
      </c>
      <c r="X67" s="368">
        <v>209.44</v>
      </c>
      <c r="Y67" s="40">
        <v>209.71</v>
      </c>
      <c r="Z67" s="40">
        <v>208.97</v>
      </c>
      <c r="AA67" s="368">
        <v>209.34</v>
      </c>
      <c r="AB67" s="95">
        <v>55280700</v>
      </c>
      <c r="AC67" s="243">
        <v>208.26</v>
      </c>
      <c r="AD67" s="2">
        <f t="shared" si="0"/>
        <v>0.74000000000000909</v>
      </c>
      <c r="AE67" s="138">
        <f t="shared" si="1"/>
        <v>2.881844380404619E-4</v>
      </c>
    </row>
    <row r="68" spans="23:31" x14ac:dyDescent="0.25">
      <c r="W68" s="94">
        <v>42515</v>
      </c>
      <c r="X68" s="10">
        <v>208.67</v>
      </c>
      <c r="Y68" s="40">
        <v>209.77</v>
      </c>
      <c r="Z68" s="40">
        <v>207.87</v>
      </c>
      <c r="AA68" s="10">
        <v>209.28</v>
      </c>
      <c r="AB68" s="95">
        <v>76621400</v>
      </c>
      <c r="AC68" s="243">
        <v>208.2</v>
      </c>
      <c r="AD68" s="2">
        <f>Y68-Z68</f>
        <v>1.9000000000000057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7" priority="19">
      <formula>F25&gt;0</formula>
    </cfRule>
    <cfRule type="expression" dxfId="38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5" priority="11">
      <formula>F28&gt;0</formula>
    </cfRule>
    <cfRule type="expression" dxfId="384" priority="12">
      <formula>F28&lt;0</formula>
    </cfRule>
  </conditionalFormatting>
  <conditionalFormatting sqref="F28:F35">
    <cfRule type="expression" dxfId="383" priority="13">
      <formula>F28&gt;0</formula>
    </cfRule>
    <cfRule type="expression" dxfId="382" priority="14">
      <formula>F28&lt;0</formula>
    </cfRule>
  </conditionalFormatting>
  <conditionalFormatting sqref="H25:H35">
    <cfRule type="expression" dxfId="381" priority="9">
      <formula>H25&gt;0</formula>
    </cfRule>
    <cfRule type="expression" dxfId="380" priority="10">
      <formula>H25&lt;0</formula>
    </cfRule>
  </conditionalFormatting>
  <conditionalFormatting sqref="F21:F24">
    <cfRule type="expression" dxfId="379" priority="7">
      <formula>F21&gt;0</formula>
    </cfRule>
    <cfRule type="expression" dxfId="378" priority="8">
      <formula>F21&lt;0</formula>
    </cfRule>
  </conditionalFormatting>
  <conditionalFormatting sqref="H21:H24">
    <cfRule type="expression" dxfId="377" priority="5">
      <formula>H21&gt;0</formula>
    </cfRule>
    <cfRule type="expression" dxfId="376" priority="6">
      <formula>H21&lt;0</formula>
    </cfRule>
  </conditionalFormatting>
  <conditionalFormatting sqref="Q8">
    <cfRule type="expression" dxfId="375" priority="1">
      <formula>Q8&gt;0</formula>
    </cfRule>
    <cfRule type="expression" dxfId="374" priority="2">
      <formula>Q8&lt;0</formula>
    </cfRule>
  </conditionalFormatting>
  <conditionalFormatting sqref="Q7">
    <cfRule type="expression" dxfId="373" priority="3">
      <formula>Q7&gt;0</formula>
    </cfRule>
    <cfRule type="expression" dxfId="37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41" activePane="bottomLeft" state="frozen"/>
      <selection activeCell="A2" sqref="A2"/>
      <selection pane="bottomLeft" activeCell="O65" sqref="O65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42608</v>
      </c>
      <c r="X2" s="10">
        <v>74.349999999999994</v>
      </c>
      <c r="Y2" s="40">
        <v>75</v>
      </c>
      <c r="Z2" s="40">
        <v>73.739999999999995</v>
      </c>
      <c r="AA2" s="10">
        <v>74.84</v>
      </c>
      <c r="AB2" s="95">
        <v>2622900</v>
      </c>
      <c r="AC2" s="243">
        <v>74.84</v>
      </c>
      <c r="AD2" s="2">
        <f>Y2-Z2</f>
        <v>1.2600000000000051</v>
      </c>
      <c r="AE2" s="138">
        <f>AC2/AC3-1</f>
        <v>6.8612942284407286E-3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74.84</v>
      </c>
      <c r="T3" s="121"/>
      <c r="W3" s="94">
        <v>42607</v>
      </c>
      <c r="X3" s="10">
        <v>73.16</v>
      </c>
      <c r="Y3" s="40">
        <v>74.75</v>
      </c>
      <c r="Z3" s="40">
        <v>73.11</v>
      </c>
      <c r="AA3" s="10">
        <v>74.33</v>
      </c>
      <c r="AB3" s="95">
        <v>2791300</v>
      </c>
      <c r="AC3" s="243">
        <v>74.33</v>
      </c>
      <c r="AD3" s="2">
        <f>Y3-Z3</f>
        <v>1.6400000000000006</v>
      </c>
      <c r="AE3" s="138">
        <f>AC3/AC4-1</f>
        <v>1.4190203301950977E-2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74.84</v>
      </c>
      <c r="T4" s="121"/>
      <c r="W4" s="94">
        <v>42606</v>
      </c>
      <c r="X4" s="10">
        <v>73.95</v>
      </c>
      <c r="Y4" s="40">
        <v>74.31</v>
      </c>
      <c r="Z4" s="40">
        <v>72.98</v>
      </c>
      <c r="AA4" s="10">
        <v>73.290000000000006</v>
      </c>
      <c r="AB4" s="95">
        <v>2138500</v>
      </c>
      <c r="AC4" s="243">
        <v>73.290000000000006</v>
      </c>
      <c r="AD4" s="2">
        <f t="shared" ref="AD4:AD67" si="0">Y4-Z4</f>
        <v>1.3299999999999983</v>
      </c>
      <c r="AE4" s="138">
        <f t="shared" ref="AE4:AE67" si="1">AC4/AC5-1</f>
        <v>-6.6413662239088733E-3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42605</v>
      </c>
      <c r="X5" s="10">
        <v>73.13</v>
      </c>
      <c r="Y5" s="40">
        <v>73.900000000000006</v>
      </c>
      <c r="Z5" s="40">
        <v>72.89</v>
      </c>
      <c r="AA5" s="10">
        <v>73.78</v>
      </c>
      <c r="AB5" s="95">
        <v>1771300</v>
      </c>
      <c r="AC5" s="243">
        <v>73.78</v>
      </c>
      <c r="AD5" s="2">
        <f t="shared" si="0"/>
        <v>1.0100000000000051</v>
      </c>
      <c r="AE5" s="138">
        <f t="shared" si="1"/>
        <v>1.5973561002478709E-2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42604</v>
      </c>
      <c r="X6" s="10">
        <v>72.34</v>
      </c>
      <c r="Y6" s="40">
        <v>72.89</v>
      </c>
      <c r="Z6" s="40">
        <v>71.94</v>
      </c>
      <c r="AA6" s="10">
        <v>72.62</v>
      </c>
      <c r="AB6" s="95">
        <v>1735700</v>
      </c>
      <c r="AC6" s="243">
        <v>72.62</v>
      </c>
      <c r="AD6" s="2">
        <f t="shared" si="0"/>
        <v>0.95000000000000284</v>
      </c>
      <c r="AE6" s="138">
        <f t="shared" si="1"/>
        <v>4.564946742287912E-3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1368.8999999999978</v>
      </c>
      <c r="R7">
        <v>0</v>
      </c>
      <c r="T7" s="85"/>
      <c r="W7" s="94">
        <v>42601</v>
      </c>
      <c r="X7" s="10">
        <v>71.56</v>
      </c>
      <c r="Y7" s="40">
        <v>73.400000000000006</v>
      </c>
      <c r="Z7" s="40">
        <v>71.56</v>
      </c>
      <c r="AA7" s="10">
        <v>72.290000000000006</v>
      </c>
      <c r="AB7" s="95">
        <v>3110000</v>
      </c>
      <c r="AC7" s="243">
        <v>72.290000000000006</v>
      </c>
      <c r="AD7" s="2">
        <f t="shared" si="0"/>
        <v>1.8400000000000034</v>
      </c>
      <c r="AE7" s="138">
        <f t="shared" si="1"/>
        <v>6.8245125348189717E-3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42600</v>
      </c>
      <c r="X8" s="10">
        <v>70.48</v>
      </c>
      <c r="Y8" s="40">
        <v>72.06</v>
      </c>
      <c r="Z8" s="40">
        <v>70.290000000000006</v>
      </c>
      <c r="AA8" s="10">
        <v>71.8</v>
      </c>
      <c r="AB8" s="95">
        <v>3745500</v>
      </c>
      <c r="AC8" s="243">
        <v>71.8</v>
      </c>
      <c r="AD8" s="2">
        <f t="shared" si="0"/>
        <v>1.769999999999996</v>
      </c>
      <c r="AE8" s="138">
        <f t="shared" si="1"/>
        <v>2.2937740418863095E-2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P9"/>
      <c r="Q9" s="138">
        <f>IF(Q2=0, 0, Q8/Q6)</f>
        <v>0</v>
      </c>
      <c r="W9" s="94">
        <v>42599</v>
      </c>
      <c r="X9" s="10">
        <v>69.7</v>
      </c>
      <c r="Y9" s="40">
        <v>70.42</v>
      </c>
      <c r="Z9" s="40">
        <v>69.2</v>
      </c>
      <c r="AA9" s="10">
        <v>70.19</v>
      </c>
      <c r="AB9" s="95">
        <v>3107200</v>
      </c>
      <c r="AC9" s="243">
        <v>70.19</v>
      </c>
      <c r="AD9" s="2">
        <f t="shared" si="0"/>
        <v>1.2199999999999989</v>
      </c>
      <c r="AE9" s="138">
        <f t="shared" si="1"/>
        <v>8.4770114942529506E-3</v>
      </c>
      <c r="AK9" s="234"/>
      <c r="AN9" s="234"/>
    </row>
    <row r="10" spans="1:40" ht="12.75" customHeight="1" x14ac:dyDescent="0.25">
      <c r="H10" s="72"/>
      <c r="O10" s="11" t="s">
        <v>223</v>
      </c>
      <c r="Q10" s="2">
        <f>M48+M61</f>
        <v>1368.8999999999978</v>
      </c>
      <c r="W10" s="94">
        <v>42598</v>
      </c>
      <c r="X10" s="10">
        <v>69.349999999999994</v>
      </c>
      <c r="Y10" s="40">
        <v>69.81</v>
      </c>
      <c r="Z10" s="40">
        <v>68.599999999999994</v>
      </c>
      <c r="AA10" s="10">
        <v>69.599999999999994</v>
      </c>
      <c r="AB10" s="95">
        <v>2404300</v>
      </c>
      <c r="AC10" s="243">
        <v>69.599999999999994</v>
      </c>
      <c r="AD10" s="2">
        <f t="shared" si="0"/>
        <v>1.210000000000008</v>
      </c>
      <c r="AE10" s="138">
        <f t="shared" si="1"/>
        <v>1.4388489208632116E-3</v>
      </c>
    </row>
    <row r="11" spans="1:40" x14ac:dyDescent="0.25">
      <c r="H11" s="72"/>
      <c r="O11" s="11" t="s">
        <v>184</v>
      </c>
      <c r="Q11" s="138">
        <f>VALUE(TRIM(CLEAN(MID(U55, FIND("(", U55)+1, 5))))</f>
        <v>1.52E-2</v>
      </c>
      <c r="W11" s="94">
        <v>42597</v>
      </c>
      <c r="X11" s="10">
        <v>67.61</v>
      </c>
      <c r="Y11" s="40">
        <v>69.59</v>
      </c>
      <c r="Z11" s="40">
        <v>67.55</v>
      </c>
      <c r="AA11" s="10">
        <v>69.5</v>
      </c>
      <c r="AB11" s="95">
        <v>2218300</v>
      </c>
      <c r="AC11" s="243">
        <v>69.5</v>
      </c>
      <c r="AD11" s="2">
        <f t="shared" si="0"/>
        <v>2.0400000000000063</v>
      </c>
      <c r="AE11" s="138">
        <f t="shared" si="1"/>
        <v>2.9172219754183271E-2</v>
      </c>
      <c r="AK11" s="234"/>
      <c r="AN11" s="234"/>
    </row>
    <row r="12" spans="1:40" x14ac:dyDescent="0.25">
      <c r="H12" s="72"/>
      <c r="W12" s="94">
        <v>42594</v>
      </c>
      <c r="X12" s="10">
        <v>67.45</v>
      </c>
      <c r="Y12" s="40">
        <v>67.849999999999994</v>
      </c>
      <c r="Z12" s="40">
        <v>67.010000000000005</v>
      </c>
      <c r="AA12" s="10">
        <v>67.53</v>
      </c>
      <c r="AB12" s="95">
        <v>1452200</v>
      </c>
      <c r="AC12" s="243">
        <v>67.53</v>
      </c>
      <c r="AD12" s="2">
        <f t="shared" si="0"/>
        <v>0.8399999999999892</v>
      </c>
      <c r="AE12" s="138">
        <f t="shared" si="1"/>
        <v>1.7801513128616886E-3</v>
      </c>
    </row>
    <row r="13" spans="1:40" x14ac:dyDescent="0.25">
      <c r="H13" s="72"/>
      <c r="W13" s="94">
        <v>42593</v>
      </c>
      <c r="X13" s="10">
        <v>66.38</v>
      </c>
      <c r="Y13" s="40">
        <v>67.58</v>
      </c>
      <c r="Z13" s="40">
        <v>66.22</v>
      </c>
      <c r="AA13" s="10">
        <v>67.41</v>
      </c>
      <c r="AB13" s="95">
        <v>1580000</v>
      </c>
      <c r="AC13" s="243">
        <v>67.41</v>
      </c>
      <c r="AD13" s="2">
        <f t="shared" si="0"/>
        <v>1.3599999999999994</v>
      </c>
      <c r="AE13" s="138">
        <f t="shared" si="1"/>
        <v>1.5057973196807684E-2</v>
      </c>
      <c r="AK13" s="234"/>
      <c r="AN13" s="234"/>
    </row>
    <row r="14" spans="1:40" x14ac:dyDescent="0.25">
      <c r="H14" s="72"/>
      <c r="T14" s="84"/>
      <c r="U14" s="11"/>
      <c r="W14" s="94">
        <v>42592</v>
      </c>
      <c r="X14" s="10">
        <v>67.03</v>
      </c>
      <c r="Y14" s="40">
        <v>67.040000000000006</v>
      </c>
      <c r="Z14" s="40">
        <v>65.7</v>
      </c>
      <c r="AA14" s="10">
        <v>66.41</v>
      </c>
      <c r="AB14" s="95">
        <v>1385400</v>
      </c>
      <c r="AC14" s="243">
        <v>66.41</v>
      </c>
      <c r="AD14" s="2">
        <f t="shared" si="0"/>
        <v>1.3400000000000034</v>
      </c>
      <c r="AE14" s="138">
        <f t="shared" si="1"/>
        <v>-8.8059701492537723E-3</v>
      </c>
    </row>
    <row r="15" spans="1:40" x14ac:dyDescent="0.25">
      <c r="H15" s="72"/>
      <c r="W15" s="94">
        <v>42591</v>
      </c>
      <c r="X15" s="10">
        <v>66.45</v>
      </c>
      <c r="Y15" s="40">
        <v>67.64</v>
      </c>
      <c r="Z15" s="40">
        <v>66.33</v>
      </c>
      <c r="AA15" s="10">
        <v>67</v>
      </c>
      <c r="AB15" s="95">
        <v>1724800</v>
      </c>
      <c r="AC15" s="243">
        <v>67</v>
      </c>
      <c r="AD15" s="2">
        <f t="shared" si="0"/>
        <v>1.3100000000000023</v>
      </c>
      <c r="AE15" s="138">
        <f t="shared" si="1"/>
        <v>1.6075219896875881E-2</v>
      </c>
      <c r="AK15" s="234"/>
      <c r="AN15" s="234"/>
    </row>
    <row r="16" spans="1:40" x14ac:dyDescent="0.25">
      <c r="H16" s="72"/>
      <c r="W16" s="94">
        <v>42590</v>
      </c>
      <c r="X16" s="10">
        <v>66.569999999999993</v>
      </c>
      <c r="Y16" s="40">
        <v>67.22</v>
      </c>
      <c r="Z16" s="40">
        <v>65.72</v>
      </c>
      <c r="AA16" s="10">
        <v>65.94</v>
      </c>
      <c r="AB16" s="95">
        <v>1236300</v>
      </c>
      <c r="AC16" s="243">
        <v>65.94</v>
      </c>
      <c r="AD16" s="2">
        <f t="shared" si="0"/>
        <v>1.5</v>
      </c>
      <c r="AE16" s="138">
        <f t="shared" si="1"/>
        <v>-9.1660405709992343E-3</v>
      </c>
    </row>
    <row r="17" spans="1:40" x14ac:dyDescent="0.25">
      <c r="H17" s="72"/>
      <c r="W17" s="94">
        <v>42587</v>
      </c>
      <c r="X17" s="10">
        <v>65.59</v>
      </c>
      <c r="Y17" s="40">
        <v>66.569999999999993</v>
      </c>
      <c r="Z17" s="40">
        <v>65.14</v>
      </c>
      <c r="AA17" s="10">
        <v>66.55</v>
      </c>
      <c r="AB17" s="95">
        <v>2178500</v>
      </c>
      <c r="AC17" s="243">
        <v>66.55</v>
      </c>
      <c r="AD17" s="2">
        <f t="shared" si="0"/>
        <v>1.4299999999999926</v>
      </c>
      <c r="AE17" s="138">
        <f t="shared" si="1"/>
        <v>2.1332105586249206E-2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42586</v>
      </c>
      <c r="X18" s="10">
        <v>64.45</v>
      </c>
      <c r="Y18" s="40">
        <v>65.260000000000005</v>
      </c>
      <c r="Z18" s="40">
        <v>64.02</v>
      </c>
      <c r="AA18" s="10">
        <v>65.16</v>
      </c>
      <c r="AB18" s="95">
        <v>3069800</v>
      </c>
      <c r="AC18" s="243">
        <v>65.16</v>
      </c>
      <c r="AD18" s="2">
        <f t="shared" si="0"/>
        <v>1.2400000000000091</v>
      </c>
      <c r="AE18" s="138">
        <f t="shared" si="1"/>
        <v>1.1958378630221977E-2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42585</v>
      </c>
      <c r="X19" s="10">
        <v>63.33</v>
      </c>
      <c r="Y19" s="40">
        <v>65.03</v>
      </c>
      <c r="Z19" s="40">
        <v>63.3</v>
      </c>
      <c r="AA19" s="10">
        <v>64.39</v>
      </c>
      <c r="AB19" s="95">
        <v>3477200</v>
      </c>
      <c r="AC19" s="243">
        <v>64.39</v>
      </c>
      <c r="AD19" s="2">
        <f t="shared" si="0"/>
        <v>1.730000000000004</v>
      </c>
      <c r="AE19" s="138">
        <f t="shared" si="1"/>
        <v>-9.9938499384994994E-3</v>
      </c>
      <c r="AK19" s="234"/>
      <c r="AN19" s="234"/>
    </row>
    <row r="20" spans="1:40" x14ac:dyDescent="0.25">
      <c r="W20" s="94">
        <v>42584</v>
      </c>
      <c r="X20" s="10">
        <v>65.569999999999993</v>
      </c>
      <c r="Y20" s="40">
        <v>65.959999999999994</v>
      </c>
      <c r="Z20" s="40">
        <v>64.430000000000007</v>
      </c>
      <c r="AA20" s="10">
        <v>65.040000000000006</v>
      </c>
      <c r="AB20" s="95">
        <v>2304100</v>
      </c>
      <c r="AC20" s="243">
        <v>65.040000000000006</v>
      </c>
      <c r="AD20" s="2">
        <f t="shared" si="0"/>
        <v>1.5299999999999869</v>
      </c>
      <c r="AE20" s="138" t="e">
        <f t="shared" si="1"/>
        <v>#DIV/0!</v>
      </c>
    </row>
    <row r="21" spans="1:40" x14ac:dyDescent="0.25">
      <c r="W21" s="94">
        <v>42584</v>
      </c>
      <c r="X21" s="10" t="s">
        <v>328</v>
      </c>
      <c r="Y21" s="40"/>
      <c r="Z21" s="40"/>
      <c r="AA21" s="10"/>
      <c r="AB21" s="95"/>
      <c r="AC21" s="243"/>
      <c r="AD21" s="2">
        <f t="shared" si="0"/>
        <v>0</v>
      </c>
      <c r="AE21" s="138">
        <f t="shared" si="1"/>
        <v>-1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42583</v>
      </c>
      <c r="X22" s="10">
        <v>65.92</v>
      </c>
      <c r="Y22" s="40">
        <v>66.87</v>
      </c>
      <c r="Z22" s="40">
        <v>65.8</v>
      </c>
      <c r="AA22" s="10">
        <v>66.14</v>
      </c>
      <c r="AB22" s="95">
        <v>2073400</v>
      </c>
      <c r="AC22" s="243">
        <v>65.86</v>
      </c>
      <c r="AD22" s="2">
        <f t="shared" si="0"/>
        <v>1.0700000000000074</v>
      </c>
      <c r="AE22" s="138">
        <f t="shared" si="1"/>
        <v>1.8253726802557324E-3</v>
      </c>
    </row>
    <row r="23" spans="1:40" x14ac:dyDescent="0.25">
      <c r="B23" s="193">
        <v>42546</v>
      </c>
      <c r="C23" s="456">
        <v>60</v>
      </c>
      <c r="D23" s="458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42580</v>
      </c>
      <c r="X23" s="10">
        <v>66.48</v>
      </c>
      <c r="Y23" s="40">
        <v>66.7</v>
      </c>
      <c r="Z23" s="40">
        <v>65.5</v>
      </c>
      <c r="AA23" s="10">
        <v>66.02</v>
      </c>
      <c r="AB23" s="95">
        <v>1577000</v>
      </c>
      <c r="AC23" s="243">
        <v>65.739999999999995</v>
      </c>
      <c r="AD23" s="2">
        <f t="shared" si="0"/>
        <v>1.2000000000000028</v>
      </c>
      <c r="AE23" s="138">
        <f t="shared" si="1"/>
        <v>-6.7986100619429335E-3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42579</v>
      </c>
      <c r="X24" s="10">
        <v>66.17</v>
      </c>
      <c r="Y24" s="40">
        <v>66.59</v>
      </c>
      <c r="Z24" s="40">
        <v>65.2</v>
      </c>
      <c r="AA24" s="10">
        <v>66.47</v>
      </c>
      <c r="AB24" s="95">
        <v>2332100</v>
      </c>
      <c r="AC24" s="243">
        <v>66.19</v>
      </c>
      <c r="AD24" s="2">
        <f t="shared" si="0"/>
        <v>1.3900000000000006</v>
      </c>
      <c r="AE24" s="138">
        <f t="shared" si="1"/>
        <v>0</v>
      </c>
    </row>
    <row r="25" spans="1:40" x14ac:dyDescent="0.25">
      <c r="B25" s="193">
        <v>42549</v>
      </c>
      <c r="C25" s="470">
        <v>120</v>
      </c>
      <c r="D25" s="48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42578</v>
      </c>
      <c r="X25" s="10">
        <v>68.14</v>
      </c>
      <c r="Y25" s="40">
        <v>68.19</v>
      </c>
      <c r="Z25" s="40">
        <v>66.22</v>
      </c>
      <c r="AA25" s="10">
        <v>66.47</v>
      </c>
      <c r="AB25" s="95">
        <v>4701500</v>
      </c>
      <c r="AC25" s="243">
        <v>66.19</v>
      </c>
      <c r="AD25" s="2">
        <f t="shared" si="0"/>
        <v>1.9699999999999989</v>
      </c>
      <c r="AE25" s="138">
        <f t="shared" si="1"/>
        <v>9.147735935356005E-3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42577</v>
      </c>
      <c r="X26" s="10">
        <v>65.36</v>
      </c>
      <c r="Y26" s="40">
        <v>66.38</v>
      </c>
      <c r="Z26" s="40">
        <v>64.05</v>
      </c>
      <c r="AA26" s="10">
        <v>65.87</v>
      </c>
      <c r="AB26" s="95">
        <v>4316900</v>
      </c>
      <c r="AC26" s="243">
        <v>65.59</v>
      </c>
      <c r="AD26" s="2">
        <f t="shared" si="0"/>
        <v>2.3299999999999983</v>
      </c>
      <c r="AE26" s="138">
        <f t="shared" si="1"/>
        <v>1.422607082109173E-2</v>
      </c>
    </row>
    <row r="27" spans="1:40" x14ac:dyDescent="0.25">
      <c r="B27" s="193">
        <v>42551</v>
      </c>
      <c r="C27" s="444">
        <v>60</v>
      </c>
      <c r="D27" s="463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42576</v>
      </c>
      <c r="X27" s="10">
        <v>64.989999999999995</v>
      </c>
      <c r="Y27" s="40">
        <v>65.52</v>
      </c>
      <c r="Z27" s="40">
        <v>64.680000000000007</v>
      </c>
      <c r="AA27" s="10">
        <v>64.94</v>
      </c>
      <c r="AB27" s="95">
        <v>4223700</v>
      </c>
      <c r="AC27" s="243">
        <v>64.67</v>
      </c>
      <c r="AD27" s="2">
        <f t="shared" si="0"/>
        <v>0.8399999999999892</v>
      </c>
      <c r="AE27" s="138">
        <f t="shared" si="1"/>
        <v>2.014254725751341E-3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42573</v>
      </c>
      <c r="X28" s="10">
        <v>66.739999999999995</v>
      </c>
      <c r="Y28" s="40">
        <v>67.150000000000006</v>
      </c>
      <c r="Z28" s="40">
        <v>62.4</v>
      </c>
      <c r="AA28" s="10">
        <v>64.81</v>
      </c>
      <c r="AB28" s="95">
        <v>12772200</v>
      </c>
      <c r="AC28" s="243">
        <v>64.540000000000006</v>
      </c>
      <c r="AD28" s="2">
        <f t="shared" si="0"/>
        <v>4.7500000000000071</v>
      </c>
      <c r="AE28" s="138">
        <f t="shared" si="1"/>
        <v>-8.6094590767487933E-2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42572</v>
      </c>
      <c r="X29" s="10">
        <v>70</v>
      </c>
      <c r="Y29" s="40">
        <v>71.33</v>
      </c>
      <c r="Z29" s="40">
        <v>69.760000000000005</v>
      </c>
      <c r="AA29" s="10">
        <v>70.92</v>
      </c>
      <c r="AB29" s="95">
        <v>5387400</v>
      </c>
      <c r="AC29" s="243">
        <v>70.62</v>
      </c>
      <c r="AD29" s="2">
        <f t="shared" si="0"/>
        <v>1.5699999999999932</v>
      </c>
      <c r="AE29" s="138">
        <f t="shared" si="1"/>
        <v>2.0520231213872808E-2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42571</v>
      </c>
      <c r="X30" s="10">
        <v>68.47</v>
      </c>
      <c r="Y30" s="40">
        <v>69.8</v>
      </c>
      <c r="Z30" s="40">
        <v>67.959999999999994</v>
      </c>
      <c r="AA30" s="10">
        <v>69.489999999999995</v>
      </c>
      <c r="AB30" s="95">
        <v>3220800</v>
      </c>
      <c r="AC30" s="243">
        <v>69.2</v>
      </c>
      <c r="AD30" s="2">
        <f t="shared" si="0"/>
        <v>1.8400000000000034</v>
      </c>
      <c r="AE30" s="138">
        <f t="shared" si="1"/>
        <v>1.7048794826572511E-2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42570</v>
      </c>
      <c r="X31" s="10">
        <v>68.33</v>
      </c>
      <c r="Y31" s="40">
        <v>68.55</v>
      </c>
      <c r="Z31" s="40">
        <v>67.81</v>
      </c>
      <c r="AA31" s="10">
        <v>68.33</v>
      </c>
      <c r="AB31" s="95">
        <v>1464400</v>
      </c>
      <c r="AC31" s="243">
        <v>68.040000000000006</v>
      </c>
      <c r="AD31" s="2">
        <f t="shared" si="0"/>
        <v>0.73999999999999488</v>
      </c>
      <c r="AE31" s="138">
        <f t="shared" si="1"/>
        <v>-5.4085659991227608E-3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42569</v>
      </c>
      <c r="X32" s="10">
        <v>68.180000000000007</v>
      </c>
      <c r="Y32" s="40">
        <v>68.95</v>
      </c>
      <c r="Z32" s="40">
        <v>67.709999999999994</v>
      </c>
      <c r="AA32" s="10">
        <v>68.7</v>
      </c>
      <c r="AB32" s="95">
        <v>1951400</v>
      </c>
      <c r="AC32" s="243">
        <v>68.41</v>
      </c>
      <c r="AD32" s="2">
        <f t="shared" si="0"/>
        <v>1.2400000000000091</v>
      </c>
      <c r="AE32" s="138">
        <f t="shared" si="1"/>
        <v>1.9523099850968784E-2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42566</v>
      </c>
      <c r="X33" s="10">
        <v>67.72</v>
      </c>
      <c r="Y33" s="40">
        <v>67.739999999999995</v>
      </c>
      <c r="Z33" s="40">
        <v>67.02</v>
      </c>
      <c r="AA33" s="10">
        <v>67.39</v>
      </c>
      <c r="AB33" s="95">
        <v>1791400</v>
      </c>
      <c r="AC33" s="243">
        <v>67.099999999999994</v>
      </c>
      <c r="AD33" s="2">
        <f t="shared" si="0"/>
        <v>0.71999999999999886</v>
      </c>
      <c r="AE33" s="138">
        <f t="shared" si="1"/>
        <v>0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42565</v>
      </c>
      <c r="X34" s="10">
        <v>66.31</v>
      </c>
      <c r="Y34" s="40">
        <v>67.599999999999994</v>
      </c>
      <c r="Z34" s="40">
        <v>65.48</v>
      </c>
      <c r="AA34" s="10">
        <v>67.39</v>
      </c>
      <c r="AB34" s="95">
        <v>2088400</v>
      </c>
      <c r="AC34" s="243">
        <v>67.099999999999994</v>
      </c>
      <c r="AD34" s="2">
        <f t="shared" si="0"/>
        <v>2.1199999999999903</v>
      </c>
      <c r="AE34" s="138">
        <f t="shared" si="1"/>
        <v>3.1197172276010487E-2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42564</v>
      </c>
      <c r="X35" s="10">
        <v>66.44</v>
      </c>
      <c r="Y35" s="40">
        <v>66.48</v>
      </c>
      <c r="Z35" s="40">
        <v>65.08</v>
      </c>
      <c r="AA35" s="10">
        <v>65.349999999999994</v>
      </c>
      <c r="AB35" s="95">
        <v>1940300</v>
      </c>
      <c r="AC35" s="243">
        <v>65.069999999999993</v>
      </c>
      <c r="AD35" s="2">
        <f t="shared" si="0"/>
        <v>1.4000000000000057</v>
      </c>
      <c r="AE35" s="138">
        <f t="shared" si="1"/>
        <v>-6.8681318681319548E-3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304</v>
      </c>
      <c r="O36" s="11"/>
      <c r="P36" s="259" t="s">
        <v>78</v>
      </c>
      <c r="Q36" s="259"/>
      <c r="R36" s="34"/>
      <c r="W36" s="94">
        <v>42563</v>
      </c>
      <c r="X36" s="10">
        <v>65.489999999999995</v>
      </c>
      <c r="Y36" s="40">
        <v>66.42</v>
      </c>
      <c r="Z36" s="40">
        <v>65.209999999999994</v>
      </c>
      <c r="AA36" s="10">
        <v>65.8</v>
      </c>
      <c r="AB36" s="95">
        <v>2073700</v>
      </c>
      <c r="AC36" s="243">
        <v>65.52</v>
      </c>
      <c r="AD36" s="2">
        <f t="shared" si="0"/>
        <v>1.210000000000008</v>
      </c>
      <c r="AE36" s="138">
        <f t="shared" si="1"/>
        <v>1.7865465278856574E-2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82.324000000000012</v>
      </c>
      <c r="R37" s="34"/>
      <c r="W37" s="94">
        <v>42562</v>
      </c>
      <c r="X37" s="10">
        <v>63.6</v>
      </c>
      <c r="Y37" s="40">
        <v>65.2</v>
      </c>
      <c r="Z37" s="40">
        <v>63.57</v>
      </c>
      <c r="AA37" s="10">
        <v>64.64</v>
      </c>
      <c r="AB37" s="95">
        <v>2179200</v>
      </c>
      <c r="AC37" s="243">
        <v>64.37</v>
      </c>
      <c r="AD37" s="2">
        <f t="shared" si="0"/>
        <v>1.6300000000000026</v>
      </c>
      <c r="AE37" s="138">
        <f t="shared" si="1"/>
        <v>2.761813537675617E-2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312</v>
      </c>
      <c r="O38" s="2"/>
      <c r="P38" s="83">
        <v>1.0900000000000001</v>
      </c>
      <c r="Q38" s="83">
        <f t="shared" ref="Q38:Q57" si="48">P38*$Q$4</f>
        <v>81.575600000000009</v>
      </c>
      <c r="R38" s="34"/>
      <c r="W38" s="94">
        <v>42559</v>
      </c>
      <c r="X38" s="10">
        <v>61.67</v>
      </c>
      <c r="Y38" s="40">
        <v>63.15</v>
      </c>
      <c r="Z38" s="40">
        <v>61.52</v>
      </c>
      <c r="AA38" s="10">
        <v>62.91</v>
      </c>
      <c r="AB38" s="95">
        <v>2299100</v>
      </c>
      <c r="AC38" s="243">
        <v>62.64</v>
      </c>
      <c r="AD38" s="2">
        <f t="shared" si="0"/>
        <v>1.6299999999999955</v>
      </c>
      <c r="AE38" s="138">
        <f t="shared" si="1"/>
        <v>3.3151904997525961E-2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80.827200000000005</v>
      </c>
      <c r="R39" s="34"/>
      <c r="T39" s="91" t="s">
        <v>113</v>
      </c>
      <c r="W39" s="94">
        <v>42558</v>
      </c>
      <c r="X39" s="10">
        <v>59.39</v>
      </c>
      <c r="Y39" s="40">
        <v>61.2</v>
      </c>
      <c r="Z39" s="40">
        <v>59.34</v>
      </c>
      <c r="AA39" s="10">
        <v>60.89</v>
      </c>
      <c r="AB39" s="95">
        <v>2860000</v>
      </c>
      <c r="AC39" s="243">
        <v>60.63</v>
      </c>
      <c r="AD39" s="2">
        <f t="shared" si="0"/>
        <v>1.8599999999999994</v>
      </c>
      <c r="AE39" s="138">
        <f t="shared" si="1"/>
        <v>2.9197080291970989E-2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80.078800000000015</v>
      </c>
      <c r="R40" s="83"/>
      <c r="T40" s="97" t="s">
        <v>98</v>
      </c>
      <c r="U40" s="129">
        <v>74.33</v>
      </c>
      <c r="W40" s="94">
        <v>42557</v>
      </c>
      <c r="X40" s="10">
        <v>58.25</v>
      </c>
      <c r="Y40" s="40">
        <v>59.26</v>
      </c>
      <c r="Z40" s="40">
        <v>57.19</v>
      </c>
      <c r="AA40" s="10">
        <v>59.16</v>
      </c>
      <c r="AB40" s="95">
        <v>3848000</v>
      </c>
      <c r="AC40" s="243">
        <v>58.91</v>
      </c>
      <c r="AD40" s="2">
        <f t="shared" si="0"/>
        <v>2.0700000000000003</v>
      </c>
      <c r="AE40" s="138">
        <f t="shared" si="1"/>
        <v>5.8050196346250971E-3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79.330400000000012</v>
      </c>
      <c r="R41" s="83"/>
      <c r="T41" s="87" t="s">
        <v>99</v>
      </c>
      <c r="U41" s="130">
        <v>74.349999999999994</v>
      </c>
      <c r="W41" s="94">
        <v>42556</v>
      </c>
      <c r="X41" s="10">
        <v>60.67</v>
      </c>
      <c r="Y41" s="40">
        <v>60.74</v>
      </c>
      <c r="Z41" s="40">
        <v>58.08</v>
      </c>
      <c r="AA41" s="10">
        <v>58.82</v>
      </c>
      <c r="AB41" s="95">
        <v>3668100</v>
      </c>
      <c r="AC41" s="243">
        <v>58.57</v>
      </c>
      <c r="AD41" s="2">
        <f t="shared" si="0"/>
        <v>2.6600000000000037</v>
      </c>
      <c r="AE41" s="138">
        <f t="shared" si="1"/>
        <v>-6.0324081501684557E-2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78.582000000000008</v>
      </c>
      <c r="R42" s="83"/>
      <c r="T42" s="87" t="s">
        <v>100</v>
      </c>
      <c r="U42" s="130" t="s">
        <v>387</v>
      </c>
      <c r="W42" s="94">
        <v>42552</v>
      </c>
      <c r="X42" s="10">
        <v>62.48</v>
      </c>
      <c r="Y42" s="40">
        <v>63.22</v>
      </c>
      <c r="Z42" s="40">
        <v>61.87</v>
      </c>
      <c r="AA42" s="10">
        <v>62.6</v>
      </c>
      <c r="AB42" s="95">
        <v>2110200</v>
      </c>
      <c r="AC42" s="243">
        <v>62.33</v>
      </c>
      <c r="AD42" s="2">
        <f t="shared" si="0"/>
        <v>1.3500000000000014</v>
      </c>
      <c r="AE42" s="138">
        <f t="shared" si="1"/>
        <v>-1.079193778765275E-2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77.833600000000004</v>
      </c>
      <c r="R43" s="83"/>
      <c r="T43" s="87" t="s">
        <v>101</v>
      </c>
      <c r="U43" s="130" t="s">
        <v>436</v>
      </c>
      <c r="W43" s="94">
        <v>42551</v>
      </c>
      <c r="X43" s="10">
        <v>62.03</v>
      </c>
      <c r="Y43" s="40">
        <v>63.31</v>
      </c>
      <c r="Z43" s="40">
        <v>61.68</v>
      </c>
      <c r="AA43" s="10">
        <v>63.28</v>
      </c>
      <c r="AB43" s="95">
        <v>3375700</v>
      </c>
      <c r="AC43" s="243">
        <v>63.01</v>
      </c>
      <c r="AD43" s="2">
        <f t="shared" si="0"/>
        <v>1.6300000000000026</v>
      </c>
      <c r="AE43" s="138">
        <f t="shared" si="1"/>
        <v>2.5052871319342751E-2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77.0852</v>
      </c>
      <c r="R44" s="83"/>
      <c r="T44" s="87" t="s">
        <v>102</v>
      </c>
      <c r="U44" s="130">
        <v>83.17</v>
      </c>
      <c r="W44" s="94">
        <v>42550</v>
      </c>
      <c r="X44" s="10">
        <v>61.08</v>
      </c>
      <c r="Y44" s="40">
        <v>62.23</v>
      </c>
      <c r="Z44" s="40">
        <v>60.75</v>
      </c>
      <c r="AA44" s="10">
        <v>61.73</v>
      </c>
      <c r="AB44" s="95">
        <v>2155700</v>
      </c>
      <c r="AC44" s="243">
        <v>61.47</v>
      </c>
      <c r="AD44" s="2">
        <f t="shared" si="0"/>
        <v>1.4799999999999969</v>
      </c>
      <c r="AE44" s="138">
        <f t="shared" si="1"/>
        <v>2.4499999999999966E-2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76.336800000000011</v>
      </c>
      <c r="R45" s="83"/>
      <c r="T45" s="87" t="s">
        <v>103</v>
      </c>
      <c r="U45" s="130">
        <v>0.69600899999999999</v>
      </c>
      <c r="W45" s="94">
        <v>42549</v>
      </c>
      <c r="X45" s="10">
        <v>59.29</v>
      </c>
      <c r="Y45" s="40">
        <v>60.77</v>
      </c>
      <c r="Z45" s="40">
        <v>59.13</v>
      </c>
      <c r="AA45" s="10">
        <v>60.26</v>
      </c>
      <c r="AB45" s="95">
        <v>3095500</v>
      </c>
      <c r="AC45" s="243">
        <v>60</v>
      </c>
      <c r="AD45" s="2">
        <f t="shared" si="0"/>
        <v>1.6400000000000006</v>
      </c>
      <c r="AE45" s="138">
        <f t="shared" si="1"/>
        <v>3.8781163434903121E-2</v>
      </c>
    </row>
    <row r="46" spans="1:31" x14ac:dyDescent="0.25">
      <c r="O46" s="2"/>
      <c r="P46" s="83">
        <v>1.01</v>
      </c>
      <c r="Q46" s="83">
        <f t="shared" si="48"/>
        <v>75.588400000000007</v>
      </c>
      <c r="R46" s="83"/>
      <c r="T46" s="87" t="s">
        <v>123</v>
      </c>
      <c r="U46" s="94" t="s">
        <v>332</v>
      </c>
      <c r="W46" s="94">
        <v>42548</v>
      </c>
      <c r="X46" s="10">
        <v>60.16</v>
      </c>
      <c r="Y46" s="40">
        <v>60.8</v>
      </c>
      <c r="Z46" s="40">
        <v>57.11</v>
      </c>
      <c r="AA46" s="10">
        <v>58.01</v>
      </c>
      <c r="AB46" s="95">
        <v>5188700</v>
      </c>
      <c r="AC46" s="243">
        <v>57.76</v>
      </c>
      <c r="AD46" s="2">
        <f t="shared" si="0"/>
        <v>3.6899999999999977</v>
      </c>
      <c r="AE46" s="138">
        <f t="shared" si="1"/>
        <v>-5.8516707416462976E-2</v>
      </c>
    </row>
    <row r="47" spans="1:31" x14ac:dyDescent="0.25">
      <c r="O47" s="2"/>
      <c r="P47" s="83">
        <v>1</v>
      </c>
      <c r="Q47" s="83">
        <f t="shared" si="48"/>
        <v>74.84</v>
      </c>
      <c r="R47" s="83"/>
      <c r="T47" s="87"/>
      <c r="U47" s="130"/>
      <c r="W47" s="94">
        <v>42545</v>
      </c>
      <c r="X47" s="10">
        <v>64</v>
      </c>
      <c r="Y47" s="40">
        <v>65.09</v>
      </c>
      <c r="Z47" s="40">
        <v>61.37</v>
      </c>
      <c r="AA47" s="10">
        <v>61.61</v>
      </c>
      <c r="AB47" s="95">
        <v>3913500</v>
      </c>
      <c r="AC47" s="243">
        <v>61.35</v>
      </c>
      <c r="AD47" s="2">
        <f t="shared" si="0"/>
        <v>3.720000000000006</v>
      </c>
      <c r="AE47" s="138">
        <f t="shared" si="1"/>
        <v>-8.3370685791125165E-2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74.0916</v>
      </c>
      <c r="R48" s="83"/>
      <c r="T48" s="87" t="s">
        <v>105</v>
      </c>
      <c r="U48" s="130" t="s">
        <v>437</v>
      </c>
      <c r="W48" s="94">
        <v>42544</v>
      </c>
      <c r="X48" s="10">
        <v>66.23</v>
      </c>
      <c r="Y48" s="40">
        <v>67.23</v>
      </c>
      <c r="Z48" s="40">
        <v>65.83</v>
      </c>
      <c r="AA48" s="10">
        <v>67.209999999999994</v>
      </c>
      <c r="AB48" s="95">
        <v>1462900</v>
      </c>
      <c r="AC48" s="243">
        <v>66.930000000000007</v>
      </c>
      <c r="AD48" s="2">
        <f t="shared" si="0"/>
        <v>1.4000000000000057</v>
      </c>
      <c r="AE48" s="138">
        <f t="shared" si="1"/>
        <v>2.8584601198709203E-2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73.343199999999996</v>
      </c>
      <c r="R49" s="83"/>
      <c r="T49" s="87" t="s">
        <v>106</v>
      </c>
      <c r="U49" s="130" t="s">
        <v>324</v>
      </c>
      <c r="W49" s="94">
        <v>42543</v>
      </c>
      <c r="X49" s="10">
        <v>65.41</v>
      </c>
      <c r="Y49" s="40">
        <v>66.77</v>
      </c>
      <c r="Z49" s="40">
        <v>65.290000000000006</v>
      </c>
      <c r="AA49" s="10">
        <v>65.349999999999994</v>
      </c>
      <c r="AB49" s="95">
        <v>1833700</v>
      </c>
      <c r="AC49" s="243">
        <v>65.069999999999993</v>
      </c>
      <c r="AD49" s="2">
        <f t="shared" si="0"/>
        <v>1.4799999999999898</v>
      </c>
      <c r="AE49" s="138">
        <f t="shared" si="1"/>
        <v>-1.6876342436332736E-3</v>
      </c>
    </row>
    <row r="50" spans="1:31" x14ac:dyDescent="0.25">
      <c r="A50" s="265" t="s">
        <v>178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72.594800000000006</v>
      </c>
      <c r="R50" s="83"/>
      <c r="T50" s="87" t="s">
        <v>107</v>
      </c>
      <c r="U50" s="131">
        <v>2630334</v>
      </c>
      <c r="W50" s="94">
        <v>42542</v>
      </c>
      <c r="X50" s="10">
        <v>66.14</v>
      </c>
      <c r="Y50" s="40">
        <v>67.099999999999994</v>
      </c>
      <c r="Z50" s="40">
        <v>65.34</v>
      </c>
      <c r="AA50" s="10">
        <v>65.459999999999994</v>
      </c>
      <c r="AB50" s="95">
        <v>1638400</v>
      </c>
      <c r="AC50" s="243">
        <v>65.180000000000007</v>
      </c>
      <c r="AD50" s="2">
        <f t="shared" si="0"/>
        <v>1.7599999999999909</v>
      </c>
      <c r="AE50" s="138">
        <f t="shared" si="1"/>
        <v>-7.4615501751179591E-3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71.846400000000003</v>
      </c>
      <c r="R51" s="83"/>
      <c r="T51" s="87" t="s">
        <v>110</v>
      </c>
      <c r="U51" s="131">
        <v>2664700</v>
      </c>
      <c r="W51" s="94">
        <v>42541</v>
      </c>
      <c r="X51" s="10">
        <v>64.95</v>
      </c>
      <c r="Y51" s="40">
        <v>66.62</v>
      </c>
      <c r="Z51" s="40">
        <v>64.739999999999995</v>
      </c>
      <c r="AA51" s="10">
        <v>65.95</v>
      </c>
      <c r="AB51" s="95">
        <v>3590100</v>
      </c>
      <c r="AC51" s="243">
        <v>65.67</v>
      </c>
      <c r="AD51" s="2">
        <f t="shared" si="0"/>
        <v>1.8800000000000097</v>
      </c>
      <c r="AE51" s="138">
        <f t="shared" si="1"/>
        <v>3.0926216640502435E-2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71.097999999999999</v>
      </c>
      <c r="R52" s="83"/>
      <c r="T52" s="87" t="s">
        <v>108</v>
      </c>
      <c r="U52" s="130" t="s">
        <v>438</v>
      </c>
      <c r="W52" s="94">
        <v>42538</v>
      </c>
      <c r="X52" s="10">
        <v>64.739999999999995</v>
      </c>
      <c r="Y52" s="40">
        <v>64.739999999999995</v>
      </c>
      <c r="Z52" s="40">
        <v>63.31</v>
      </c>
      <c r="AA52" s="10">
        <v>63.97</v>
      </c>
      <c r="AB52" s="95">
        <v>2401400</v>
      </c>
      <c r="AC52" s="243">
        <v>63.7</v>
      </c>
      <c r="AD52" s="2">
        <f t="shared" si="0"/>
        <v>1.4299999999999926</v>
      </c>
      <c r="AE52" s="138">
        <f t="shared" si="1"/>
        <v>-1.2556192838319657E-2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70.349599999999995</v>
      </c>
      <c r="R53" s="83"/>
      <c r="T53" s="87" t="s">
        <v>111</v>
      </c>
      <c r="U53" s="130">
        <v>14.82</v>
      </c>
      <c r="W53" s="94">
        <v>42537</v>
      </c>
      <c r="X53" s="10">
        <v>64.25</v>
      </c>
      <c r="Y53" s="40">
        <v>64.94</v>
      </c>
      <c r="Z53" s="40">
        <v>63.36</v>
      </c>
      <c r="AA53" s="10">
        <v>64.78</v>
      </c>
      <c r="AB53" s="95">
        <v>1733800</v>
      </c>
      <c r="AC53" s="243">
        <v>64.510000000000005</v>
      </c>
      <c r="AD53" s="2">
        <f t="shared" si="0"/>
        <v>1.5799999999999983</v>
      </c>
      <c r="AE53" s="138">
        <f t="shared" si="1"/>
        <v>-3.0907124092101057E-3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69.601200000000006</v>
      </c>
      <c r="R54" s="83"/>
      <c r="T54" s="87" t="s">
        <v>112</v>
      </c>
      <c r="U54" s="130">
        <v>5.05</v>
      </c>
      <c r="W54" s="94">
        <v>42536</v>
      </c>
      <c r="X54" s="10">
        <v>65.19</v>
      </c>
      <c r="Y54" s="40">
        <v>65.510000000000005</v>
      </c>
      <c r="Z54" s="40">
        <v>64.760000000000005</v>
      </c>
      <c r="AA54" s="10">
        <v>64.989999999999995</v>
      </c>
      <c r="AB54" s="95">
        <v>1597100</v>
      </c>
      <c r="AC54" s="243">
        <v>64.709999999999994</v>
      </c>
      <c r="AD54" s="2">
        <f t="shared" si="0"/>
        <v>0.75</v>
      </c>
      <c r="AE54" s="138">
        <f t="shared" si="1"/>
        <v>-3.0897574540411643E-4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68.852800000000002</v>
      </c>
      <c r="R55" s="83"/>
      <c r="T55" s="87" t="s">
        <v>109</v>
      </c>
      <c r="U55" s="130" t="s">
        <v>386</v>
      </c>
      <c r="W55" s="94">
        <v>42535</v>
      </c>
      <c r="X55" s="10">
        <v>64.75</v>
      </c>
      <c r="Y55" s="40">
        <v>65.19</v>
      </c>
      <c r="Z55" s="40">
        <v>64.010000000000005</v>
      </c>
      <c r="AA55" s="10">
        <v>65.010000000000005</v>
      </c>
      <c r="AB55" s="95">
        <v>1570200</v>
      </c>
      <c r="AC55" s="243">
        <v>64.73</v>
      </c>
      <c r="AD55" s="2">
        <f t="shared" si="0"/>
        <v>1.1799999999999926</v>
      </c>
      <c r="AE55" s="138">
        <f t="shared" si="1"/>
        <v>7.7303648732218733E-4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68.104400000000012</v>
      </c>
      <c r="R56" s="83"/>
      <c r="W56" s="94">
        <v>42534</v>
      </c>
      <c r="X56" s="10">
        <v>65.02</v>
      </c>
      <c r="Y56" s="40">
        <v>66.13</v>
      </c>
      <c r="Z56" s="40">
        <v>64.819999999999993</v>
      </c>
      <c r="AA56" s="10">
        <v>64.959999999999994</v>
      </c>
      <c r="AB56" s="95">
        <v>1253000</v>
      </c>
      <c r="AC56" s="243">
        <v>64.680000000000007</v>
      </c>
      <c r="AD56" s="2">
        <f t="shared" si="0"/>
        <v>1.3100000000000023</v>
      </c>
      <c r="AE56" s="138">
        <f t="shared" si="1"/>
        <v>-9.0393749042437799E-3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67.356000000000009</v>
      </c>
      <c r="R57" s="83"/>
      <c r="W57" s="94">
        <v>42531</v>
      </c>
      <c r="X57" s="10">
        <v>66.91</v>
      </c>
      <c r="Y57" s="40">
        <v>67.08</v>
      </c>
      <c r="Z57" s="40">
        <v>65.42</v>
      </c>
      <c r="AA57" s="10">
        <v>65.55</v>
      </c>
      <c r="AB57" s="95">
        <v>2417000</v>
      </c>
      <c r="AC57" s="243">
        <v>65.27</v>
      </c>
      <c r="AD57" s="2">
        <f t="shared" si="0"/>
        <v>1.6599999999999966</v>
      </c>
      <c r="AE57" s="138">
        <f t="shared" si="1"/>
        <v>-3.5608747044917455E-2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42530</v>
      </c>
      <c r="X58" s="10">
        <v>66.5</v>
      </c>
      <c r="Y58" s="40">
        <v>68.09</v>
      </c>
      <c r="Z58" s="40">
        <v>66.349999999999994</v>
      </c>
      <c r="AA58" s="10">
        <v>67.97</v>
      </c>
      <c r="AB58" s="95">
        <v>2504900</v>
      </c>
      <c r="AC58" s="243">
        <v>67.680000000000007</v>
      </c>
      <c r="AD58" s="2">
        <f t="shared" si="0"/>
        <v>1.7400000000000091</v>
      </c>
      <c r="AE58" s="138">
        <f t="shared" si="1"/>
        <v>-6.0214422088411546E-3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42529</v>
      </c>
      <c r="X59" s="10">
        <v>68.53</v>
      </c>
      <c r="Y59" s="40">
        <v>68.98</v>
      </c>
      <c r="Z59" s="40">
        <v>67.709999999999994</v>
      </c>
      <c r="AA59" s="10">
        <v>68.38</v>
      </c>
      <c r="AB59" s="95">
        <v>2093000</v>
      </c>
      <c r="AC59" s="243">
        <v>68.09</v>
      </c>
      <c r="AD59" s="2">
        <f t="shared" si="0"/>
        <v>1.2700000000000102</v>
      </c>
      <c r="AE59" s="138">
        <f t="shared" si="1"/>
        <v>-4.2410061421467304E-3</v>
      </c>
    </row>
    <row r="60" spans="1:31" x14ac:dyDescent="0.25">
      <c r="W60" s="94">
        <v>42528</v>
      </c>
      <c r="X60" s="10">
        <v>66.39</v>
      </c>
      <c r="Y60" s="40">
        <v>68.959999999999994</v>
      </c>
      <c r="Z60" s="40">
        <v>66.17</v>
      </c>
      <c r="AA60" s="10">
        <v>68.67</v>
      </c>
      <c r="AB60" s="95">
        <v>3066200</v>
      </c>
      <c r="AC60" s="243">
        <v>68.38</v>
      </c>
      <c r="AD60" s="2">
        <f t="shared" si="0"/>
        <v>2.789999999999992</v>
      </c>
      <c r="AE60" s="138">
        <f t="shared" si="1"/>
        <v>3.8736138538660203E-2</v>
      </c>
    </row>
    <row r="61" spans="1:31" x14ac:dyDescent="0.25">
      <c r="L61" t="s">
        <v>65</v>
      </c>
      <c r="M61" s="469">
        <f>K79+M79-F79</f>
        <v>954.30999999999767</v>
      </c>
      <c r="W61" s="94">
        <v>42527</v>
      </c>
      <c r="X61" s="10">
        <v>66.94</v>
      </c>
      <c r="Y61" s="40">
        <v>67.260000000000005</v>
      </c>
      <c r="Z61" s="40">
        <v>66.06</v>
      </c>
      <c r="AA61" s="10">
        <v>66.11</v>
      </c>
      <c r="AB61" s="95">
        <v>1938300</v>
      </c>
      <c r="AC61" s="243">
        <v>65.83</v>
      </c>
      <c r="AD61" s="2">
        <f t="shared" si="0"/>
        <v>1.2000000000000028</v>
      </c>
      <c r="AE61" s="138">
        <f t="shared" si="1"/>
        <v>-1.2451245124512456E-2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42524</v>
      </c>
      <c r="X62" s="10">
        <v>67.739999999999995</v>
      </c>
      <c r="Y62" s="40">
        <v>68.5</v>
      </c>
      <c r="Z62" s="40">
        <v>66.27</v>
      </c>
      <c r="AA62" s="10">
        <v>66.94</v>
      </c>
      <c r="AB62" s="95">
        <v>3682600</v>
      </c>
      <c r="AC62" s="243">
        <v>66.66</v>
      </c>
      <c r="AD62" s="2">
        <f t="shared" si="0"/>
        <v>2.230000000000004</v>
      </c>
      <c r="AE62" s="138">
        <f t="shared" si="1"/>
        <v>5.4298642533936459E-3</v>
      </c>
    </row>
    <row r="63" spans="1:31" x14ac:dyDescent="0.25">
      <c r="A63" s="265" t="s">
        <v>178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42523</v>
      </c>
      <c r="X63" s="10">
        <v>67.03</v>
      </c>
      <c r="Y63" s="40">
        <v>67.56</v>
      </c>
      <c r="Z63" s="40">
        <v>66.260000000000005</v>
      </c>
      <c r="AA63" s="10">
        <v>66.58</v>
      </c>
      <c r="AB63" s="95">
        <v>2172300</v>
      </c>
      <c r="AC63" s="243">
        <v>66.3</v>
      </c>
      <c r="AD63" s="2">
        <f t="shared" si="0"/>
        <v>1.2999999999999972</v>
      </c>
      <c r="AE63" s="138">
        <f t="shared" si="1"/>
        <v>-1.030004478280333E-2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42522</v>
      </c>
      <c r="X64" s="10">
        <v>66.37</v>
      </c>
      <c r="Y64" s="40">
        <v>67.64</v>
      </c>
      <c r="Z64" s="40">
        <v>66.37</v>
      </c>
      <c r="AA64" s="10">
        <v>67.27</v>
      </c>
      <c r="AB64" s="95">
        <v>2039800</v>
      </c>
      <c r="AC64" s="243">
        <v>66.989999999999995</v>
      </c>
      <c r="AD64" s="2">
        <f t="shared" si="0"/>
        <v>1.269999999999996</v>
      </c>
      <c r="AE64" s="138">
        <f t="shared" si="1"/>
        <v>7.6714801444042191E-3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42521</v>
      </c>
      <c r="X65" s="10">
        <v>66.319999999999993</v>
      </c>
      <c r="Y65" s="40">
        <v>67.099999999999994</v>
      </c>
      <c r="Z65" s="40">
        <v>66.3</v>
      </c>
      <c r="AA65" s="10">
        <v>66.760000000000005</v>
      </c>
      <c r="AB65" s="95">
        <v>1756800</v>
      </c>
      <c r="AC65" s="243">
        <v>66.48</v>
      </c>
      <c r="AD65" s="2">
        <f t="shared" si="0"/>
        <v>0.79999999999999716</v>
      </c>
      <c r="AE65" s="138">
        <f t="shared" si="1"/>
        <v>3.9263062518877234E-3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42517</v>
      </c>
      <c r="X66" s="10">
        <v>65.930000000000007</v>
      </c>
      <c r="Y66" s="40">
        <v>66.55</v>
      </c>
      <c r="Z66" s="40">
        <v>65.81</v>
      </c>
      <c r="AA66" s="10">
        <v>66.5</v>
      </c>
      <c r="AB66" s="95">
        <v>1128000</v>
      </c>
      <c r="AC66" s="243">
        <v>66.22</v>
      </c>
      <c r="AD66" s="2">
        <f t="shared" si="0"/>
        <v>0.73999999999999488</v>
      </c>
      <c r="AE66" s="138">
        <f t="shared" si="1"/>
        <v>5.008347245408995E-3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42516</v>
      </c>
      <c r="X67" s="10">
        <v>66</v>
      </c>
      <c r="Y67" s="40">
        <v>66.8</v>
      </c>
      <c r="Z67" s="40">
        <v>65.89</v>
      </c>
      <c r="AA67" s="10">
        <v>66.17</v>
      </c>
      <c r="AB67" s="95">
        <v>1699700</v>
      </c>
      <c r="AC67" s="243">
        <v>65.89</v>
      </c>
      <c r="AD67" s="2">
        <f t="shared" si="0"/>
        <v>0.90999999999999659</v>
      </c>
      <c r="AE67" s="138">
        <f t="shared" si="1"/>
        <v>-1.5153811183511445E-3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42515</v>
      </c>
      <c r="X68" s="10">
        <v>66.45</v>
      </c>
      <c r="Y68" s="40">
        <v>66.78</v>
      </c>
      <c r="Z68" s="40">
        <v>65.11</v>
      </c>
      <c r="AA68" s="10">
        <v>66.27</v>
      </c>
      <c r="AB68" s="95">
        <v>2387400</v>
      </c>
      <c r="AC68" s="243">
        <v>65.989999999999995</v>
      </c>
      <c r="AD68" s="2">
        <f>Y68-Z68</f>
        <v>1.6700000000000017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90" t="s">
        <v>204</v>
      </c>
      <c r="B80" s="491"/>
      <c r="C80" s="492">
        <f>SumByColor($A$19,C63:C78)</f>
        <v>0</v>
      </c>
      <c r="D80" s="492"/>
      <c r="E80" s="492"/>
      <c r="F80" s="493">
        <f>SumByColor($A$19,F63:F78)</f>
        <v>0</v>
      </c>
      <c r="G80" s="492"/>
      <c r="H80" s="492">
        <f>SumByColor($A$19,H63:H78)</f>
        <v>0</v>
      </c>
      <c r="I80" s="492"/>
      <c r="J80" s="492"/>
      <c r="K80" s="493">
        <f>SumByColor($A$19,K63:K78)</f>
        <v>0</v>
      </c>
      <c r="L80" s="492"/>
      <c r="M80" s="493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71" priority="27">
      <formula>F40&gt;0</formula>
    </cfRule>
    <cfRule type="expression" dxfId="370" priority="28">
      <formula>F40&lt;0</formula>
    </cfRule>
  </conditionalFormatting>
  <conditionalFormatting sqref="F40:F45">
    <cfRule type="expression" dxfId="369" priority="29">
      <formula>F40&gt;0</formula>
    </cfRule>
    <cfRule type="expression" dxfId="368" priority="30">
      <formula>F40&lt;0</formula>
    </cfRule>
  </conditionalFormatting>
  <conditionalFormatting sqref="H40:H45">
    <cfRule type="expression" dxfId="367" priority="25">
      <formula>H40&gt;0</formula>
    </cfRule>
    <cfRule type="expression" dxfId="366" priority="26">
      <formula>H40&lt;0</formula>
    </cfRule>
  </conditionalFormatting>
  <conditionalFormatting sqref="F23:F39">
    <cfRule type="expression" dxfId="365" priority="11">
      <formula>F23&gt;0</formula>
    </cfRule>
    <cfRule type="expression" dxfId="364" priority="12">
      <formula>F23&lt;0</formula>
    </cfRule>
  </conditionalFormatting>
  <conditionalFormatting sqref="H23:H39">
    <cfRule type="expression" dxfId="363" priority="9">
      <formula>H23&gt;0</formula>
    </cfRule>
    <cfRule type="expression" dxfId="362" priority="10">
      <formula>H23&lt;0</formula>
    </cfRule>
  </conditionalFormatting>
  <conditionalFormatting sqref="Q7">
    <cfRule type="expression" dxfId="361" priority="7">
      <formula>Q7&gt;0</formula>
    </cfRule>
    <cfRule type="expression" dxfId="360" priority="8">
      <formula>Q7&lt;0</formula>
    </cfRule>
  </conditionalFormatting>
  <conditionalFormatting sqref="Q8">
    <cfRule type="expression" dxfId="359" priority="5">
      <formula>Q8&gt;0</formula>
    </cfRule>
    <cfRule type="expression" dxfId="358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42608</v>
      </c>
      <c r="X2" s="41">
        <v>65.2</v>
      </c>
      <c r="Y2" s="41">
        <v>65.8</v>
      </c>
      <c r="Z2" s="41">
        <v>64.63</v>
      </c>
      <c r="AA2" s="41">
        <v>65.099999999999994</v>
      </c>
      <c r="AB2" s="104">
        <v>804500</v>
      </c>
      <c r="AC2" s="9">
        <v>65.099999999999994</v>
      </c>
      <c r="AD2" s="2">
        <f>Y2-Z2</f>
        <v>1.1700000000000017</v>
      </c>
      <c r="AE2" s="138">
        <f>AC2/AC3-1</f>
        <v>2.1551724137931494E-3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65.099999999999994</v>
      </c>
      <c r="W3" s="123">
        <v>42607</v>
      </c>
      <c r="X3" s="41">
        <v>64.760000000000005</v>
      </c>
      <c r="Y3" s="41">
        <v>65.16</v>
      </c>
      <c r="Z3" s="41">
        <v>64.510000000000005</v>
      </c>
      <c r="AA3" s="41">
        <v>64.959999999999994</v>
      </c>
      <c r="AB3" s="104">
        <v>528300</v>
      </c>
      <c r="AC3" s="9">
        <v>64.959999999999994</v>
      </c>
      <c r="AD3" s="2">
        <f t="shared" ref="AD3:AD66" si="0">Y3-Z3</f>
        <v>0.64999999999999147</v>
      </c>
      <c r="AE3" s="138">
        <f t="shared" ref="AE3:AE66" si="1">AC3/AC4-1</f>
        <v>0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65.099999999999994</v>
      </c>
      <c r="T4" s="1"/>
      <c r="W4" s="123">
        <v>42606</v>
      </c>
      <c r="X4" s="41">
        <v>64.95</v>
      </c>
      <c r="Y4" s="41">
        <v>65.489999999999995</v>
      </c>
      <c r="Z4" s="41">
        <v>64.88</v>
      </c>
      <c r="AA4" s="41">
        <v>64.959999999999994</v>
      </c>
      <c r="AB4" s="104">
        <v>501800</v>
      </c>
      <c r="AC4" s="9">
        <v>64.959999999999994</v>
      </c>
      <c r="AD4" s="2">
        <f t="shared" si="0"/>
        <v>0.60999999999999943</v>
      </c>
      <c r="AE4" s="138">
        <f t="shared" si="1"/>
        <v>-3.0693677102516803E-3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42605</v>
      </c>
      <c r="X5" s="41">
        <v>65.27</v>
      </c>
      <c r="Y5" s="41">
        <v>65.400000000000006</v>
      </c>
      <c r="Z5" s="41">
        <v>64.739999999999995</v>
      </c>
      <c r="AA5" s="41">
        <v>65.16</v>
      </c>
      <c r="AB5" s="104">
        <v>510500</v>
      </c>
      <c r="AC5" s="9">
        <v>65.16</v>
      </c>
      <c r="AD5" s="2">
        <f t="shared" si="0"/>
        <v>0.6600000000000108</v>
      </c>
      <c r="AE5" s="138">
        <f t="shared" si="1"/>
        <v>3.696857670979492E-3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42604</v>
      </c>
      <c r="X6" s="41">
        <v>64.36</v>
      </c>
      <c r="Y6" s="41">
        <v>65.11</v>
      </c>
      <c r="Z6" s="41">
        <v>64.33</v>
      </c>
      <c r="AA6" s="41">
        <v>64.92</v>
      </c>
      <c r="AB6" s="104">
        <v>506900</v>
      </c>
      <c r="AC6" s="9">
        <v>64.92</v>
      </c>
      <c r="AD6" s="2">
        <f t="shared" si="0"/>
        <v>0.78000000000000114</v>
      </c>
      <c r="AE6" s="138">
        <f t="shared" si="1"/>
        <v>1.6972689399783469E-3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42601</v>
      </c>
      <c r="X7" s="41">
        <v>64.41</v>
      </c>
      <c r="Y7" s="41">
        <v>64.98</v>
      </c>
      <c r="Z7" s="41">
        <v>64.239999999999995</v>
      </c>
      <c r="AA7" s="41">
        <v>64.81</v>
      </c>
      <c r="AB7" s="104">
        <v>723800</v>
      </c>
      <c r="AC7" s="9">
        <v>64.81</v>
      </c>
      <c r="AD7" s="2">
        <f t="shared" si="0"/>
        <v>0.74000000000000909</v>
      </c>
      <c r="AE7" s="138">
        <f t="shared" si="1"/>
        <v>1.0812480691999582E-3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42600</v>
      </c>
      <c r="X8" s="41">
        <v>64.290000000000006</v>
      </c>
      <c r="Y8" s="41">
        <v>64.98</v>
      </c>
      <c r="Z8" s="41">
        <v>64.260000000000005</v>
      </c>
      <c r="AA8" s="41">
        <v>64.739999999999995</v>
      </c>
      <c r="AB8" s="104">
        <v>586000</v>
      </c>
      <c r="AC8" s="9">
        <v>64.739999999999995</v>
      </c>
      <c r="AD8" s="2">
        <f t="shared" si="0"/>
        <v>0.71999999999999886</v>
      </c>
      <c r="AE8" s="138">
        <f t="shared" si="1"/>
        <v>7.7833125778330459E-3</v>
      </c>
      <c r="AL8" s="234"/>
      <c r="AO8" s="234"/>
    </row>
    <row r="9" spans="1:42" x14ac:dyDescent="0.25">
      <c r="O9" s="11" t="s">
        <v>224</v>
      </c>
      <c r="Q9" s="138">
        <f>IF(Q2=0, 0, Q8/Q6)</f>
        <v>0</v>
      </c>
      <c r="W9" s="123">
        <v>42599</v>
      </c>
      <c r="X9" s="41">
        <v>63.36</v>
      </c>
      <c r="Y9" s="41">
        <v>64.430000000000007</v>
      </c>
      <c r="Z9" s="41">
        <v>63.2</v>
      </c>
      <c r="AA9" s="41">
        <v>64.239999999999995</v>
      </c>
      <c r="AB9" s="104">
        <v>644400</v>
      </c>
      <c r="AC9" s="9">
        <v>64.239999999999995</v>
      </c>
      <c r="AD9" s="2">
        <f t="shared" si="0"/>
        <v>1.230000000000004</v>
      </c>
      <c r="AE9" s="138">
        <f t="shared" si="1"/>
        <v>1.261034047919285E-2</v>
      </c>
      <c r="AL9" s="234"/>
      <c r="AO9" s="234"/>
    </row>
    <row r="10" spans="1:42" x14ac:dyDescent="0.25">
      <c r="O10" s="11" t="s">
        <v>223</v>
      </c>
      <c r="P10" s="34"/>
      <c r="Q10" s="2">
        <f>M36</f>
        <v>121.94999999999982</v>
      </c>
      <c r="W10" s="123">
        <v>42598</v>
      </c>
      <c r="X10" s="41">
        <v>63.4</v>
      </c>
      <c r="Y10" s="41">
        <v>63.71</v>
      </c>
      <c r="Z10" s="41">
        <v>63.22</v>
      </c>
      <c r="AA10" s="41">
        <v>63.44</v>
      </c>
      <c r="AB10" s="104">
        <v>601800</v>
      </c>
      <c r="AC10" s="9">
        <v>63.44</v>
      </c>
      <c r="AD10" s="2">
        <f t="shared" si="0"/>
        <v>0.49000000000000199</v>
      </c>
      <c r="AE10" s="138">
        <f t="shared" si="1"/>
        <v>1.2626262626262985E-3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1.7500000000000002E-2</v>
      </c>
      <c r="T11" s="11"/>
      <c r="W11" s="123">
        <v>42597</v>
      </c>
      <c r="X11" s="41">
        <v>63.18</v>
      </c>
      <c r="Y11" s="41">
        <v>63.82</v>
      </c>
      <c r="Z11" s="41">
        <v>63.14</v>
      </c>
      <c r="AA11" s="41">
        <v>63.36</v>
      </c>
      <c r="AB11" s="104">
        <v>519300</v>
      </c>
      <c r="AC11" s="9">
        <v>63.36</v>
      </c>
      <c r="AD11" s="2">
        <f t="shared" si="0"/>
        <v>0.67999999999999972</v>
      </c>
      <c r="AE11" s="138">
        <f t="shared" si="1"/>
        <v>4.2796005706133844E-3</v>
      </c>
      <c r="AL11" s="234"/>
      <c r="AO11" s="234"/>
    </row>
    <row r="12" spans="1:42" x14ac:dyDescent="0.25">
      <c r="W12" s="123">
        <v>42594</v>
      </c>
      <c r="X12" s="41">
        <v>63.38</v>
      </c>
      <c r="Y12" s="41">
        <v>63.53</v>
      </c>
      <c r="Z12" s="41">
        <v>62.81</v>
      </c>
      <c r="AA12" s="41">
        <v>63.09</v>
      </c>
      <c r="AB12" s="104">
        <v>620700</v>
      </c>
      <c r="AC12" s="9">
        <v>63.09</v>
      </c>
      <c r="AD12" s="2">
        <f t="shared" si="0"/>
        <v>0.71999999999999886</v>
      </c>
      <c r="AE12" s="138">
        <f t="shared" si="1"/>
        <v>-6.9258617975759273E-3</v>
      </c>
      <c r="AL12" s="234"/>
      <c r="AO12" s="234"/>
    </row>
    <row r="13" spans="1:42" x14ac:dyDescent="0.25">
      <c r="W13" s="123">
        <v>42593</v>
      </c>
      <c r="X13" s="41">
        <v>63.45</v>
      </c>
      <c r="Y13" s="41">
        <v>63.8</v>
      </c>
      <c r="Z13" s="41">
        <v>62.91</v>
      </c>
      <c r="AA13" s="41">
        <v>63.53</v>
      </c>
      <c r="AB13" s="104">
        <v>614300</v>
      </c>
      <c r="AC13" s="9">
        <v>63.53</v>
      </c>
      <c r="AD13" s="2">
        <f t="shared" si="0"/>
        <v>0.89000000000000057</v>
      </c>
      <c r="AE13" s="138">
        <f t="shared" si="1"/>
        <v>1.3237639553429048E-2</v>
      </c>
    </row>
    <row r="14" spans="1:42" x14ac:dyDescent="0.25">
      <c r="W14" s="123">
        <v>42592</v>
      </c>
      <c r="X14" s="41">
        <v>63.11</v>
      </c>
      <c r="Y14" s="41">
        <v>63.36</v>
      </c>
      <c r="Z14" s="41">
        <v>62.45</v>
      </c>
      <c r="AA14" s="41">
        <v>62.7</v>
      </c>
      <c r="AB14" s="104">
        <v>856200</v>
      </c>
      <c r="AC14" s="9">
        <v>62.7</v>
      </c>
      <c r="AD14" s="2">
        <f t="shared" si="0"/>
        <v>0.90999999999999659</v>
      </c>
      <c r="AE14" s="138">
        <f t="shared" si="1"/>
        <v>-6.3755180108382437E-4</v>
      </c>
    </row>
    <row r="15" spans="1:42" x14ac:dyDescent="0.25">
      <c r="V15" s="2"/>
      <c r="W15" s="123">
        <v>42591</v>
      </c>
      <c r="X15" s="41">
        <v>62.47</v>
      </c>
      <c r="Y15" s="41">
        <v>63.32</v>
      </c>
      <c r="Z15" s="41">
        <v>62.47</v>
      </c>
      <c r="AA15" s="41">
        <v>62.74</v>
      </c>
      <c r="AB15" s="104">
        <v>894600</v>
      </c>
      <c r="AC15" s="9">
        <v>62.74</v>
      </c>
      <c r="AD15" s="2">
        <f t="shared" si="0"/>
        <v>0.85000000000000142</v>
      </c>
      <c r="AE15" s="138">
        <f t="shared" si="1"/>
        <v>7.2242735591587781E-3</v>
      </c>
      <c r="AL15" s="234"/>
      <c r="AO15" s="234"/>
      <c r="AP15" s="234"/>
    </row>
    <row r="16" spans="1:42" x14ac:dyDescent="0.25">
      <c r="V16" s="2"/>
      <c r="W16" s="123">
        <v>42590</v>
      </c>
      <c r="X16" s="41">
        <v>62.1</v>
      </c>
      <c r="Y16" s="41">
        <v>62.45</v>
      </c>
      <c r="Z16" s="41">
        <v>61.95</v>
      </c>
      <c r="AA16" s="41">
        <v>62.29</v>
      </c>
      <c r="AB16" s="104">
        <v>770200</v>
      </c>
      <c r="AC16" s="9">
        <v>62.29</v>
      </c>
      <c r="AD16" s="2">
        <f t="shared" si="0"/>
        <v>0.5</v>
      </c>
      <c r="AE16" s="138">
        <f t="shared" si="1"/>
        <v>5.4882970137206666E-3</v>
      </c>
    </row>
    <row r="17" spans="1:42" x14ac:dyDescent="0.25">
      <c r="V17" s="2"/>
      <c r="W17" s="123">
        <v>42587</v>
      </c>
      <c r="X17" s="41">
        <v>61.63</v>
      </c>
      <c r="Y17" s="41">
        <v>62.21</v>
      </c>
      <c r="Z17" s="41">
        <v>61.54</v>
      </c>
      <c r="AA17" s="41">
        <v>61.95</v>
      </c>
      <c r="AB17" s="104">
        <v>903700</v>
      </c>
      <c r="AC17" s="9">
        <v>61.95</v>
      </c>
      <c r="AD17" s="2">
        <f t="shared" si="0"/>
        <v>0.67000000000000171</v>
      </c>
      <c r="AE17" s="138">
        <f t="shared" si="1"/>
        <v>2.4271844660195274E-3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42586</v>
      </c>
      <c r="X18" s="41">
        <v>62.05</v>
      </c>
      <c r="Y18" s="41">
        <v>62.16</v>
      </c>
      <c r="Z18" s="41">
        <v>61.4</v>
      </c>
      <c r="AA18" s="41">
        <v>61.8</v>
      </c>
      <c r="AB18" s="104">
        <v>762200</v>
      </c>
      <c r="AC18" s="9">
        <v>61.8</v>
      </c>
      <c r="AD18" s="2">
        <f t="shared" si="0"/>
        <v>0.75999999999999801</v>
      </c>
      <c r="AE18" s="138">
        <f t="shared" si="1"/>
        <v>-7.3883713459684808E-3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42585</v>
      </c>
      <c r="X19" s="41">
        <v>61.88</v>
      </c>
      <c r="Y19" s="41">
        <v>62.66</v>
      </c>
      <c r="Z19" s="41">
        <v>61.71</v>
      </c>
      <c r="AA19" s="41">
        <v>62.26</v>
      </c>
      <c r="AB19" s="104">
        <v>982400</v>
      </c>
      <c r="AC19" s="9">
        <v>62.26</v>
      </c>
      <c r="AD19" s="2">
        <f t="shared" si="0"/>
        <v>0.94999999999999574</v>
      </c>
      <c r="AE19" s="138">
        <f t="shared" si="1"/>
        <v>7.1174377224199059E-3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42584</v>
      </c>
      <c r="X20" s="41">
        <v>63.77</v>
      </c>
      <c r="Y20" s="41">
        <v>64.27</v>
      </c>
      <c r="Z20" s="41">
        <v>61.71</v>
      </c>
      <c r="AA20" s="41">
        <v>61.82</v>
      </c>
      <c r="AB20" s="104">
        <v>1317800</v>
      </c>
      <c r="AC20" s="9">
        <v>61.82</v>
      </c>
      <c r="AD20" s="2">
        <f t="shared" si="0"/>
        <v>2.5599999999999952</v>
      </c>
      <c r="AE20" s="138">
        <f t="shared" si="1"/>
        <v>-1.4192313825546199E-2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42583</v>
      </c>
      <c r="X21" s="41">
        <v>62.8</v>
      </c>
      <c r="Y21" s="41">
        <v>63.14</v>
      </c>
      <c r="Z21" s="41">
        <v>61.9</v>
      </c>
      <c r="AA21" s="41">
        <v>62.71</v>
      </c>
      <c r="AB21" s="104">
        <v>878200</v>
      </c>
      <c r="AC21" s="9">
        <v>62.71</v>
      </c>
      <c r="AD21" s="2">
        <f t="shared" si="0"/>
        <v>1.240000000000002</v>
      </c>
      <c r="AE21" s="138">
        <f t="shared" si="1"/>
        <v>-7.9101408005062268E-3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42580</v>
      </c>
      <c r="X22" s="41">
        <v>63.7</v>
      </c>
      <c r="Y22" s="41">
        <v>63.89</v>
      </c>
      <c r="Z22" s="41">
        <v>63.18</v>
      </c>
      <c r="AA22" s="41">
        <v>63.21</v>
      </c>
      <c r="AB22" s="104">
        <v>981800</v>
      </c>
      <c r="AC22" s="9">
        <v>63.21</v>
      </c>
      <c r="AD22" s="2">
        <f t="shared" si="0"/>
        <v>0.71000000000000085</v>
      </c>
      <c r="AE22" s="138">
        <f t="shared" si="1"/>
        <v>-5.5066079295154058E-3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42579</v>
      </c>
      <c r="X23" s="41">
        <v>63.74</v>
      </c>
      <c r="Y23" s="41">
        <v>64.22</v>
      </c>
      <c r="Z23" s="41">
        <v>63.48</v>
      </c>
      <c r="AA23" s="41">
        <v>63.56</v>
      </c>
      <c r="AB23" s="104">
        <v>792100</v>
      </c>
      <c r="AC23" s="9">
        <v>63.56</v>
      </c>
      <c r="AD23" s="2">
        <f t="shared" si="0"/>
        <v>0.74000000000000199</v>
      </c>
      <c r="AE23" s="138">
        <f t="shared" si="1"/>
        <v>-1.4139827179889819E-3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42578</v>
      </c>
      <c r="X24" s="41">
        <v>63.41</v>
      </c>
      <c r="Y24" s="41">
        <v>64.099999999999994</v>
      </c>
      <c r="Z24" s="41">
        <v>63.29</v>
      </c>
      <c r="AA24" s="41">
        <v>63.65</v>
      </c>
      <c r="AB24" s="104">
        <v>1232100</v>
      </c>
      <c r="AC24" s="9">
        <v>63.65</v>
      </c>
      <c r="AD24" s="2">
        <f t="shared" si="0"/>
        <v>0.80999999999999517</v>
      </c>
      <c r="AE24" s="138">
        <f t="shared" si="1"/>
        <v>5.0528975209220839E-3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42577</v>
      </c>
      <c r="X25" s="41">
        <v>64.400000000000006</v>
      </c>
      <c r="Y25" s="41">
        <v>64.73</v>
      </c>
      <c r="Z25" s="41">
        <v>62.67</v>
      </c>
      <c r="AA25" s="41">
        <v>63.33</v>
      </c>
      <c r="AB25" s="104">
        <v>1708100</v>
      </c>
      <c r="AC25" s="9">
        <v>63.33</v>
      </c>
      <c r="AD25" s="2">
        <f t="shared" si="0"/>
        <v>2.0600000000000023</v>
      </c>
      <c r="AE25" s="138">
        <f t="shared" si="1"/>
        <v>-2.2057665038600627E-3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42576</v>
      </c>
      <c r="X26" s="41">
        <v>63.02</v>
      </c>
      <c r="Y26" s="41">
        <v>63.54</v>
      </c>
      <c r="Z26" s="41">
        <v>62.7</v>
      </c>
      <c r="AA26" s="41">
        <v>63.47</v>
      </c>
      <c r="AB26" s="104">
        <v>2205500</v>
      </c>
      <c r="AC26" s="9">
        <v>63.47</v>
      </c>
      <c r="AD26" s="2">
        <f t="shared" si="0"/>
        <v>0.83999999999999631</v>
      </c>
      <c r="AE26" s="138">
        <f t="shared" si="1"/>
        <v>2.2106426654033839E-3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42573</v>
      </c>
      <c r="X27" s="41">
        <v>63.17</v>
      </c>
      <c r="Y27" s="41">
        <v>63.38</v>
      </c>
      <c r="Z27" s="41">
        <v>62.77</v>
      </c>
      <c r="AA27" s="41">
        <v>63.33</v>
      </c>
      <c r="AB27" s="104">
        <v>736700</v>
      </c>
      <c r="AC27" s="9">
        <v>63.33</v>
      </c>
      <c r="AD27" s="2">
        <f t="shared" si="0"/>
        <v>0.60999999999999943</v>
      </c>
      <c r="AE27" s="138">
        <f t="shared" si="1"/>
        <v>5.8767471410419159E-3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42572</v>
      </c>
      <c r="X28" s="41">
        <v>63.31</v>
      </c>
      <c r="Y28" s="41">
        <v>63.57</v>
      </c>
      <c r="Z28" s="41">
        <v>62.53</v>
      </c>
      <c r="AA28" s="41">
        <v>62.96</v>
      </c>
      <c r="AB28" s="104">
        <v>810400</v>
      </c>
      <c r="AC28" s="9">
        <v>62.96</v>
      </c>
      <c r="AD28" s="2">
        <f t="shared" si="0"/>
        <v>1.0399999999999991</v>
      </c>
      <c r="AE28" s="138">
        <f t="shared" si="1"/>
        <v>-1.0529624391010572E-2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42571</v>
      </c>
      <c r="X29" s="41">
        <v>62.43</v>
      </c>
      <c r="Y29" s="41">
        <v>63.77</v>
      </c>
      <c r="Z29" s="41">
        <v>62.35</v>
      </c>
      <c r="AA29" s="41">
        <v>63.63</v>
      </c>
      <c r="AB29" s="104">
        <v>1184700</v>
      </c>
      <c r="AC29" s="9">
        <v>63.63</v>
      </c>
      <c r="AD29" s="2">
        <f t="shared" si="0"/>
        <v>1.4200000000000017</v>
      </c>
      <c r="AE29" s="138">
        <f t="shared" si="1"/>
        <v>1.6778523489932917E-2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42570</v>
      </c>
      <c r="X30" s="41">
        <v>62.3</v>
      </c>
      <c r="Y30" s="41">
        <v>62.7</v>
      </c>
      <c r="Z30" s="41">
        <v>62.14</v>
      </c>
      <c r="AA30" s="41">
        <v>62.58</v>
      </c>
      <c r="AB30" s="104">
        <v>1092300</v>
      </c>
      <c r="AC30" s="9">
        <v>62.58</v>
      </c>
      <c r="AD30" s="2">
        <f t="shared" si="0"/>
        <v>0.56000000000000227</v>
      </c>
      <c r="AE30" s="138">
        <f t="shared" si="1"/>
        <v>-2.2321428571429047E-3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42569</v>
      </c>
      <c r="X31" s="41">
        <v>62.08</v>
      </c>
      <c r="Y31" s="41">
        <v>62.88</v>
      </c>
      <c r="Z31" s="41">
        <v>62.04</v>
      </c>
      <c r="AA31" s="41">
        <v>62.72</v>
      </c>
      <c r="AB31" s="104">
        <v>782300</v>
      </c>
      <c r="AC31" s="9">
        <v>62.72</v>
      </c>
      <c r="AD31" s="2">
        <f t="shared" si="0"/>
        <v>0.84000000000000341</v>
      </c>
      <c r="AE31" s="138">
        <f t="shared" si="1"/>
        <v>6.9031947343072275E-3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42566</v>
      </c>
      <c r="X32" s="41">
        <v>62.52</v>
      </c>
      <c r="Y32" s="41">
        <v>62.85</v>
      </c>
      <c r="Z32" s="41">
        <v>62.01</v>
      </c>
      <c r="AA32" s="41">
        <v>62.29</v>
      </c>
      <c r="AB32" s="104">
        <v>633400</v>
      </c>
      <c r="AC32" s="9">
        <v>62.29</v>
      </c>
      <c r="AD32" s="2">
        <f t="shared" si="0"/>
        <v>0.84000000000000341</v>
      </c>
      <c r="AE32" s="138">
        <f t="shared" si="1"/>
        <v>-2.2425116130065925E-3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42565</v>
      </c>
      <c r="X33" s="41">
        <v>62.26</v>
      </c>
      <c r="Y33" s="41">
        <v>62.89</v>
      </c>
      <c r="Z33" s="41">
        <v>62.1</v>
      </c>
      <c r="AA33" s="41">
        <v>62.43</v>
      </c>
      <c r="AB33" s="104">
        <v>985900</v>
      </c>
      <c r="AC33" s="9">
        <v>62.43</v>
      </c>
      <c r="AD33" s="2">
        <f t="shared" si="0"/>
        <v>0.78999999999999915</v>
      </c>
      <c r="AE33" s="138">
        <f t="shared" si="1"/>
        <v>1.1339705167665581E-2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42564</v>
      </c>
      <c r="X34" s="41">
        <v>61.29</v>
      </c>
      <c r="Y34" s="41">
        <v>62.03</v>
      </c>
      <c r="Z34" s="41">
        <v>60.88</v>
      </c>
      <c r="AA34" s="41">
        <v>61.73</v>
      </c>
      <c r="AB34" s="104">
        <v>963500</v>
      </c>
      <c r="AC34" s="9">
        <v>61.73</v>
      </c>
      <c r="AD34" s="2">
        <f t="shared" si="0"/>
        <v>1.1499999999999986</v>
      </c>
      <c r="AE34" s="138">
        <f t="shared" si="1"/>
        <v>8.8249714005557145E-3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42563</v>
      </c>
      <c r="X35" s="41">
        <v>60.71</v>
      </c>
      <c r="Y35" s="41">
        <v>61.39</v>
      </c>
      <c r="Z35" s="41">
        <v>60</v>
      </c>
      <c r="AA35" s="41">
        <v>61.19</v>
      </c>
      <c r="AB35" s="104">
        <v>1162500</v>
      </c>
      <c r="AC35" s="9">
        <v>61.19</v>
      </c>
      <c r="AD35" s="2">
        <f t="shared" si="0"/>
        <v>1.3900000000000006</v>
      </c>
      <c r="AE35" s="138">
        <f t="shared" si="1"/>
        <v>2.7885099949605197E-2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223</v>
      </c>
      <c r="M36" s="2">
        <f>K54+M54-F54</f>
        <v>121.94999999999982</v>
      </c>
      <c r="W36" s="123">
        <v>42562</v>
      </c>
      <c r="X36" s="41">
        <v>59.91</v>
      </c>
      <c r="Y36" s="41">
        <v>60.2</v>
      </c>
      <c r="Z36" s="41">
        <v>59.51</v>
      </c>
      <c r="AA36" s="41">
        <v>59.53</v>
      </c>
      <c r="AB36" s="104">
        <v>1145200</v>
      </c>
      <c r="AC36" s="9">
        <v>59.53</v>
      </c>
      <c r="AD36" s="2">
        <f t="shared" si="0"/>
        <v>0.69000000000000483</v>
      </c>
      <c r="AE36" s="138">
        <f t="shared" si="1"/>
        <v>-6.3428476047403537E-3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42559</v>
      </c>
      <c r="X37" s="41">
        <v>59.35</v>
      </c>
      <c r="Y37" s="41">
        <v>60.44</v>
      </c>
      <c r="Z37" s="41">
        <v>59.32</v>
      </c>
      <c r="AA37" s="41">
        <v>59.91</v>
      </c>
      <c r="AB37" s="104">
        <v>910700</v>
      </c>
      <c r="AC37" s="9">
        <v>59.91</v>
      </c>
      <c r="AD37" s="2">
        <f t="shared" si="0"/>
        <v>1.1199999999999974</v>
      </c>
      <c r="AE37" s="138">
        <f t="shared" si="1"/>
        <v>1.5423728813559245E-2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42558</v>
      </c>
      <c r="X38" s="41">
        <v>59.91</v>
      </c>
      <c r="Y38" s="41">
        <v>60</v>
      </c>
      <c r="Z38" s="41">
        <v>58.65</v>
      </c>
      <c r="AA38" s="41">
        <v>59</v>
      </c>
      <c r="AB38" s="104">
        <v>683500</v>
      </c>
      <c r="AC38" s="9">
        <v>59</v>
      </c>
      <c r="AD38" s="2">
        <f t="shared" si="0"/>
        <v>1.3500000000000014</v>
      </c>
      <c r="AE38" s="138">
        <f t="shared" si="1"/>
        <v>-6.3994610980128153E-3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42557</v>
      </c>
      <c r="X39" s="41">
        <v>58.78</v>
      </c>
      <c r="Y39" s="41">
        <v>59.49</v>
      </c>
      <c r="Z39" s="41">
        <v>58.21</v>
      </c>
      <c r="AA39" s="41">
        <v>59.38</v>
      </c>
      <c r="AB39" s="104">
        <v>495000</v>
      </c>
      <c r="AC39" s="9">
        <v>59.38</v>
      </c>
      <c r="AD39" s="2">
        <f t="shared" si="0"/>
        <v>1.2800000000000011</v>
      </c>
      <c r="AE39" s="138">
        <f t="shared" si="1"/>
        <v>3.0405405405404817E-3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42556</v>
      </c>
      <c r="X40" s="41">
        <v>59.46</v>
      </c>
      <c r="Y40" s="41">
        <v>60.23</v>
      </c>
      <c r="Z40" s="41">
        <v>59.04</v>
      </c>
      <c r="AA40" s="41">
        <v>59.2</v>
      </c>
      <c r="AB40" s="104">
        <v>962300</v>
      </c>
      <c r="AC40" s="9">
        <v>59.2</v>
      </c>
      <c r="AD40" s="2">
        <f t="shared" si="0"/>
        <v>1.1899999999999977</v>
      </c>
      <c r="AE40" s="138">
        <f t="shared" si="1"/>
        <v>-6.7521944631998565E-4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42552</v>
      </c>
      <c r="X41" s="41">
        <v>59.29</v>
      </c>
      <c r="Y41" s="41">
        <v>59.56</v>
      </c>
      <c r="Z41" s="41">
        <v>58.99</v>
      </c>
      <c r="AA41" s="41">
        <v>59.24</v>
      </c>
      <c r="AB41" s="104">
        <v>345900</v>
      </c>
      <c r="AC41" s="9">
        <v>59.24</v>
      </c>
      <c r="AD41" s="2">
        <f t="shared" si="0"/>
        <v>0.57000000000000028</v>
      </c>
      <c r="AE41" s="138">
        <f t="shared" si="1"/>
        <v>3.0477480528277034E-3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42551</v>
      </c>
      <c r="X42" s="41">
        <v>58.73</v>
      </c>
      <c r="Y42" s="41">
        <v>59.21</v>
      </c>
      <c r="Z42" s="41">
        <v>58.01</v>
      </c>
      <c r="AA42" s="41">
        <v>59.06</v>
      </c>
      <c r="AB42" s="104">
        <v>928600</v>
      </c>
      <c r="AC42" s="9">
        <v>59.06</v>
      </c>
      <c r="AD42" s="2">
        <f t="shared" si="0"/>
        <v>1.2000000000000028</v>
      </c>
      <c r="AE42" s="138">
        <f t="shared" si="1"/>
        <v>9.2276144907723623E-3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71.61</v>
      </c>
      <c r="T43" s="139" t="s">
        <v>98</v>
      </c>
      <c r="U43" s="140">
        <v>64.959999999999994</v>
      </c>
      <c r="W43" s="123">
        <v>42550</v>
      </c>
      <c r="X43" s="41">
        <v>57.86</v>
      </c>
      <c r="Y43" s="41">
        <v>58.64</v>
      </c>
      <c r="Z43" s="41">
        <v>57.46</v>
      </c>
      <c r="AA43" s="41">
        <v>58.52</v>
      </c>
      <c r="AB43" s="104">
        <v>1097100</v>
      </c>
      <c r="AC43" s="9">
        <v>58.52</v>
      </c>
      <c r="AD43" s="2">
        <f t="shared" si="0"/>
        <v>1.1799999999999997</v>
      </c>
      <c r="AE43" s="138">
        <f t="shared" si="1"/>
        <v>1.7562163102069261E-2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70.959000000000003</v>
      </c>
      <c r="T44" s="108" t="s">
        <v>99</v>
      </c>
      <c r="U44" s="106">
        <v>65.2</v>
      </c>
      <c r="W44" s="123">
        <v>42549</v>
      </c>
      <c r="X44" s="41">
        <v>56.99</v>
      </c>
      <c r="Y44" s="41">
        <v>57.69</v>
      </c>
      <c r="Z44" s="41">
        <v>56.51</v>
      </c>
      <c r="AA44" s="41">
        <v>57.51</v>
      </c>
      <c r="AB44" s="104">
        <v>988100</v>
      </c>
      <c r="AC44" s="9">
        <v>57.51</v>
      </c>
      <c r="AD44" s="2">
        <f t="shared" si="0"/>
        <v>1.1799999999999997</v>
      </c>
      <c r="AE44" s="138">
        <f t="shared" si="1"/>
        <v>1.9680851063829774E-2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70.307999999999993</v>
      </c>
      <c r="Q45" s="2"/>
      <c r="T45" s="108" t="s">
        <v>100</v>
      </c>
      <c r="U45" s="106" t="s">
        <v>380</v>
      </c>
      <c r="W45" s="123">
        <v>42548</v>
      </c>
      <c r="X45" s="41">
        <v>56.4</v>
      </c>
      <c r="Y45" s="41">
        <v>56.78</v>
      </c>
      <c r="Z45" s="41">
        <v>55.73</v>
      </c>
      <c r="AA45" s="41">
        <v>56.4</v>
      </c>
      <c r="AB45" s="104">
        <v>1199600</v>
      </c>
      <c r="AC45" s="9">
        <v>56.4</v>
      </c>
      <c r="AD45" s="2">
        <f t="shared" si="0"/>
        <v>1.0500000000000043</v>
      </c>
      <c r="AE45" s="138">
        <f t="shared" si="1"/>
        <v>-1.0699877214523812E-2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69.656999999999996</v>
      </c>
      <c r="Q46" s="2"/>
      <c r="T46" s="108" t="s">
        <v>101</v>
      </c>
      <c r="U46" s="106" t="s">
        <v>439</v>
      </c>
      <c r="W46" s="123">
        <v>42545</v>
      </c>
      <c r="X46" s="41">
        <v>57.19</v>
      </c>
      <c r="Y46" s="41">
        <v>58.11</v>
      </c>
      <c r="Z46" s="41">
        <v>56.85</v>
      </c>
      <c r="AA46" s="41">
        <v>57.01</v>
      </c>
      <c r="AB46" s="104">
        <v>1140600</v>
      </c>
      <c r="AC46" s="9">
        <v>57.01</v>
      </c>
      <c r="AD46" s="2">
        <f t="shared" si="0"/>
        <v>1.259999999999998</v>
      </c>
      <c r="AE46" s="138">
        <f t="shared" si="1"/>
        <v>-4.3135280295401146E-2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69.006</v>
      </c>
      <c r="Q47" s="2"/>
      <c r="T47" s="108" t="s">
        <v>102</v>
      </c>
      <c r="U47" s="106">
        <v>63.1</v>
      </c>
      <c r="W47" s="123">
        <v>42544</v>
      </c>
      <c r="X47" s="41">
        <v>59.7</v>
      </c>
      <c r="Y47" s="41">
        <v>60.07</v>
      </c>
      <c r="Z47" s="41">
        <v>59.42</v>
      </c>
      <c r="AA47" s="41">
        <v>59.58</v>
      </c>
      <c r="AB47" s="104">
        <v>580600</v>
      </c>
      <c r="AC47" s="9">
        <v>59.58</v>
      </c>
      <c r="AD47" s="2">
        <f t="shared" si="0"/>
        <v>0.64999999999999858</v>
      </c>
      <c r="AE47" s="138">
        <f t="shared" si="1"/>
        <v>9.4883090477804188E-3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68.355000000000004</v>
      </c>
      <c r="Q48" s="2"/>
      <c r="T48" s="108" t="s">
        <v>103</v>
      </c>
      <c r="U48" s="106">
        <v>1.2538</v>
      </c>
      <c r="W48" s="123">
        <v>42543</v>
      </c>
      <c r="X48" s="41">
        <v>58.11</v>
      </c>
      <c r="Y48" s="41">
        <v>59.1</v>
      </c>
      <c r="Z48" s="41">
        <v>58.11</v>
      </c>
      <c r="AA48" s="41">
        <v>59.02</v>
      </c>
      <c r="AB48" s="104">
        <v>695400</v>
      </c>
      <c r="AC48" s="9">
        <v>59.02</v>
      </c>
      <c r="AD48" s="2">
        <f t="shared" si="0"/>
        <v>0.99000000000000199</v>
      </c>
      <c r="AE48" s="138">
        <f t="shared" si="1"/>
        <v>1.0616438356164437E-2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67.703999999999994</v>
      </c>
      <c r="Q49" s="2"/>
      <c r="T49" s="108" t="s">
        <v>104</v>
      </c>
      <c r="U49" s="106" t="s">
        <v>130</v>
      </c>
      <c r="W49" s="123">
        <v>42542</v>
      </c>
      <c r="X49" s="41">
        <v>57.92</v>
      </c>
      <c r="Y49" s="41">
        <v>58.9</v>
      </c>
      <c r="Z49" s="41">
        <v>57.54</v>
      </c>
      <c r="AA49" s="41">
        <v>58.4</v>
      </c>
      <c r="AB49" s="104">
        <v>1250600</v>
      </c>
      <c r="AC49" s="9">
        <v>58.4</v>
      </c>
      <c r="AD49" s="2">
        <f t="shared" si="0"/>
        <v>1.3599999999999994</v>
      </c>
      <c r="AE49" s="138">
        <f t="shared" si="1"/>
        <v>-8.6572738075029187E-3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67.052999999999997</v>
      </c>
      <c r="Q50" s="2"/>
      <c r="T50" s="108"/>
      <c r="U50" s="106"/>
      <c r="W50" s="123">
        <v>42541</v>
      </c>
      <c r="X50" s="41">
        <v>59.26</v>
      </c>
      <c r="Y50" s="41">
        <v>59.49</v>
      </c>
      <c r="Z50" s="41">
        <v>58.79</v>
      </c>
      <c r="AA50" s="41">
        <v>58.91</v>
      </c>
      <c r="AB50" s="104">
        <v>986900</v>
      </c>
      <c r="AC50" s="9">
        <v>58.91</v>
      </c>
      <c r="AD50" s="2">
        <f t="shared" si="0"/>
        <v>0.70000000000000284</v>
      </c>
      <c r="AE50" s="138">
        <f t="shared" si="1"/>
        <v>8.9056345264599823E-3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66.402000000000001</v>
      </c>
      <c r="Q51" s="2"/>
      <c r="T51" s="108" t="s">
        <v>105</v>
      </c>
      <c r="U51" s="106" t="s">
        <v>440</v>
      </c>
      <c r="W51" s="123">
        <v>42538</v>
      </c>
      <c r="X51" s="41">
        <v>58.15</v>
      </c>
      <c r="Y51" s="41">
        <v>58.94</v>
      </c>
      <c r="Z51" s="41">
        <v>58.03</v>
      </c>
      <c r="AA51" s="41">
        <v>58.39</v>
      </c>
      <c r="AB51" s="104">
        <v>973500</v>
      </c>
      <c r="AC51" s="9">
        <v>58.39</v>
      </c>
      <c r="AD51" s="2">
        <f t="shared" si="0"/>
        <v>0.90999999999999659</v>
      </c>
      <c r="AE51" s="138">
        <f>AC51/AC52-1</f>
        <v>6.8977409898258735E-3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65.750999999999991</v>
      </c>
      <c r="Q52" s="2"/>
      <c r="T52" s="108" t="s">
        <v>106</v>
      </c>
      <c r="U52" s="106" t="s">
        <v>215</v>
      </c>
      <c r="W52" s="123">
        <v>42537</v>
      </c>
      <c r="X52" s="41">
        <v>57.32</v>
      </c>
      <c r="Y52" s="41">
        <v>58.07</v>
      </c>
      <c r="Z52" s="41">
        <v>56.29</v>
      </c>
      <c r="AA52" s="41">
        <v>57.99</v>
      </c>
      <c r="AB52" s="104">
        <v>1628600</v>
      </c>
      <c r="AC52" s="9">
        <v>57.99</v>
      </c>
      <c r="AD52" s="2">
        <f t="shared" si="0"/>
        <v>1.7800000000000011</v>
      </c>
      <c r="AE52" s="138">
        <f t="shared" si="1"/>
        <v>-1.7214666896195885E-3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65.099999999999994</v>
      </c>
      <c r="Q53" s="2"/>
      <c r="T53" s="108" t="s">
        <v>107</v>
      </c>
      <c r="U53" s="107">
        <v>805068</v>
      </c>
      <c r="W53" s="123">
        <v>42536</v>
      </c>
      <c r="X53" s="41">
        <v>58.05</v>
      </c>
      <c r="Y53" s="41">
        <v>58.73</v>
      </c>
      <c r="Z53" s="41">
        <v>57.97</v>
      </c>
      <c r="AA53" s="41">
        <v>58.09</v>
      </c>
      <c r="AB53" s="104">
        <v>1086400</v>
      </c>
      <c r="AC53" s="9">
        <v>58.09</v>
      </c>
      <c r="AD53" s="2">
        <f t="shared" si="0"/>
        <v>0.75999999999999801</v>
      </c>
      <c r="AE53" s="138">
        <f t="shared" si="1"/>
        <v>-4.7969847524411691E-3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64.448999999999998</v>
      </c>
      <c r="Q54" s="2"/>
      <c r="T54" s="108" t="s">
        <v>110</v>
      </c>
      <c r="U54" s="107">
        <v>888522</v>
      </c>
      <c r="W54" s="123">
        <v>42535</v>
      </c>
      <c r="X54" s="41">
        <v>58.31</v>
      </c>
      <c r="Y54" s="41">
        <v>58.75</v>
      </c>
      <c r="Z54" s="41">
        <v>58.11</v>
      </c>
      <c r="AA54" s="41">
        <v>58.37</v>
      </c>
      <c r="AB54" s="104">
        <v>728300</v>
      </c>
      <c r="AC54" s="9">
        <v>58.37</v>
      </c>
      <c r="AD54" s="2">
        <f t="shared" si="0"/>
        <v>0.64000000000000057</v>
      </c>
      <c r="AE54" s="138">
        <f t="shared" si="1"/>
        <v>-2.5632262474368783E-3</v>
      </c>
    </row>
    <row r="55" spans="1:42" x14ac:dyDescent="0.25">
      <c r="O55" s="83">
        <v>0.98</v>
      </c>
      <c r="P55" s="83">
        <f t="shared" si="2"/>
        <v>63.797999999999995</v>
      </c>
      <c r="T55" s="108" t="s">
        <v>108</v>
      </c>
      <c r="U55" s="106" t="s">
        <v>441</v>
      </c>
      <c r="W55" s="123">
        <v>42534</v>
      </c>
      <c r="X55" s="41">
        <v>58.86</v>
      </c>
      <c r="Y55" s="41">
        <v>59.02</v>
      </c>
      <c r="Z55" s="41">
        <v>58.41</v>
      </c>
      <c r="AA55" s="41">
        <v>58.52</v>
      </c>
      <c r="AB55" s="104">
        <v>1012900</v>
      </c>
      <c r="AC55" s="9">
        <v>58.52</v>
      </c>
      <c r="AD55" s="2">
        <f t="shared" si="0"/>
        <v>0.61000000000000654</v>
      </c>
      <c r="AE55" s="138">
        <f t="shared" si="1"/>
        <v>-1.1319479641831331E-2</v>
      </c>
    </row>
    <row r="56" spans="1:42" x14ac:dyDescent="0.25">
      <c r="O56" s="83">
        <v>0.97</v>
      </c>
      <c r="P56" s="83">
        <f t="shared" si="2"/>
        <v>63.146999999999991</v>
      </c>
      <c r="T56" s="108" t="s">
        <v>111</v>
      </c>
      <c r="U56" s="106">
        <v>18.350000000000001</v>
      </c>
      <c r="W56" s="123">
        <v>42531</v>
      </c>
      <c r="X56" s="41">
        <v>59.7</v>
      </c>
      <c r="Y56" s="41">
        <v>59.94</v>
      </c>
      <c r="Z56" s="41">
        <v>58.93</v>
      </c>
      <c r="AA56" s="41">
        <v>59.19</v>
      </c>
      <c r="AB56" s="104">
        <v>753800</v>
      </c>
      <c r="AC56" s="9">
        <v>59.19</v>
      </c>
      <c r="AD56" s="2">
        <f t="shared" si="0"/>
        <v>1.009999999999998</v>
      </c>
      <c r="AE56" s="138">
        <f t="shared" si="1"/>
        <v>-1.6940707523667164E-2</v>
      </c>
    </row>
    <row r="57" spans="1:42" x14ac:dyDescent="0.25">
      <c r="O57" s="83">
        <v>0.96</v>
      </c>
      <c r="P57" s="83">
        <f t="shared" si="2"/>
        <v>62.495999999999995</v>
      </c>
      <c r="T57" s="108" t="s">
        <v>112</v>
      </c>
      <c r="U57" s="106">
        <v>3.55</v>
      </c>
      <c r="W57" s="123">
        <v>42530</v>
      </c>
      <c r="X57" s="41">
        <v>60.33</v>
      </c>
      <c r="Y57" s="41">
        <v>60.39</v>
      </c>
      <c r="Z57" s="41">
        <v>59.8</v>
      </c>
      <c r="AA57" s="41">
        <v>60.21</v>
      </c>
      <c r="AB57" s="104">
        <v>561900</v>
      </c>
      <c r="AC57" s="9">
        <v>60.21</v>
      </c>
      <c r="AD57" s="2">
        <f t="shared" si="0"/>
        <v>0.59000000000000341</v>
      </c>
      <c r="AE57" s="138">
        <f t="shared" si="1"/>
        <v>-8.3992094861660149E-3</v>
      </c>
      <c r="AL57" s="234"/>
      <c r="AO57" s="234"/>
    </row>
    <row r="58" spans="1:42" x14ac:dyDescent="0.25">
      <c r="O58" s="83">
        <v>0.95</v>
      </c>
      <c r="P58" s="83">
        <f t="shared" si="2"/>
        <v>61.844999999999992</v>
      </c>
      <c r="T58" s="108" t="s">
        <v>109</v>
      </c>
      <c r="U58" s="106" t="s">
        <v>388</v>
      </c>
      <c r="W58" s="123">
        <v>42529</v>
      </c>
      <c r="X58" s="41">
        <v>61.13</v>
      </c>
      <c r="Y58" s="41">
        <v>61.4</v>
      </c>
      <c r="Z58" s="41">
        <v>60.62</v>
      </c>
      <c r="AA58" s="41">
        <v>60.72</v>
      </c>
      <c r="AB58" s="104">
        <v>973700</v>
      </c>
      <c r="AC58" s="9">
        <v>60.72</v>
      </c>
      <c r="AD58" s="2">
        <f t="shared" si="0"/>
        <v>0.78000000000000114</v>
      </c>
      <c r="AE58" s="138">
        <f t="shared" si="1"/>
        <v>1.980198019801982E-3</v>
      </c>
    </row>
    <row r="59" spans="1:42" x14ac:dyDescent="0.25">
      <c r="O59" s="83">
        <v>0.94</v>
      </c>
      <c r="P59" s="83">
        <f t="shared" si="2"/>
        <v>61.193999999999988</v>
      </c>
      <c r="W59" s="123">
        <v>42528</v>
      </c>
      <c r="X59" s="41">
        <v>60.43</v>
      </c>
      <c r="Y59" s="41">
        <v>60.7</v>
      </c>
      <c r="Z59" s="41">
        <v>60.21</v>
      </c>
      <c r="AA59" s="41">
        <v>60.6</v>
      </c>
      <c r="AB59" s="104">
        <v>836200</v>
      </c>
      <c r="AC59" s="9">
        <v>60.6</v>
      </c>
      <c r="AD59" s="2">
        <f t="shared" si="0"/>
        <v>0.49000000000000199</v>
      </c>
      <c r="AE59" s="138" t="e">
        <f t="shared" si="1"/>
        <v>#DIV/0!</v>
      </c>
      <c r="AL59" s="234"/>
    </row>
    <row r="60" spans="1:42" x14ac:dyDescent="0.25">
      <c r="O60" s="83">
        <v>0.93</v>
      </c>
      <c r="P60" s="83">
        <f t="shared" si="2"/>
        <v>60.542999999999999</v>
      </c>
      <c r="W60" s="123">
        <v>42528</v>
      </c>
      <c r="X60" s="41" t="s">
        <v>243</v>
      </c>
      <c r="Y60" s="41"/>
      <c r="Z60" s="41"/>
      <c r="AA60" s="41"/>
      <c r="AB60" s="104"/>
      <c r="AC60" s="9"/>
      <c r="AD60" s="2">
        <f t="shared" si="0"/>
        <v>0</v>
      </c>
      <c r="AE60" s="138">
        <f t="shared" si="1"/>
        <v>-1</v>
      </c>
    </row>
    <row r="61" spans="1:42" x14ac:dyDescent="0.25">
      <c r="O61" s="83">
        <v>0.92</v>
      </c>
      <c r="P61" s="83">
        <f t="shared" si="2"/>
        <v>59.891999999999996</v>
      </c>
      <c r="W61" s="123">
        <v>42527</v>
      </c>
      <c r="X61" s="41">
        <v>60.11</v>
      </c>
      <c r="Y61" s="41">
        <v>60.6</v>
      </c>
      <c r="Z61" s="41">
        <v>59.93</v>
      </c>
      <c r="AA61" s="41">
        <v>60.42</v>
      </c>
      <c r="AB61" s="104">
        <v>613000</v>
      </c>
      <c r="AC61" s="9">
        <v>60.13</v>
      </c>
      <c r="AD61" s="2">
        <f t="shared" si="0"/>
        <v>0.67000000000000171</v>
      </c>
      <c r="AE61" s="138">
        <f t="shared" si="1"/>
        <v>7.5402144772118707E-3</v>
      </c>
      <c r="AL61" s="234"/>
      <c r="AO61" s="234"/>
    </row>
    <row r="62" spans="1:42" x14ac:dyDescent="0.25">
      <c r="O62" s="83">
        <v>0.91</v>
      </c>
      <c r="P62" s="83">
        <f t="shared" si="2"/>
        <v>59.241</v>
      </c>
      <c r="W62" s="123">
        <v>42524</v>
      </c>
      <c r="X62" s="41">
        <v>59.3</v>
      </c>
      <c r="Y62" s="41">
        <v>60.18</v>
      </c>
      <c r="Z62" s="41">
        <v>58.89</v>
      </c>
      <c r="AA62" s="41">
        <v>59.97</v>
      </c>
      <c r="AB62" s="104">
        <v>902400</v>
      </c>
      <c r="AC62" s="9">
        <v>59.68</v>
      </c>
      <c r="AD62" s="2">
        <f t="shared" si="0"/>
        <v>1.2899999999999991</v>
      </c>
      <c r="AE62" s="138">
        <f t="shared" si="1"/>
        <v>1.9299743808710579E-2</v>
      </c>
    </row>
    <row r="63" spans="1:42" x14ac:dyDescent="0.25">
      <c r="O63" s="83">
        <v>0.9</v>
      </c>
      <c r="P63" s="83">
        <f t="shared" si="2"/>
        <v>58.589999999999996</v>
      </c>
      <c r="W63" s="123">
        <v>42523</v>
      </c>
      <c r="X63" s="41">
        <v>58.69</v>
      </c>
      <c r="Y63" s="41">
        <v>59.12</v>
      </c>
      <c r="Z63" s="41">
        <v>58.63</v>
      </c>
      <c r="AA63" s="41">
        <v>58.84</v>
      </c>
      <c r="AB63" s="104">
        <v>648400</v>
      </c>
      <c r="AC63" s="9">
        <v>58.55</v>
      </c>
      <c r="AD63" s="2">
        <f t="shared" si="0"/>
        <v>0.48999999999999488</v>
      </c>
      <c r="AE63" s="138">
        <f t="shared" si="1"/>
        <v>-4.0823269263480233E-3</v>
      </c>
      <c r="AL63" s="234"/>
      <c r="AO63" s="234"/>
      <c r="AP63" s="234"/>
    </row>
    <row r="64" spans="1:42" x14ac:dyDescent="0.25">
      <c r="W64" s="123">
        <v>42522</v>
      </c>
      <c r="X64" s="41">
        <v>59.18</v>
      </c>
      <c r="Y64" s="41">
        <v>59.22</v>
      </c>
      <c r="Z64" s="41">
        <v>58.56</v>
      </c>
      <c r="AA64" s="41">
        <v>59.08</v>
      </c>
      <c r="AB64" s="104">
        <v>1018500</v>
      </c>
      <c r="AC64" s="9">
        <v>58.79</v>
      </c>
      <c r="AD64" s="2">
        <f t="shared" si="0"/>
        <v>0.65999999999999659</v>
      </c>
      <c r="AE64" s="138">
        <f t="shared" si="1"/>
        <v>-3.5593220338983045E-3</v>
      </c>
    </row>
    <row r="65" spans="23:41" x14ac:dyDescent="0.25">
      <c r="W65" s="123">
        <v>42521</v>
      </c>
      <c r="X65" s="41">
        <v>60.06</v>
      </c>
      <c r="Y65" s="41">
        <v>60.26</v>
      </c>
      <c r="Z65" s="41">
        <v>59.09</v>
      </c>
      <c r="AA65" s="41">
        <v>59.29</v>
      </c>
      <c r="AB65" s="104">
        <v>1063900</v>
      </c>
      <c r="AC65" s="9">
        <v>59</v>
      </c>
      <c r="AD65" s="2">
        <f t="shared" si="0"/>
        <v>1.1699999999999946</v>
      </c>
      <c r="AE65" s="138">
        <f t="shared" si="1"/>
        <v>-1.2056262558606812E-2</v>
      </c>
      <c r="AL65" s="234"/>
      <c r="AO65" s="234"/>
    </row>
    <row r="66" spans="23:41" x14ac:dyDescent="0.25">
      <c r="W66" s="123">
        <v>42517</v>
      </c>
      <c r="X66" s="41">
        <v>59.84</v>
      </c>
      <c r="Y66" s="41">
        <v>60.19</v>
      </c>
      <c r="Z66" s="41">
        <v>59.72</v>
      </c>
      <c r="AA66" s="41">
        <v>60.01</v>
      </c>
      <c r="AB66" s="104">
        <v>854900</v>
      </c>
      <c r="AC66" s="9">
        <v>59.72</v>
      </c>
      <c r="AD66" s="2">
        <f t="shared" si="0"/>
        <v>0.46999999999999886</v>
      </c>
      <c r="AE66" s="138">
        <f t="shared" si="1"/>
        <v>-3.8365304420351354E-3</v>
      </c>
    </row>
    <row r="67" spans="23:41" x14ac:dyDescent="0.25">
      <c r="W67" s="123">
        <v>42516</v>
      </c>
      <c r="X67" s="41">
        <v>59.68</v>
      </c>
      <c r="Y67" s="41">
        <v>60.4</v>
      </c>
      <c r="Z67" s="41">
        <v>59.4</v>
      </c>
      <c r="AA67" s="41">
        <v>60.24</v>
      </c>
      <c r="AB67" s="104">
        <v>1333400</v>
      </c>
      <c r="AC67" s="9">
        <v>59.95</v>
      </c>
      <c r="AD67" s="2">
        <f>Y67-Z67</f>
        <v>1</v>
      </c>
      <c r="AE67" s="138">
        <f>AC67/AC68-1</f>
        <v>1.8172554347826164E-2</v>
      </c>
      <c r="AL67" s="234"/>
    </row>
    <row r="68" spans="23:41" x14ac:dyDescent="0.25">
      <c r="W68" s="123">
        <v>42515</v>
      </c>
      <c r="X68" s="41">
        <v>58.38</v>
      </c>
      <c r="Y68" s="41">
        <v>59.31</v>
      </c>
      <c r="Z68" s="41">
        <v>58.37</v>
      </c>
      <c r="AA68" s="41">
        <v>59.17</v>
      </c>
      <c r="AB68" s="104">
        <v>1006500</v>
      </c>
      <c r="AC68" s="9">
        <v>58.88</v>
      </c>
      <c r="AD68" s="2">
        <f>Y68-Z68</f>
        <v>0.94000000000000483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7" priority="39">
      <formula>Q12&gt;0</formula>
    </cfRule>
    <cfRule type="expression" dxfId="35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F30">
    <cfRule type="expression" dxfId="353" priority="31">
      <formula>F30&gt;0</formula>
    </cfRule>
    <cfRule type="expression" dxfId="352" priority="32">
      <formula>F30&lt;0</formula>
    </cfRule>
  </conditionalFormatting>
  <conditionalFormatting sqref="F31">
    <cfRule type="expression" dxfId="351" priority="29">
      <formula>F31&gt;0</formula>
    </cfRule>
    <cfRule type="expression" dxfId="350" priority="30">
      <formula>F31&lt;0</formula>
    </cfRule>
  </conditionalFormatting>
  <conditionalFormatting sqref="F32:F34">
    <cfRule type="expression" dxfId="349" priority="27">
      <formula>F32&gt;0</formula>
    </cfRule>
    <cfRule type="expression" dxfId="348" priority="28">
      <formula>F32&lt;0</formula>
    </cfRule>
  </conditionalFormatting>
  <conditionalFormatting sqref="H25:H29">
    <cfRule type="expression" dxfId="347" priority="25">
      <formula>H25&gt;0</formula>
    </cfRule>
    <cfRule type="expression" dxfId="346" priority="26">
      <formula>H25&lt;0</formula>
    </cfRule>
  </conditionalFormatting>
  <conditionalFormatting sqref="H30">
    <cfRule type="expression" dxfId="345" priority="23">
      <formula>H30&gt;0</formula>
    </cfRule>
    <cfRule type="expression" dxfId="344" priority="24">
      <formula>H30&lt;0</formula>
    </cfRule>
  </conditionalFormatting>
  <conditionalFormatting sqref="H31">
    <cfRule type="expression" dxfId="343" priority="21">
      <formula>H31&gt;0</formula>
    </cfRule>
    <cfRule type="expression" dxfId="342" priority="22">
      <formula>H31&lt;0</formula>
    </cfRule>
  </conditionalFormatting>
  <conditionalFormatting sqref="H32:H34">
    <cfRule type="expression" dxfId="341" priority="19">
      <formula>H32&gt;0</formula>
    </cfRule>
    <cfRule type="expression" dxfId="340" priority="20">
      <formula>H32&lt;0</formula>
    </cfRule>
  </conditionalFormatting>
  <conditionalFormatting sqref="F35">
    <cfRule type="expression" dxfId="339" priority="17">
      <formula>F35&gt;0</formula>
    </cfRule>
    <cfRule type="expression" dxfId="338" priority="18">
      <formula>F35&lt;0</formula>
    </cfRule>
  </conditionalFormatting>
  <conditionalFormatting sqref="H35">
    <cfRule type="expression" dxfId="337" priority="15">
      <formula>H35&gt;0</formula>
    </cfRule>
    <cfRule type="expression" dxfId="336" priority="16">
      <formula>H35&lt;0</formula>
    </cfRule>
  </conditionalFormatting>
  <conditionalFormatting sqref="F36">
    <cfRule type="expression" dxfId="335" priority="13">
      <formula>F36&gt;0</formula>
    </cfRule>
    <cfRule type="expression" dxfId="334" priority="14">
      <formula>F36&lt;0</formula>
    </cfRule>
  </conditionalFormatting>
  <conditionalFormatting sqref="H36">
    <cfRule type="expression" dxfId="333" priority="11">
      <formula>H36&gt;0</formula>
    </cfRule>
    <cfRule type="expression" dxfId="332" priority="12">
      <formula>H36&lt;0</formula>
    </cfRule>
  </conditionalFormatting>
  <conditionalFormatting sqref="H23:H24">
    <cfRule type="expression" dxfId="331" priority="5">
      <formula>H23&gt;0</formula>
    </cfRule>
    <cfRule type="expression" dxfId="330" priority="6">
      <formula>H23&lt;0</formula>
    </cfRule>
  </conditionalFormatting>
  <conditionalFormatting sqref="F23:F24">
    <cfRule type="expression" dxfId="329" priority="7">
      <formula>F23&gt;0</formula>
    </cfRule>
    <cfRule type="expression" dxfId="328" priority="8">
      <formula>F23&lt;0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76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75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>
        <v>42566</v>
      </c>
      <c r="U2" t="s">
        <v>283</v>
      </c>
      <c r="W2" s="94">
        <v>42608</v>
      </c>
      <c r="X2" s="10">
        <v>48.58</v>
      </c>
      <c r="Y2" s="10">
        <v>48.84</v>
      </c>
      <c r="Z2" s="10">
        <v>48.28</v>
      </c>
      <c r="AA2" s="10">
        <v>48.51</v>
      </c>
      <c r="AB2" s="95">
        <v>15482900</v>
      </c>
      <c r="AC2" s="10">
        <v>48.51</v>
      </c>
      <c r="AD2" s="2">
        <f>Y2-Z2</f>
        <v>0.56000000000000227</v>
      </c>
      <c r="AE2" s="138">
        <f>AC2/AC3-1</f>
        <v>2.6870607689126746E-3</v>
      </c>
    </row>
    <row r="3" spans="1:40" x14ac:dyDescent="0.25">
      <c r="A3" s="23" t="s">
        <v>71</v>
      </c>
      <c r="B3" s="476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76">
        <v>42473</v>
      </c>
      <c r="H3" s="82">
        <v>40</v>
      </c>
      <c r="I3" s="44">
        <v>48.91</v>
      </c>
      <c r="J3" s="44">
        <v>0.04</v>
      </c>
      <c r="K3" s="44">
        <f t="shared" ref="K3:K8" si="1">I3*H3-J3</f>
        <v>1956.36</v>
      </c>
      <c r="L3" s="74">
        <v>42522</v>
      </c>
      <c r="M3" s="3">
        <v>30.4</v>
      </c>
      <c r="O3" s="11" t="s">
        <v>58</v>
      </c>
      <c r="Q3" s="230">
        <f>IF(Q2=0, Q4, (F18-K18-M18)/Q2)</f>
        <v>46.026249999999955</v>
      </c>
      <c r="T3" s="121"/>
      <c r="W3" s="94">
        <v>42607</v>
      </c>
      <c r="X3" s="10">
        <v>48.62</v>
      </c>
      <c r="Y3" s="10">
        <v>48.69</v>
      </c>
      <c r="Z3" s="10">
        <v>48.3</v>
      </c>
      <c r="AA3" s="10">
        <v>48.38</v>
      </c>
      <c r="AB3" s="95">
        <v>13643200</v>
      </c>
      <c r="AC3" s="10">
        <v>48.38</v>
      </c>
      <c r="AD3" s="2">
        <f>Y3-Z3</f>
        <v>0.39000000000000057</v>
      </c>
      <c r="AE3" s="138">
        <f>AC3/AC4-1</f>
        <v>-5.1408595517170586E-3</v>
      </c>
      <c r="AN3" s="234"/>
    </row>
    <row r="4" spans="1:40" x14ac:dyDescent="0.25">
      <c r="B4" s="476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76">
        <v>42487</v>
      </c>
      <c r="H4" s="82">
        <v>40</v>
      </c>
      <c r="I4" s="44">
        <v>50.97</v>
      </c>
      <c r="J4" s="44">
        <v>0.04</v>
      </c>
      <c r="K4" s="44">
        <f t="shared" si="1"/>
        <v>2038.76</v>
      </c>
      <c r="L4" s="1">
        <v>42614</v>
      </c>
      <c r="O4" s="11" t="s">
        <v>66</v>
      </c>
      <c r="Q4" s="55">
        <v>48.51</v>
      </c>
      <c r="T4" s="121"/>
      <c r="W4" s="94">
        <v>42606</v>
      </c>
      <c r="X4" s="10">
        <v>48.5</v>
      </c>
      <c r="Y4" s="10">
        <v>48.77</v>
      </c>
      <c r="Z4" s="10">
        <v>48.35</v>
      </c>
      <c r="AA4" s="10">
        <v>48.63</v>
      </c>
      <c r="AB4" s="95">
        <v>16315800</v>
      </c>
      <c r="AC4" s="10">
        <v>48.63</v>
      </c>
      <c r="AD4" s="2">
        <f t="shared" ref="AD4:AD67" si="2">Y4-Z4</f>
        <v>0.42000000000000171</v>
      </c>
      <c r="AE4" s="138">
        <f t="shared" ref="AE4:AE67" si="3">AC4/AC5-1</f>
        <v>4.5445155959513706E-3</v>
      </c>
      <c r="AK4" s="234"/>
      <c r="AN4" s="234"/>
    </row>
    <row r="5" spans="1:40" x14ac:dyDescent="0.25">
      <c r="B5" s="476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76">
        <v>42514</v>
      </c>
      <c r="H5" s="71">
        <v>40</v>
      </c>
      <c r="I5" s="46">
        <v>49.29</v>
      </c>
      <c r="J5" s="46">
        <v>0.04</v>
      </c>
      <c r="K5" s="46">
        <f t="shared" si="1"/>
        <v>1971.56</v>
      </c>
      <c r="O5" s="11" t="s">
        <v>67</v>
      </c>
      <c r="Q5" s="3">
        <f>Q4*Q2</f>
        <v>3880.7999999999997</v>
      </c>
      <c r="W5" s="94">
        <v>42605</v>
      </c>
      <c r="X5" s="10">
        <v>48.64</v>
      </c>
      <c r="Y5" s="10">
        <v>48.75</v>
      </c>
      <c r="Z5" s="10">
        <v>48.39</v>
      </c>
      <c r="AA5" s="10">
        <v>48.41</v>
      </c>
      <c r="AB5" s="95">
        <v>15430200</v>
      </c>
      <c r="AC5" s="10">
        <v>48.41</v>
      </c>
      <c r="AD5" s="2">
        <f t="shared" si="2"/>
        <v>0.35999999999999943</v>
      </c>
      <c r="AE5" s="138">
        <f t="shared" si="3"/>
        <v>-4.5239564055111758E-3</v>
      </c>
      <c r="AK5" s="234"/>
      <c r="AN5" s="234"/>
    </row>
    <row r="6" spans="1:40" x14ac:dyDescent="0.25">
      <c r="B6" s="476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76">
        <v>42517</v>
      </c>
      <c r="H6" s="82">
        <v>20</v>
      </c>
      <c r="I6" s="44">
        <v>50.72</v>
      </c>
      <c r="J6" s="44">
        <v>0.02</v>
      </c>
      <c r="K6" s="46">
        <f t="shared" si="1"/>
        <v>1014.38</v>
      </c>
      <c r="O6" s="11" t="s">
        <v>64</v>
      </c>
      <c r="Q6" s="2">
        <f>Q3*Q2</f>
        <v>3682.0999999999963</v>
      </c>
      <c r="W6" s="94">
        <v>42604</v>
      </c>
      <c r="X6" s="10">
        <v>48.64</v>
      </c>
      <c r="Y6" s="10">
        <v>48.74</v>
      </c>
      <c r="Z6" s="10">
        <v>48.5</v>
      </c>
      <c r="AA6" s="10">
        <v>48.63</v>
      </c>
      <c r="AB6" s="95">
        <v>9212600</v>
      </c>
      <c r="AC6" s="10">
        <v>48.63</v>
      </c>
      <c r="AD6" s="2">
        <f t="shared" si="2"/>
        <v>0.24000000000000199</v>
      </c>
      <c r="AE6" s="138">
        <f t="shared" si="3"/>
        <v>-4.1109969167518745E-4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76">
        <v>42527</v>
      </c>
      <c r="H7" s="82">
        <v>30</v>
      </c>
      <c r="I7" s="44">
        <v>50.59</v>
      </c>
      <c r="J7" s="44">
        <v>0.03</v>
      </c>
      <c r="K7" s="46">
        <f t="shared" si="1"/>
        <v>1517.67</v>
      </c>
      <c r="O7" s="11" t="s">
        <v>187</v>
      </c>
      <c r="P7"/>
      <c r="Q7" s="2">
        <f>Q10+Q8</f>
        <v>198.700000000003</v>
      </c>
      <c r="R7">
        <v>80</v>
      </c>
      <c r="T7" s="85"/>
      <c r="W7" s="94">
        <v>42601</v>
      </c>
      <c r="X7" s="10">
        <v>48.44</v>
      </c>
      <c r="Y7" s="10">
        <v>48.73</v>
      </c>
      <c r="Z7" s="10">
        <v>48.2</v>
      </c>
      <c r="AA7" s="10">
        <v>48.65</v>
      </c>
      <c r="AB7" s="95">
        <v>12557700</v>
      </c>
      <c r="AC7" s="10">
        <v>48.65</v>
      </c>
      <c r="AD7" s="2">
        <f t="shared" si="2"/>
        <v>0.52999999999999403</v>
      </c>
      <c r="AE7" s="138">
        <f t="shared" si="3"/>
        <v>2.4726973006388153E-3</v>
      </c>
      <c r="AK7" s="234"/>
      <c r="AN7" s="234"/>
    </row>
    <row r="8" spans="1:40" x14ac:dyDescent="0.25">
      <c r="B8" s="476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G8" s="476">
        <v>42587</v>
      </c>
      <c r="H8" s="82">
        <v>30</v>
      </c>
      <c r="I8" s="44">
        <v>48.68</v>
      </c>
      <c r="J8" s="44">
        <v>0.03</v>
      </c>
      <c r="K8" s="44">
        <f t="shared" si="1"/>
        <v>1460.3700000000001</v>
      </c>
      <c r="O8" s="11" t="s">
        <v>190</v>
      </c>
      <c r="Q8" s="2">
        <f>K18+M18-F18+Q2*Q4</f>
        <v>198.700000000003</v>
      </c>
      <c r="W8" s="94">
        <v>42600</v>
      </c>
      <c r="X8" s="10">
        <v>48.5</v>
      </c>
      <c r="Y8" s="10">
        <v>48.66</v>
      </c>
      <c r="Z8" s="10">
        <v>48.33</v>
      </c>
      <c r="AA8" s="10">
        <v>48.53</v>
      </c>
      <c r="AB8" s="95">
        <v>12189200</v>
      </c>
      <c r="AC8" s="10">
        <v>48.53</v>
      </c>
      <c r="AD8" s="2">
        <f t="shared" si="2"/>
        <v>0.32999999999999829</v>
      </c>
      <c r="AE8" s="138">
        <f t="shared" si="3"/>
        <v>-1.6457519029006162E-3</v>
      </c>
    </row>
    <row r="9" spans="1:40" x14ac:dyDescent="0.25">
      <c r="B9" s="74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224</v>
      </c>
      <c r="P9"/>
      <c r="Q9" s="138">
        <f>IF(Q2=0, 0, Q8/Q6)</f>
        <v>5.3963770674344318E-2</v>
      </c>
      <c r="W9" s="94">
        <v>42599</v>
      </c>
      <c r="X9" s="10">
        <v>48.37</v>
      </c>
      <c r="Y9" s="10">
        <v>48.66</v>
      </c>
      <c r="Z9" s="10">
        <v>48.31</v>
      </c>
      <c r="AA9" s="10">
        <v>48.61</v>
      </c>
      <c r="AB9" s="95">
        <v>13062900</v>
      </c>
      <c r="AC9" s="10">
        <v>48.61</v>
      </c>
      <c r="AD9" s="2">
        <f t="shared" si="2"/>
        <v>0.34999999999999432</v>
      </c>
      <c r="AE9" s="138">
        <f t="shared" si="3"/>
        <v>3.5094962840627186E-3</v>
      </c>
      <c r="AK9" s="234"/>
      <c r="AN9" s="234"/>
    </row>
    <row r="10" spans="1:40" x14ac:dyDescent="0.25">
      <c r="B10" s="74">
        <v>42566</v>
      </c>
      <c r="C10" s="7">
        <v>30</v>
      </c>
      <c r="D10" s="44">
        <v>47.58</v>
      </c>
      <c r="E10" s="44">
        <v>0</v>
      </c>
      <c r="F10" s="44">
        <f>C10*D10+E10</f>
        <v>1427.3999999999999</v>
      </c>
      <c r="O10" s="11" t="s">
        <v>223</v>
      </c>
      <c r="Q10" s="2">
        <v>0</v>
      </c>
      <c r="W10" s="94">
        <v>42598</v>
      </c>
      <c r="X10" s="10">
        <v>48.16</v>
      </c>
      <c r="Y10" s="10">
        <v>48.6</v>
      </c>
      <c r="Z10" s="10">
        <v>48.06</v>
      </c>
      <c r="AA10" s="10">
        <v>48.44</v>
      </c>
      <c r="AB10" s="95">
        <v>13957600</v>
      </c>
      <c r="AC10" s="10">
        <v>48.44</v>
      </c>
      <c r="AD10" s="2">
        <f t="shared" si="2"/>
        <v>0.53999999999999915</v>
      </c>
      <c r="AE10" s="138">
        <f t="shared" si="3"/>
        <v>3.5218562253986896E-3</v>
      </c>
    </row>
    <row r="11" spans="1:40" x14ac:dyDescent="0.25">
      <c r="O11" s="11" t="s">
        <v>184</v>
      </c>
      <c r="Q11" s="138">
        <f>IF(U58="N/A (N/A)", 0, VALUE(TRIM(CLEAN(MID(U58, FIND("(", U58)+1, 5)))))</f>
        <v>3.1300000000000001E-2</v>
      </c>
      <c r="W11" s="94">
        <v>42597</v>
      </c>
      <c r="X11" s="10">
        <v>48.05</v>
      </c>
      <c r="Y11" s="10">
        <v>48.34</v>
      </c>
      <c r="Z11" s="10">
        <v>48.03</v>
      </c>
      <c r="AA11" s="10">
        <v>48.27</v>
      </c>
      <c r="AB11" s="95">
        <v>11758900</v>
      </c>
      <c r="AC11" s="10">
        <v>48.27</v>
      </c>
      <c r="AD11" s="2">
        <f t="shared" si="2"/>
        <v>0.31000000000000227</v>
      </c>
      <c r="AE11" s="138">
        <f t="shared" si="3"/>
        <v>7.724425887265296E-3</v>
      </c>
      <c r="AK11" s="234"/>
      <c r="AN11" s="234"/>
    </row>
    <row r="12" spans="1:40" x14ac:dyDescent="0.25">
      <c r="W12" s="94">
        <v>42594</v>
      </c>
      <c r="X12" s="10">
        <v>48.05</v>
      </c>
      <c r="Y12" s="10">
        <v>48.08</v>
      </c>
      <c r="Z12" s="10">
        <v>47.83</v>
      </c>
      <c r="AA12" s="10">
        <v>47.9</v>
      </c>
      <c r="AB12" s="95">
        <v>13227500</v>
      </c>
      <c r="AC12" s="10">
        <v>47.9</v>
      </c>
      <c r="AD12" s="2">
        <f t="shared" si="2"/>
        <v>0.25</v>
      </c>
      <c r="AE12" s="138">
        <f t="shared" si="3"/>
        <v>-7.0480928689884426E-3</v>
      </c>
    </row>
    <row r="13" spans="1:40" x14ac:dyDescent="0.25">
      <c r="W13" s="94">
        <v>42593</v>
      </c>
      <c r="X13" s="10">
        <v>48.23</v>
      </c>
      <c r="Y13" s="10">
        <v>48.5</v>
      </c>
      <c r="Z13" s="10">
        <v>47.92</v>
      </c>
      <c r="AA13" s="10">
        <v>48.24</v>
      </c>
      <c r="AB13" s="95">
        <v>14614100</v>
      </c>
      <c r="AC13" s="10">
        <v>48.24</v>
      </c>
      <c r="AD13" s="2">
        <f t="shared" si="2"/>
        <v>0.57999999999999829</v>
      </c>
      <c r="AE13" s="138">
        <f t="shared" si="3"/>
        <v>1.2453300124533051E-3</v>
      </c>
      <c r="AK13" s="234"/>
      <c r="AN13" s="234"/>
    </row>
    <row r="14" spans="1:40" x14ac:dyDescent="0.25">
      <c r="T14" s="84"/>
      <c r="U14" s="11"/>
      <c r="W14" s="94">
        <v>42592</v>
      </c>
      <c r="X14" s="10">
        <v>48.82</v>
      </c>
      <c r="Y14" s="10">
        <v>48.93</v>
      </c>
      <c r="Z14" s="10">
        <v>48.08</v>
      </c>
      <c r="AA14" s="10">
        <v>48.18</v>
      </c>
      <c r="AB14" s="95">
        <v>16782700</v>
      </c>
      <c r="AC14" s="10">
        <v>48.18</v>
      </c>
      <c r="AD14" s="2">
        <f t="shared" si="2"/>
        <v>0.85000000000000142</v>
      </c>
      <c r="AE14" s="138">
        <f t="shared" si="3"/>
        <v>-1.5328019619865074E-2</v>
      </c>
    </row>
    <row r="15" spans="1:40" x14ac:dyDescent="0.25">
      <c r="W15" s="94">
        <v>42591</v>
      </c>
      <c r="X15" s="10">
        <v>49.02</v>
      </c>
      <c r="Y15" s="10">
        <v>49.15</v>
      </c>
      <c r="Z15" s="10">
        <v>48.81</v>
      </c>
      <c r="AA15" s="10">
        <v>48.93</v>
      </c>
      <c r="AB15" s="95">
        <v>10449800</v>
      </c>
      <c r="AC15" s="10">
        <v>48.93</v>
      </c>
      <c r="AD15" s="2">
        <f t="shared" si="2"/>
        <v>0.33999999999999631</v>
      </c>
      <c r="AE15" s="138">
        <f t="shared" si="3"/>
        <v>4.0891433244749642E-4</v>
      </c>
      <c r="AK15" s="234"/>
      <c r="AN15" s="234"/>
    </row>
    <row r="16" spans="1:40" x14ac:dyDescent="0.25">
      <c r="W16" s="94">
        <v>42590</v>
      </c>
      <c r="X16" s="10">
        <v>48.78</v>
      </c>
      <c r="Y16" s="10">
        <v>49.05</v>
      </c>
      <c r="Z16" s="10">
        <v>48.74</v>
      </c>
      <c r="AA16" s="10">
        <v>48.91</v>
      </c>
      <c r="AB16" s="95">
        <v>14871600</v>
      </c>
      <c r="AC16" s="10">
        <v>48.91</v>
      </c>
      <c r="AD16" s="2">
        <f t="shared" si="2"/>
        <v>0.30999999999999517</v>
      </c>
      <c r="AE16" s="138">
        <f t="shared" si="3"/>
        <v>4.7247329498767421E-3</v>
      </c>
    </row>
    <row r="17" spans="1:40" x14ac:dyDescent="0.25">
      <c r="H17" s="72"/>
      <c r="W17" s="94">
        <v>42587</v>
      </c>
      <c r="X17" s="10">
        <v>48.39</v>
      </c>
      <c r="Y17" s="10">
        <v>48.7</v>
      </c>
      <c r="Z17" s="10">
        <v>48.13</v>
      </c>
      <c r="AA17" s="10">
        <v>48.68</v>
      </c>
      <c r="AB17" s="95">
        <v>19064700</v>
      </c>
      <c r="AC17" s="10">
        <v>48.68</v>
      </c>
      <c r="AD17" s="2">
        <f t="shared" si="2"/>
        <v>0.57000000000000028</v>
      </c>
      <c r="AE17" s="138">
        <f t="shared" si="3"/>
        <v>1.7558528428093467E-2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200</v>
      </c>
      <c r="I18" s="18"/>
      <c r="J18" s="18"/>
      <c r="K18" s="18">
        <f>SUM(K3:K17)</f>
        <v>9959.1</v>
      </c>
      <c r="L18" s="18"/>
      <c r="M18" s="18">
        <f>SUM(M2:M17)</f>
        <v>45.4</v>
      </c>
      <c r="W18" s="94">
        <v>42586</v>
      </c>
      <c r="X18" s="10">
        <v>47.6</v>
      </c>
      <c r="Y18" s="10">
        <v>48</v>
      </c>
      <c r="Z18" s="10">
        <v>47.57</v>
      </c>
      <c r="AA18" s="10">
        <v>47.84</v>
      </c>
      <c r="AB18" s="95">
        <v>14662600</v>
      </c>
      <c r="AC18" s="10">
        <v>47.84</v>
      </c>
      <c r="AD18" s="2">
        <f t="shared" si="2"/>
        <v>0.42999999999999972</v>
      </c>
      <c r="AE18" s="138">
        <f t="shared" si="3"/>
        <v>5.6758461215051792E-3</v>
      </c>
    </row>
    <row r="19" spans="1:40" ht="15.75" thickBot="1" x14ac:dyDescent="0.3">
      <c r="A19" s="359" t="s">
        <v>204</v>
      </c>
      <c r="B19" s="360"/>
      <c r="C19" s="361">
        <f>SumByColor($A$19,C2:C17)</f>
        <v>200</v>
      </c>
      <c r="D19" s="361"/>
      <c r="E19" s="361"/>
      <c r="F19" s="362">
        <f>SumByColor($A$19,F2:F17)</f>
        <v>9848</v>
      </c>
      <c r="G19" s="361"/>
      <c r="H19" s="361">
        <f>SumByColor($A$19,H2:H17)</f>
        <v>200</v>
      </c>
      <c r="I19" s="361"/>
      <c r="J19" s="361"/>
      <c r="K19" s="362">
        <f>SumByColor($A$19,K2:K17)</f>
        <v>9959</v>
      </c>
      <c r="L19" s="361"/>
      <c r="M19" s="362">
        <f t="shared" ref="M19" si="4">SumByColor($A$19,M2:M17)</f>
        <v>0</v>
      </c>
      <c r="W19" s="94">
        <v>42585</v>
      </c>
      <c r="X19" s="10">
        <v>47.33</v>
      </c>
      <c r="Y19" s="10">
        <v>47.64</v>
      </c>
      <c r="Z19" s="10">
        <v>47.33</v>
      </c>
      <c r="AA19" s="10">
        <v>47.57</v>
      </c>
      <c r="AB19" s="95">
        <v>14913500</v>
      </c>
      <c r="AC19" s="10">
        <v>47.57</v>
      </c>
      <c r="AD19" s="2">
        <f t="shared" si="2"/>
        <v>0.31000000000000227</v>
      </c>
      <c r="AE19" s="138" t="e">
        <f t="shared" si="3"/>
        <v>#DIV/0!</v>
      </c>
      <c r="AK19" s="234"/>
      <c r="AN19" s="234"/>
    </row>
    <row r="20" spans="1:40" x14ac:dyDescent="0.25">
      <c r="W20" s="94">
        <v>42585</v>
      </c>
      <c r="X20" s="10" t="s">
        <v>194</v>
      </c>
      <c r="Y20" s="10"/>
      <c r="Z20" s="10"/>
      <c r="AA20" s="10"/>
      <c r="AB20" s="95"/>
      <c r="AC20" s="10"/>
      <c r="AD20" s="2">
        <f t="shared" si="2"/>
        <v>0</v>
      </c>
      <c r="AE20" s="138">
        <f t="shared" si="3"/>
        <v>-1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42584</v>
      </c>
      <c r="X21" s="10">
        <v>47.66</v>
      </c>
      <c r="Y21" s="10">
        <v>47.83</v>
      </c>
      <c r="Z21" s="10">
        <v>47.39</v>
      </c>
      <c r="AA21" s="10">
        <v>47.7</v>
      </c>
      <c r="AB21" s="95">
        <v>17033100</v>
      </c>
      <c r="AC21" s="10">
        <v>47.32</v>
      </c>
      <c r="AD21" s="2">
        <f t="shared" si="2"/>
        <v>0.43999999999999773</v>
      </c>
      <c r="AE21" s="138">
        <f t="shared" si="3"/>
        <v>-2.3192072527935537E-3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5">C22*(E22-D22)</f>
        <v>-4.0000000000000568</v>
      </c>
      <c r="G22" s="40">
        <f t="shared" ref="G22:G44" si="6">D22*C22</f>
        <v>2020</v>
      </c>
      <c r="H22" s="231">
        <f t="shared" ref="H22:H44" si="7">(E22-D22)/D22</f>
        <v>-1.9801980198020084E-3</v>
      </c>
      <c r="I22" s="40"/>
      <c r="W22" s="94">
        <v>42583</v>
      </c>
      <c r="X22" s="10">
        <v>47.98</v>
      </c>
      <c r="Y22" s="10">
        <v>48.05</v>
      </c>
      <c r="Z22" s="10">
        <v>47.63</v>
      </c>
      <c r="AA22" s="10">
        <v>47.81</v>
      </c>
      <c r="AB22" s="95">
        <v>16026600</v>
      </c>
      <c r="AC22" s="10">
        <v>47.43</v>
      </c>
      <c r="AD22" s="2">
        <f t="shared" si="2"/>
        <v>0.4199999999999946</v>
      </c>
      <c r="AE22" s="138">
        <f t="shared" si="3"/>
        <v>-3.3620508510191494E-3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5"/>
        <v>-115.99999999999994</v>
      </c>
      <c r="G23" s="40">
        <f t="shared" si="6"/>
        <v>2020</v>
      </c>
      <c r="H23" s="231">
        <f t="shared" si="7"/>
        <v>-5.74257425742574E-2</v>
      </c>
      <c r="I23" s="40"/>
      <c r="W23" s="94">
        <v>42580</v>
      </c>
      <c r="X23" s="10">
        <v>47.95</v>
      </c>
      <c r="Y23" s="10">
        <v>48.17</v>
      </c>
      <c r="Z23" s="10">
        <v>47.95</v>
      </c>
      <c r="AA23" s="10">
        <v>47.97</v>
      </c>
      <c r="AB23" s="95">
        <v>13111700</v>
      </c>
      <c r="AC23" s="10">
        <v>47.59</v>
      </c>
      <c r="AD23" s="2">
        <f t="shared" si="2"/>
        <v>0.21999999999999886</v>
      </c>
      <c r="AE23" s="138">
        <f t="shared" si="3"/>
        <v>-3.3507853403140775E-3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5"/>
        <v>-56.200000000000045</v>
      </c>
      <c r="G24" s="40">
        <f t="shared" si="6"/>
        <v>2005</v>
      </c>
      <c r="H24" s="231">
        <f t="shared" si="7"/>
        <v>-2.8029925187032442E-2</v>
      </c>
      <c r="I24" s="40" t="s">
        <v>192</v>
      </c>
      <c r="W24" s="94">
        <v>42579</v>
      </c>
      <c r="X24" s="10">
        <v>47.94</v>
      </c>
      <c r="Y24" s="10">
        <v>48.22</v>
      </c>
      <c r="Z24" s="10">
        <v>47.68</v>
      </c>
      <c r="AA24" s="10">
        <v>48.13</v>
      </c>
      <c r="AB24" s="95">
        <v>12562600</v>
      </c>
      <c r="AC24" s="10">
        <v>47.75</v>
      </c>
      <c r="AD24" s="2">
        <f t="shared" si="2"/>
        <v>0.53999999999999915</v>
      </c>
      <c r="AE24" s="138">
        <f t="shared" si="3"/>
        <v>2.7299454010920599E-3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5"/>
        <v>-22.199999999999989</v>
      </c>
      <c r="G25" s="40">
        <f t="shared" si="6"/>
        <v>2005</v>
      </c>
      <c r="H25" s="231">
        <f t="shared" si="7"/>
        <v>-1.1072319201995006E-2</v>
      </c>
      <c r="I25" s="40"/>
      <c r="W25" s="94">
        <v>42578</v>
      </c>
      <c r="X25" s="10">
        <v>47.95</v>
      </c>
      <c r="Y25" s="10">
        <v>48.22</v>
      </c>
      <c r="Z25" s="10">
        <v>47.78</v>
      </c>
      <c r="AA25" s="10">
        <v>48</v>
      </c>
      <c r="AB25" s="95">
        <v>17886800</v>
      </c>
      <c r="AC25" s="10">
        <v>47.62</v>
      </c>
      <c r="AD25" s="2">
        <f t="shared" si="2"/>
        <v>0.43999999999999773</v>
      </c>
      <c r="AE25" s="138">
        <f t="shared" si="3"/>
        <v>6.303845345658754E-4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5"/>
        <v>-53.400000000000034</v>
      </c>
      <c r="G26" s="40">
        <f t="shared" si="6"/>
        <v>2005</v>
      </c>
      <c r="H26" s="231">
        <f t="shared" si="7"/>
        <v>-2.6633416458852886E-2</v>
      </c>
      <c r="I26" s="40"/>
      <c r="W26" s="94">
        <v>42577</v>
      </c>
      <c r="X26" s="10">
        <v>48.03</v>
      </c>
      <c r="Y26" s="10">
        <v>48.17</v>
      </c>
      <c r="Z26" s="10">
        <v>47.8</v>
      </c>
      <c r="AA26" s="10">
        <v>47.97</v>
      </c>
      <c r="AB26" s="95">
        <v>16130100</v>
      </c>
      <c r="AC26" s="10">
        <v>47.59</v>
      </c>
      <c r="AD26" s="2">
        <f t="shared" si="2"/>
        <v>0.37000000000000455</v>
      </c>
      <c r="AE26" s="138">
        <f t="shared" si="3"/>
        <v>-3.1420192710515105E-3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5"/>
        <v>-5.8000000000001251</v>
      </c>
      <c r="G27" s="40">
        <f t="shared" si="6"/>
        <v>2005</v>
      </c>
      <c r="H27" s="231">
        <f t="shared" si="7"/>
        <v>-2.8927680798005611E-3</v>
      </c>
      <c r="I27" s="40"/>
      <c r="W27" s="94">
        <v>42576</v>
      </c>
      <c r="X27" s="10">
        <v>48.24</v>
      </c>
      <c r="Y27" s="10">
        <v>48.26</v>
      </c>
      <c r="Z27" s="10">
        <v>47.85</v>
      </c>
      <c r="AA27" s="10">
        <v>48.12</v>
      </c>
      <c r="AB27" s="95">
        <v>12122200</v>
      </c>
      <c r="AC27" s="10">
        <v>47.74</v>
      </c>
      <c r="AD27" s="2">
        <f t="shared" si="2"/>
        <v>0.40999999999999659</v>
      </c>
      <c r="AE27" s="138">
        <f t="shared" si="3"/>
        <v>-4.1718815185647351E-3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5"/>
        <v>-53.799999999999955</v>
      </c>
      <c r="G28" s="40">
        <f t="shared" si="6"/>
        <v>3900.2</v>
      </c>
      <c r="H28" s="231">
        <f t="shared" si="7"/>
        <v>-1.3794164401825536E-2</v>
      </c>
      <c r="I28" s="40"/>
      <c r="W28" s="94">
        <v>42573</v>
      </c>
      <c r="X28" s="10">
        <v>48.32</v>
      </c>
      <c r="Y28" s="10">
        <v>48.36</v>
      </c>
      <c r="Z28" s="10">
        <v>48.1</v>
      </c>
      <c r="AA28" s="10">
        <v>48.32</v>
      </c>
      <c r="AB28" s="95">
        <v>13588500</v>
      </c>
      <c r="AC28" s="10">
        <v>47.94</v>
      </c>
      <c r="AD28" s="2">
        <f t="shared" si="2"/>
        <v>0.25999999999999801</v>
      </c>
      <c r="AE28" s="138">
        <f t="shared" si="3"/>
        <v>4.1736227045063856E-4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5"/>
        <v>-134.5999999999998</v>
      </c>
      <c r="G29" s="40">
        <f t="shared" si="6"/>
        <v>3900.2</v>
      </c>
      <c r="H29" s="231">
        <f t="shared" si="7"/>
        <v>-3.451105071534788E-2</v>
      </c>
      <c r="I29" s="40"/>
      <c r="W29" s="94">
        <v>42572</v>
      </c>
      <c r="X29" s="10">
        <v>48.65</v>
      </c>
      <c r="Y29" s="10">
        <v>48.81</v>
      </c>
      <c r="Z29" s="10">
        <v>48.29</v>
      </c>
      <c r="AA29" s="10">
        <v>48.3</v>
      </c>
      <c r="AB29" s="95">
        <v>15532000</v>
      </c>
      <c r="AC29" s="10">
        <v>47.92</v>
      </c>
      <c r="AD29" s="2">
        <f t="shared" si="2"/>
        <v>0.52000000000000313</v>
      </c>
      <c r="AE29" s="138">
        <f t="shared" si="3"/>
        <v>-6.2214848610534501E-3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5"/>
        <v>17.360000000000184</v>
      </c>
      <c r="G30" s="40">
        <f t="shared" si="6"/>
        <v>1943.84</v>
      </c>
      <c r="H30" s="231">
        <f t="shared" si="7"/>
        <v>8.9307761955717477E-3</v>
      </c>
      <c r="I30" s="40"/>
      <c r="W30" s="94">
        <v>42571</v>
      </c>
      <c r="X30" s="10">
        <v>48.59</v>
      </c>
      <c r="Y30" s="10">
        <v>48.69</v>
      </c>
      <c r="Z30" s="10">
        <v>48.4</v>
      </c>
      <c r="AA30" s="10">
        <v>48.61</v>
      </c>
      <c r="AB30" s="95">
        <v>16569900</v>
      </c>
      <c r="AC30" s="10">
        <v>48.22</v>
      </c>
      <c r="AD30" s="2">
        <f t="shared" si="2"/>
        <v>0.28999999999999915</v>
      </c>
      <c r="AE30" s="138">
        <f t="shared" si="3"/>
        <v>5.002084201750856E-3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5"/>
        <v>17.3599999999999</v>
      </c>
      <c r="G31" s="40">
        <f t="shared" si="6"/>
        <v>3885.84</v>
      </c>
      <c r="H31" s="231">
        <f t="shared" si="7"/>
        <v>4.4675025219772044E-3</v>
      </c>
      <c r="I31" s="40"/>
      <c r="W31" s="94">
        <v>42570</v>
      </c>
      <c r="X31" s="10">
        <v>48.08</v>
      </c>
      <c r="Y31" s="10">
        <v>48.55</v>
      </c>
      <c r="Z31" s="10">
        <v>48.05</v>
      </c>
      <c r="AA31" s="10">
        <v>48.37</v>
      </c>
      <c r="AB31" s="95">
        <v>15982900</v>
      </c>
      <c r="AC31" s="10">
        <v>47.98</v>
      </c>
      <c r="AD31" s="2">
        <f t="shared" si="2"/>
        <v>0.5</v>
      </c>
      <c r="AE31" s="138">
        <f t="shared" si="3"/>
        <v>1.670146137787043E-3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5"/>
        <v>163.75999999999976</v>
      </c>
      <c r="G32" s="40">
        <f t="shared" si="6"/>
        <v>3885.84</v>
      </c>
      <c r="H32" s="231">
        <f t="shared" si="7"/>
        <v>4.214275420501095E-2</v>
      </c>
      <c r="I32" s="40"/>
      <c r="W32" s="94">
        <v>42569</v>
      </c>
      <c r="X32" s="10">
        <v>47.81</v>
      </c>
      <c r="Y32" s="10">
        <v>48.33</v>
      </c>
      <c r="Z32" s="10">
        <v>47.78</v>
      </c>
      <c r="AA32" s="10">
        <v>48.28</v>
      </c>
      <c r="AB32" s="95">
        <v>24139200</v>
      </c>
      <c r="AC32" s="10">
        <v>47.9</v>
      </c>
      <c r="AD32" s="2">
        <f t="shared" si="2"/>
        <v>0.54999999999999716</v>
      </c>
      <c r="AE32" s="138">
        <f t="shared" si="3"/>
        <v>1.2043101626875163E-2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5"/>
        <v>189.72000000000008</v>
      </c>
      <c r="G33" s="40">
        <f t="shared" si="6"/>
        <v>1847.08</v>
      </c>
      <c r="H33" s="231">
        <f t="shared" si="7"/>
        <v>0.10271347207484251</v>
      </c>
      <c r="I33" s="40"/>
      <c r="W33" s="94">
        <v>42566</v>
      </c>
      <c r="X33" s="10">
        <v>48.85</v>
      </c>
      <c r="Y33" s="10">
        <v>48.88</v>
      </c>
      <c r="Z33" s="10">
        <v>47.41</v>
      </c>
      <c r="AA33" s="10">
        <v>47.71</v>
      </c>
      <c r="AB33" s="95">
        <v>35121000</v>
      </c>
      <c r="AC33" s="10">
        <v>47.33</v>
      </c>
      <c r="AD33" s="2">
        <f t="shared" si="2"/>
        <v>1.470000000000006</v>
      </c>
      <c r="AE33" s="138">
        <f t="shared" si="3"/>
        <v>-2.5128733264675573E-2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5"/>
        <v>150.91999999999985</v>
      </c>
      <c r="G34" s="40">
        <f t="shared" si="6"/>
        <v>3847.48</v>
      </c>
      <c r="H34" s="231">
        <f t="shared" si="7"/>
        <v>3.9225674987264349E-2</v>
      </c>
      <c r="I34" s="40"/>
      <c r="W34" s="94">
        <v>42565</v>
      </c>
      <c r="X34" s="10">
        <v>49.05</v>
      </c>
      <c r="Y34" s="10">
        <v>49.15</v>
      </c>
      <c r="Z34" s="10">
        <v>48.67</v>
      </c>
      <c r="AA34" s="10">
        <v>48.94</v>
      </c>
      <c r="AB34" s="95">
        <v>17578400</v>
      </c>
      <c r="AC34" s="10">
        <v>48.55</v>
      </c>
      <c r="AD34" s="2">
        <f t="shared" si="2"/>
        <v>0.47999999999999687</v>
      </c>
      <c r="AE34" s="138">
        <f t="shared" si="3"/>
        <v>1.3781582793902514E-2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5"/>
        <v>88.520000000000323</v>
      </c>
      <c r="G35" s="40">
        <f t="shared" si="6"/>
        <v>3847.48</v>
      </c>
      <c r="H35" s="231">
        <f t="shared" si="7"/>
        <v>2.3007267094305967E-2</v>
      </c>
      <c r="I35" s="40"/>
      <c r="W35" s="94">
        <v>42564</v>
      </c>
      <c r="X35" s="10">
        <v>48.31</v>
      </c>
      <c r="Y35" s="10">
        <v>48.47</v>
      </c>
      <c r="Z35" s="10">
        <v>47.98</v>
      </c>
      <c r="AA35" s="10">
        <v>48.27</v>
      </c>
      <c r="AB35" s="95">
        <v>14389600</v>
      </c>
      <c r="AC35" s="10">
        <v>47.89</v>
      </c>
      <c r="AD35" s="2">
        <f t="shared" si="2"/>
        <v>0.49000000000000199</v>
      </c>
      <c r="AE35" s="138">
        <f t="shared" si="3"/>
        <v>-1.4595496246871953E-3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5"/>
        <v>88.824999999999719</v>
      </c>
      <c r="G36" s="40">
        <f t="shared" si="6"/>
        <v>5293.4750000000004</v>
      </c>
      <c r="H36" s="231">
        <f t="shared" si="7"/>
        <v>1.678009247233617E-2</v>
      </c>
      <c r="I36" s="40"/>
      <c r="W36" s="94">
        <v>42563</v>
      </c>
      <c r="X36" s="10">
        <v>48.42</v>
      </c>
      <c r="Y36" s="10">
        <v>48.63</v>
      </c>
      <c r="Z36" s="10">
        <v>48.22</v>
      </c>
      <c r="AA36" s="10">
        <v>48.35</v>
      </c>
      <c r="AB36" s="95">
        <v>15067900</v>
      </c>
      <c r="AC36" s="10">
        <v>47.96</v>
      </c>
      <c r="AD36" s="2">
        <f t="shared" si="2"/>
        <v>0.41000000000000369</v>
      </c>
      <c r="AE36" s="138">
        <f t="shared" si="3"/>
        <v>5.4507337526203958E-3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5"/>
        <v>16.170000000000613</v>
      </c>
      <c r="G37" s="40">
        <f t="shared" si="6"/>
        <v>5293.53</v>
      </c>
      <c r="H37" s="231">
        <f t="shared" si="7"/>
        <v>3.0546724019700679E-3</v>
      </c>
      <c r="I37" s="40"/>
      <c r="W37" s="94">
        <v>42562</v>
      </c>
      <c r="X37" s="10">
        <v>48.1</v>
      </c>
      <c r="Y37" s="10">
        <v>48.45</v>
      </c>
      <c r="Z37" s="10">
        <v>47.94</v>
      </c>
      <c r="AA37" s="10">
        <v>48.08</v>
      </c>
      <c r="AB37" s="95">
        <v>16008700</v>
      </c>
      <c r="AC37" s="10">
        <v>47.7</v>
      </c>
      <c r="AD37" s="2">
        <f t="shared" si="2"/>
        <v>0.51000000000000512</v>
      </c>
      <c r="AE37" s="138">
        <f t="shared" si="3"/>
        <v>6.1168529846025166E-3</v>
      </c>
    </row>
    <row r="38" spans="2:31" x14ac:dyDescent="0.25">
      <c r="B38" s="193">
        <v>42507</v>
      </c>
      <c r="C38" s="479">
        <v>110</v>
      </c>
      <c r="D38" s="480">
        <v>48.122500000000002</v>
      </c>
      <c r="E38" s="40">
        <v>47.62</v>
      </c>
      <c r="F38" s="40">
        <f t="shared" si="5"/>
        <v>-55.275000000000531</v>
      </c>
      <c r="G38" s="40">
        <f t="shared" si="6"/>
        <v>5293.4750000000004</v>
      </c>
      <c r="H38" s="231">
        <f t="shared" si="7"/>
        <v>-1.0442100888357937E-2</v>
      </c>
      <c r="I38" s="40"/>
      <c r="W38" s="94">
        <v>42559</v>
      </c>
      <c r="X38" s="10">
        <v>47.45</v>
      </c>
      <c r="Y38" s="10">
        <v>47.92</v>
      </c>
      <c r="Z38" s="10">
        <v>47.45</v>
      </c>
      <c r="AA38" s="10">
        <v>47.79</v>
      </c>
      <c r="AB38" s="95">
        <v>19775700</v>
      </c>
      <c r="AC38" s="10">
        <v>47.41</v>
      </c>
      <c r="AD38" s="2">
        <f t="shared" si="2"/>
        <v>0.46999999999999886</v>
      </c>
      <c r="AE38" s="138">
        <f t="shared" si="3"/>
        <v>2.1107042860219583E-2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5"/>
        <v>122.07999999999998</v>
      </c>
      <c r="G39" s="40">
        <f t="shared" si="6"/>
        <v>3321.92</v>
      </c>
      <c r="H39" s="231">
        <f t="shared" si="7"/>
        <v>3.6749831422791632E-2</v>
      </c>
      <c r="I39" s="40"/>
      <c r="O39" s="11"/>
      <c r="P39" s="536" t="s">
        <v>78</v>
      </c>
      <c r="Q39" s="536"/>
      <c r="R39" s="34"/>
      <c r="W39" s="94">
        <v>42558</v>
      </c>
      <c r="X39" s="10">
        <v>46.58</v>
      </c>
      <c r="Y39" s="10">
        <v>47.22</v>
      </c>
      <c r="Z39" s="10">
        <v>46.44</v>
      </c>
      <c r="AA39" s="10">
        <v>46.8</v>
      </c>
      <c r="AB39" s="95">
        <v>17946200</v>
      </c>
      <c r="AC39" s="10">
        <v>46.43</v>
      </c>
      <c r="AD39" s="2">
        <f t="shared" si="2"/>
        <v>0.78000000000000114</v>
      </c>
      <c r="AE39" s="138">
        <f t="shared" si="3"/>
        <v>3.241140881590221E-3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5"/>
        <v>242.46000000000015</v>
      </c>
      <c r="G40" s="40">
        <f t="shared" si="6"/>
        <v>2307.54</v>
      </c>
      <c r="H40" s="231">
        <f t="shared" si="7"/>
        <v>0.10507293481369778</v>
      </c>
      <c r="I40" s="40"/>
      <c r="O40" s="2"/>
      <c r="P40" s="83">
        <v>1.1000000000000001</v>
      </c>
      <c r="Q40" s="83">
        <f>P40*$Q$4</f>
        <v>53.361000000000004</v>
      </c>
      <c r="R40" s="34"/>
      <c r="W40" s="94">
        <v>42557</v>
      </c>
      <c r="X40" s="10">
        <v>45.89</v>
      </c>
      <c r="Y40" s="10">
        <v>46.66</v>
      </c>
      <c r="Z40" s="10">
        <v>45.7</v>
      </c>
      <c r="AA40" s="10">
        <v>46.65</v>
      </c>
      <c r="AB40" s="95">
        <v>19024100</v>
      </c>
      <c r="AC40" s="10">
        <v>46.28</v>
      </c>
      <c r="AD40" s="2">
        <f t="shared" si="2"/>
        <v>0.95999999999999375</v>
      </c>
      <c r="AE40" s="138">
        <f t="shared" si="3"/>
        <v>9.5986038394415552E-3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5"/>
        <v>237.75999999999954</v>
      </c>
      <c r="G41" s="40">
        <f t="shared" si="6"/>
        <v>3777.4400000000005</v>
      </c>
      <c r="H41" s="231">
        <f t="shared" si="7"/>
        <v>6.2942098352323145E-2</v>
      </c>
      <c r="I41" s="40"/>
      <c r="O41" s="2"/>
      <c r="P41" s="83">
        <v>1.0900000000000001</v>
      </c>
      <c r="Q41" s="83">
        <f t="shared" ref="Q41:Q60" si="8">P41*$Q$4</f>
        <v>52.875900000000001</v>
      </c>
      <c r="R41" s="34"/>
      <c r="W41" s="94">
        <v>42556</v>
      </c>
      <c r="X41" s="10">
        <v>46.7</v>
      </c>
      <c r="Y41" s="10">
        <v>46.76</v>
      </c>
      <c r="Z41" s="10">
        <v>45.81</v>
      </c>
      <c r="AA41" s="10">
        <v>46.21</v>
      </c>
      <c r="AB41" s="95">
        <v>22213000</v>
      </c>
      <c r="AC41" s="10">
        <v>45.84</v>
      </c>
      <c r="AD41" s="2">
        <f t="shared" si="2"/>
        <v>0.94999999999999574</v>
      </c>
      <c r="AE41" s="138">
        <f t="shared" si="3"/>
        <v>-1.7573939134161831E-2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5"/>
        <v>264.73000000000013</v>
      </c>
      <c r="G42" s="40">
        <f t="shared" si="6"/>
        <v>2259.77</v>
      </c>
      <c r="H42" s="231">
        <f t="shared" si="7"/>
        <v>0.11714909039415522</v>
      </c>
      <c r="I42" s="40"/>
      <c r="O42" s="2"/>
      <c r="P42" s="83">
        <v>1.08</v>
      </c>
      <c r="Q42" s="83">
        <f t="shared" si="8"/>
        <v>52.390799999999999</v>
      </c>
      <c r="R42" s="34"/>
      <c r="T42" s="91" t="s">
        <v>113</v>
      </c>
      <c r="W42" s="94">
        <v>42552</v>
      </c>
      <c r="X42" s="10">
        <v>47.08</v>
      </c>
      <c r="Y42" s="10">
        <v>47.28</v>
      </c>
      <c r="Z42" s="10">
        <v>46.86</v>
      </c>
      <c r="AA42" s="10">
        <v>47.03</v>
      </c>
      <c r="AB42" s="95">
        <v>19013600</v>
      </c>
      <c r="AC42" s="10">
        <v>46.66</v>
      </c>
      <c r="AD42" s="2">
        <f t="shared" si="2"/>
        <v>0.42000000000000171</v>
      </c>
      <c r="AE42" s="138">
        <f t="shared" si="3"/>
        <v>-6.1767838125666996E-3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5"/>
        <v>152.12800000000016</v>
      </c>
      <c r="G43" s="40">
        <f t="shared" si="6"/>
        <v>3715.0720000000001</v>
      </c>
      <c r="H43" s="231">
        <f t="shared" si="7"/>
        <v>4.0948869900771817E-2</v>
      </c>
      <c r="I43" s="40"/>
      <c r="O43" s="2"/>
      <c r="P43" s="83">
        <v>1.07</v>
      </c>
      <c r="Q43" s="83">
        <f t="shared" si="8"/>
        <v>51.905700000000003</v>
      </c>
      <c r="R43" s="83"/>
      <c r="T43" s="97" t="s">
        <v>98</v>
      </c>
      <c r="U43" s="98">
        <v>48.38</v>
      </c>
      <c r="W43" s="94">
        <v>42551</v>
      </c>
      <c r="X43" s="10">
        <v>47.24</v>
      </c>
      <c r="Y43" s="10">
        <v>47.36</v>
      </c>
      <c r="Z43" s="10">
        <v>46.53</v>
      </c>
      <c r="AA43" s="10">
        <v>47.33</v>
      </c>
      <c r="AB43" s="95">
        <v>22538800</v>
      </c>
      <c r="AC43" s="10">
        <v>46.95</v>
      </c>
      <c r="AD43" s="2">
        <f t="shared" si="2"/>
        <v>0.82999999999999829</v>
      </c>
      <c r="AE43" s="138">
        <f t="shared" si="3"/>
        <v>7.5107296137340018E-3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5"/>
        <v>35.360000000000014</v>
      </c>
      <c r="G44" s="40">
        <f t="shared" si="6"/>
        <v>3715.04</v>
      </c>
      <c r="H44" s="231">
        <f t="shared" si="7"/>
        <v>9.5180671002196501E-3</v>
      </c>
      <c r="I44" s="40"/>
      <c r="O44" s="2"/>
      <c r="P44" s="83">
        <v>1.06</v>
      </c>
      <c r="Q44" s="83">
        <f t="shared" si="8"/>
        <v>51.4206</v>
      </c>
      <c r="R44" s="83"/>
      <c r="T44" s="87" t="s">
        <v>99</v>
      </c>
      <c r="U44" s="88">
        <v>48.58</v>
      </c>
      <c r="W44" s="94">
        <v>42550</v>
      </c>
      <c r="X44" s="10">
        <v>46.63</v>
      </c>
      <c r="Y44" s="10">
        <v>46.99</v>
      </c>
      <c r="Z44" s="10">
        <v>46.15</v>
      </c>
      <c r="AA44" s="10">
        <v>46.97</v>
      </c>
      <c r="AB44" s="95">
        <v>20856400</v>
      </c>
      <c r="AC44" s="10">
        <v>46.6</v>
      </c>
      <c r="AD44" s="2">
        <f t="shared" si="2"/>
        <v>0.84000000000000341</v>
      </c>
      <c r="AE44" s="138">
        <f t="shared" si="3"/>
        <v>1.902471025584962E-2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9">C45*(E45-D45)</f>
        <v>-27.040000000000077</v>
      </c>
      <c r="G45" s="40">
        <f t="shared" ref="G45" si="10">D45*C45</f>
        <v>3715.04</v>
      </c>
      <c r="H45" s="231">
        <f t="shared" ref="H45" si="11">(E45-D45)/D45</f>
        <v>-7.2785219001679866E-3</v>
      </c>
      <c r="I45" s="236">
        <v>45</v>
      </c>
      <c r="O45" s="2"/>
      <c r="P45" s="83">
        <v>1.05</v>
      </c>
      <c r="Q45" s="83">
        <f t="shared" si="8"/>
        <v>50.935499999999998</v>
      </c>
      <c r="R45" s="83"/>
      <c r="T45" s="87" t="s">
        <v>100</v>
      </c>
      <c r="U45" s="88" t="s">
        <v>560</v>
      </c>
      <c r="W45" s="94">
        <v>42549</v>
      </c>
      <c r="X45" s="10">
        <v>45.89</v>
      </c>
      <c r="Y45" s="10">
        <v>46.11</v>
      </c>
      <c r="Z45" s="10">
        <v>45.34</v>
      </c>
      <c r="AA45" s="10">
        <v>46.1</v>
      </c>
      <c r="AB45" s="95">
        <v>27525700</v>
      </c>
      <c r="AC45" s="10">
        <v>45.73</v>
      </c>
      <c r="AD45" s="2">
        <f t="shared" si="2"/>
        <v>0.76999999999999602</v>
      </c>
      <c r="AE45" s="138">
        <f t="shared" si="3"/>
        <v>2.4188129899216149E-2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2">C46*(E46-D46)</f>
        <v>47.327999999999975</v>
      </c>
      <c r="G46" s="40">
        <f t="shared" ref="G46" si="13">D46*C46</f>
        <v>3715.0720000000001</v>
      </c>
      <c r="H46" s="231">
        <f t="shared" ref="H46" si="14">(E46-D46)/D46</f>
        <v>1.2739457001102529E-2</v>
      </c>
      <c r="I46" s="40"/>
      <c r="O46" s="2"/>
      <c r="P46" s="83">
        <v>1.04</v>
      </c>
      <c r="Q46" s="83">
        <f t="shared" si="8"/>
        <v>50.450400000000002</v>
      </c>
      <c r="R46" s="83"/>
      <c r="T46" s="87" t="s">
        <v>101</v>
      </c>
      <c r="U46" s="88" t="s">
        <v>561</v>
      </c>
      <c r="W46" s="94">
        <v>42548</v>
      </c>
      <c r="X46" s="10">
        <v>45.2</v>
      </c>
      <c r="Y46" s="10">
        <v>45.33</v>
      </c>
      <c r="Z46" s="10">
        <v>44.5</v>
      </c>
      <c r="AA46" s="10">
        <v>45.01</v>
      </c>
      <c r="AB46" s="95">
        <v>35030100</v>
      </c>
      <c r="AC46" s="10">
        <v>44.65</v>
      </c>
      <c r="AD46" s="2">
        <f t="shared" si="2"/>
        <v>0.82999999999999829</v>
      </c>
      <c r="AE46" s="138">
        <f t="shared" si="3"/>
        <v>-1.5435501653803807E-2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5">C47*(E47-D47)</f>
        <v>-18.272000000000048</v>
      </c>
      <c r="G47" s="40">
        <f t="shared" ref="G47" si="16">D47*C47</f>
        <v>3715.0720000000001</v>
      </c>
      <c r="H47" s="231">
        <f t="shared" ref="H47" si="17">(E47-D47)/D47</f>
        <v>-4.9183434399118096E-3</v>
      </c>
      <c r="I47" s="40"/>
      <c r="O47" s="2"/>
      <c r="P47" s="83">
        <v>1.03</v>
      </c>
      <c r="Q47" s="83">
        <f t="shared" si="8"/>
        <v>49.965299999999999</v>
      </c>
      <c r="R47" s="83"/>
      <c r="T47" s="87" t="s">
        <v>102</v>
      </c>
      <c r="U47" s="88">
        <v>53</v>
      </c>
      <c r="W47" s="94">
        <v>42545</v>
      </c>
      <c r="X47" s="10">
        <v>45.76</v>
      </c>
      <c r="Y47" s="10">
        <v>46.97</v>
      </c>
      <c r="Z47" s="10">
        <v>45.28</v>
      </c>
      <c r="AA47" s="10">
        <v>45.71</v>
      </c>
      <c r="AB47" s="95">
        <v>46744100</v>
      </c>
      <c r="AC47" s="10">
        <v>45.35</v>
      </c>
      <c r="AD47" s="2">
        <f t="shared" si="2"/>
        <v>1.6899999999999977</v>
      </c>
      <c r="AE47" s="138">
        <f t="shared" si="3"/>
        <v>-4.5865768988007538E-2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8">C48*(E48-D48)</f>
        <v>131.32799999999975</v>
      </c>
      <c r="G48" s="40">
        <f t="shared" ref="G48" si="19">D48*C48</f>
        <v>3715.0720000000001</v>
      </c>
      <c r="H48" s="231">
        <f t="shared" ref="H48" si="20">(E48-D48)/D48</f>
        <v>3.5350055126791555E-2</v>
      </c>
      <c r="I48" s="40"/>
      <c r="O48" s="2"/>
      <c r="P48" s="83">
        <v>1.02</v>
      </c>
      <c r="Q48" s="83">
        <f t="shared" si="8"/>
        <v>49.480199999999996</v>
      </c>
      <c r="R48" s="83"/>
      <c r="T48" s="87" t="s">
        <v>103</v>
      </c>
      <c r="U48" s="88">
        <v>0.89766800000000002</v>
      </c>
      <c r="W48" s="94">
        <v>42544</v>
      </c>
      <c r="X48" s="10">
        <v>47.64</v>
      </c>
      <c r="Y48" s="10">
        <v>47.91</v>
      </c>
      <c r="Z48" s="10">
        <v>47.39</v>
      </c>
      <c r="AA48" s="10">
        <v>47.91</v>
      </c>
      <c r="AB48" s="95">
        <v>16270000</v>
      </c>
      <c r="AC48" s="10">
        <v>47.53</v>
      </c>
      <c r="AD48" s="2">
        <f t="shared" si="2"/>
        <v>0.51999999999999602</v>
      </c>
      <c r="AE48" s="138">
        <f t="shared" si="3"/>
        <v>1.9957081545064481E-2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21">C49*(E49-D49)</f>
        <v>152.928</v>
      </c>
      <c r="G49" s="40">
        <f t="shared" ref="G49:G50" si="22">D49*C49</f>
        <v>3715.0720000000001</v>
      </c>
      <c r="H49" s="231">
        <f t="shared" ref="H49:H50" si="23">(E49-D49)/D49</f>
        <v>4.1164208930540243E-2</v>
      </c>
      <c r="I49" s="40"/>
      <c r="O49" s="2"/>
      <c r="P49" s="83">
        <v>1.01</v>
      </c>
      <c r="Q49" s="83">
        <f t="shared" si="8"/>
        <v>48.995100000000001</v>
      </c>
      <c r="R49" s="83"/>
      <c r="T49" s="87" t="s">
        <v>104</v>
      </c>
      <c r="U49" s="89" t="s">
        <v>289</v>
      </c>
      <c r="W49" s="94">
        <v>42543</v>
      </c>
      <c r="X49" s="10">
        <v>47.15</v>
      </c>
      <c r="Y49" s="10">
        <v>47.58</v>
      </c>
      <c r="Z49" s="10">
        <v>46.93</v>
      </c>
      <c r="AA49" s="10">
        <v>46.97</v>
      </c>
      <c r="AB49" s="95">
        <v>17072100</v>
      </c>
      <c r="AC49" s="10">
        <v>46.6</v>
      </c>
      <c r="AD49" s="2">
        <f t="shared" si="2"/>
        <v>0.64999999999999858</v>
      </c>
      <c r="AE49" s="138">
        <f t="shared" si="3"/>
        <v>-5.3361792956243548E-3</v>
      </c>
    </row>
    <row r="50" spans="2:31" x14ac:dyDescent="0.25">
      <c r="B50" s="193">
        <v>42566</v>
      </c>
      <c r="C50" s="479">
        <v>110</v>
      </c>
      <c r="D50" s="480">
        <v>46.749699999999997</v>
      </c>
      <c r="E50" s="40">
        <v>47.71</v>
      </c>
      <c r="F50" s="40">
        <f t="shared" si="21"/>
        <v>105.63300000000041</v>
      </c>
      <c r="G50" s="40">
        <f t="shared" si="22"/>
        <v>5142.4669999999996</v>
      </c>
      <c r="H50" s="231">
        <f t="shared" si="23"/>
        <v>2.0541308286470369E-2</v>
      </c>
      <c r="I50" s="40" t="s">
        <v>284</v>
      </c>
      <c r="O50" s="2"/>
      <c r="P50" s="83">
        <v>1</v>
      </c>
      <c r="Q50" s="83">
        <f t="shared" si="8"/>
        <v>48.51</v>
      </c>
      <c r="R50" s="83"/>
      <c r="T50" s="87"/>
      <c r="U50" s="88"/>
      <c r="W50" s="94">
        <v>42542</v>
      </c>
      <c r="X50" s="10">
        <v>47.29</v>
      </c>
      <c r="Y50" s="10">
        <v>47.34</v>
      </c>
      <c r="Z50" s="10">
        <v>46.77</v>
      </c>
      <c r="AA50" s="10">
        <v>47.23</v>
      </c>
      <c r="AB50" s="95">
        <v>11731600</v>
      </c>
      <c r="AC50" s="10">
        <v>46.85</v>
      </c>
      <c r="AD50" s="2">
        <f t="shared" si="2"/>
        <v>0.57000000000000028</v>
      </c>
      <c r="AE50" s="138">
        <f t="shared" si="3"/>
        <v>6.2285223367697373E-3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4">C51*(E51-D51)</f>
        <v>168.33300000000042</v>
      </c>
      <c r="G51" s="40">
        <f t="shared" ref="G51" si="25">D51*C51</f>
        <v>5142.4669999999996</v>
      </c>
      <c r="H51" s="231">
        <f t="shared" ref="H51" si="26">(E51-D51)/D51</f>
        <v>3.2733899896683918E-2</v>
      </c>
      <c r="I51" s="40"/>
      <c r="O51" s="2"/>
      <c r="P51" s="83">
        <v>0.99</v>
      </c>
      <c r="Q51" s="83">
        <f t="shared" si="8"/>
        <v>48.024899999999995</v>
      </c>
      <c r="R51" s="83"/>
      <c r="T51" s="87" t="s">
        <v>105</v>
      </c>
      <c r="U51" s="88" t="s">
        <v>562</v>
      </c>
      <c r="W51" s="94">
        <v>42541</v>
      </c>
      <c r="X51" s="10">
        <v>47.49</v>
      </c>
      <c r="Y51" s="10">
        <v>47.9</v>
      </c>
      <c r="Z51" s="10">
        <v>46.92</v>
      </c>
      <c r="AA51" s="10">
        <v>46.93</v>
      </c>
      <c r="AB51" s="95">
        <v>19490100</v>
      </c>
      <c r="AC51" s="10">
        <v>46.56</v>
      </c>
      <c r="AD51" s="2">
        <f t="shared" si="2"/>
        <v>0.97999999999999687</v>
      </c>
      <c r="AE51" s="138">
        <f t="shared" si="3"/>
        <v>7.1382219338094188E-3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7">C52*(E52-D52)</f>
        <v>178.23300000000003</v>
      </c>
      <c r="G52" s="40">
        <f t="shared" ref="G52" si="28">D52*C52</f>
        <v>5142.4669999999996</v>
      </c>
      <c r="H52" s="231">
        <f t="shared" ref="H52" si="29">(E52-D52)/D52</f>
        <v>3.4659045940401763E-2</v>
      </c>
      <c r="I52" s="40"/>
      <c r="O52" s="2"/>
      <c r="P52" s="83">
        <v>0.98</v>
      </c>
      <c r="Q52" s="83">
        <f t="shared" si="8"/>
        <v>47.5398</v>
      </c>
      <c r="R52" s="83"/>
      <c r="T52" s="87" t="s">
        <v>106</v>
      </c>
      <c r="U52" s="88" t="s">
        <v>359</v>
      </c>
      <c r="W52" s="94">
        <v>42538</v>
      </c>
      <c r="X52" s="10">
        <v>46.85</v>
      </c>
      <c r="Y52" s="10">
        <v>47</v>
      </c>
      <c r="Z52" s="10">
        <v>46.52</v>
      </c>
      <c r="AA52" s="10">
        <v>46.6</v>
      </c>
      <c r="AB52" s="95">
        <v>25661300</v>
      </c>
      <c r="AC52" s="10">
        <v>46.23</v>
      </c>
      <c r="AD52" s="2">
        <f t="shared" si="2"/>
        <v>0.47999999999999687</v>
      </c>
      <c r="AE52" s="138">
        <f t="shared" si="3"/>
        <v>-5.3786574870912096E-3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30">C53*(E53-D53)</f>
        <v>204.63300000000027</v>
      </c>
      <c r="G53" s="40">
        <f t="shared" ref="G53" si="31">D53*C53</f>
        <v>5142.4669999999996</v>
      </c>
      <c r="H53" s="231">
        <f t="shared" ref="H53" si="32">(E53-D53)/D53</f>
        <v>3.9792768723649612E-2</v>
      </c>
      <c r="I53" s="40"/>
      <c r="O53" s="2"/>
      <c r="P53" s="83">
        <v>0.97</v>
      </c>
      <c r="Q53" s="83">
        <f t="shared" si="8"/>
        <v>47.054699999999997</v>
      </c>
      <c r="R53" s="83"/>
      <c r="T53" s="87" t="s">
        <v>107</v>
      </c>
      <c r="U53" s="90">
        <v>15527260</v>
      </c>
      <c r="W53" s="94">
        <v>42537</v>
      </c>
      <c r="X53" s="10">
        <v>46.47</v>
      </c>
      <c r="Y53" s="10">
        <v>46.86</v>
      </c>
      <c r="Z53" s="10">
        <v>45.96</v>
      </c>
      <c r="AA53" s="10">
        <v>46.85</v>
      </c>
      <c r="AB53" s="95">
        <v>15619300</v>
      </c>
      <c r="AC53" s="10">
        <v>46.48</v>
      </c>
      <c r="AD53" s="2">
        <f t="shared" si="2"/>
        <v>0.89999999999999858</v>
      </c>
      <c r="AE53" s="138">
        <f t="shared" si="3"/>
        <v>1.5082956259426794E-3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3">C54*(E54-D54)</f>
        <v>170.53300000000002</v>
      </c>
      <c r="G54" s="40">
        <f t="shared" ref="G54" si="34">D54*C54</f>
        <v>5142.4669999999996</v>
      </c>
      <c r="H54" s="231">
        <f t="shared" ref="H54" si="35">(E54-D54)/D54</f>
        <v>3.3161710128621145E-2</v>
      </c>
      <c r="I54" s="40"/>
      <c r="O54" s="2"/>
      <c r="P54" s="83">
        <v>0.96</v>
      </c>
      <c r="Q54" s="83">
        <f t="shared" si="8"/>
        <v>46.569599999999994</v>
      </c>
      <c r="R54" s="83"/>
      <c r="T54" s="87" t="s">
        <v>110</v>
      </c>
      <c r="U54" s="90">
        <v>17703800</v>
      </c>
      <c r="W54" s="94">
        <v>42536</v>
      </c>
      <c r="X54" s="10">
        <v>47.27</v>
      </c>
      <c r="Y54" s="10">
        <v>47.56</v>
      </c>
      <c r="Z54" s="10">
        <v>46.74</v>
      </c>
      <c r="AA54" s="10">
        <v>46.78</v>
      </c>
      <c r="AB54" s="95">
        <v>20142000</v>
      </c>
      <c r="AC54" s="10">
        <v>46.41</v>
      </c>
      <c r="AD54" s="2">
        <f t="shared" si="2"/>
        <v>0.82000000000000028</v>
      </c>
      <c r="AE54" s="138">
        <f t="shared" si="3"/>
        <v>-2.1500752526338873E-3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6">C55*(E55-D55)</f>
        <v>150.73300000000003</v>
      </c>
      <c r="G55" s="40">
        <f t="shared" ref="G55" si="37">D55*C55</f>
        <v>5142.4669999999996</v>
      </c>
      <c r="H55" s="231">
        <f t="shared" ref="H55" si="38">(E55-D55)/D55</f>
        <v>2.9311418041185301E-2</v>
      </c>
      <c r="I55" s="40"/>
      <c r="O55" s="2"/>
      <c r="P55" s="83">
        <v>0.95</v>
      </c>
      <c r="Q55" s="83">
        <f t="shared" si="8"/>
        <v>46.084499999999998</v>
      </c>
      <c r="R55" s="83"/>
      <c r="T55" s="87" t="s">
        <v>108</v>
      </c>
      <c r="U55" s="88" t="s">
        <v>563</v>
      </c>
      <c r="W55" s="94">
        <v>42535</v>
      </c>
      <c r="X55" s="10">
        <v>47.86</v>
      </c>
      <c r="Y55" s="10">
        <v>48.12</v>
      </c>
      <c r="Z55" s="10">
        <v>46.51</v>
      </c>
      <c r="AA55" s="10">
        <v>46.88</v>
      </c>
      <c r="AB55" s="95">
        <v>25311700</v>
      </c>
      <c r="AC55" s="10">
        <v>46.51</v>
      </c>
      <c r="AD55" s="2">
        <f t="shared" si="2"/>
        <v>1.6099999999999994</v>
      </c>
      <c r="AE55" s="138">
        <f>AC55/AC56-1</f>
        <v>-2.2693843244379175E-2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9">C56*(E56-D56)</f>
        <v>104.53300000000063</v>
      </c>
      <c r="G56" s="40">
        <f t="shared" ref="G56:G57" si="40">D56*C56</f>
        <v>5142.4669999999996</v>
      </c>
      <c r="H56" s="231">
        <f t="shared" ref="H56:H57" si="41">(E56-D56)/D56</f>
        <v>2.0327403170501752E-2</v>
      </c>
      <c r="I56" s="40"/>
      <c r="O56" s="2"/>
      <c r="P56" s="83">
        <v>0.94</v>
      </c>
      <c r="Q56" s="83">
        <f t="shared" si="8"/>
        <v>45.599399999999996</v>
      </c>
      <c r="R56" s="83"/>
      <c r="T56" s="87" t="s">
        <v>111</v>
      </c>
      <c r="U56" s="88">
        <v>11.98</v>
      </c>
      <c r="W56" s="94">
        <v>42534</v>
      </c>
      <c r="X56" s="10">
        <v>48.13</v>
      </c>
      <c r="Y56" s="10">
        <v>48.51</v>
      </c>
      <c r="Z56" s="10">
        <v>47.96</v>
      </c>
      <c r="AA56" s="10">
        <v>47.97</v>
      </c>
      <c r="AB56" s="95">
        <v>16150100</v>
      </c>
      <c r="AC56" s="10">
        <v>47.59</v>
      </c>
      <c r="AD56" s="2">
        <f t="shared" si="2"/>
        <v>0.54999999999999716</v>
      </c>
      <c r="AE56" s="138">
        <f t="shared" si="3"/>
        <v>-7.5078206465067909E-3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9"/>
        <v>192.34399999999994</v>
      </c>
      <c r="G57" s="40">
        <f t="shared" si="40"/>
        <v>3682.056</v>
      </c>
      <c r="H57" s="231">
        <f t="shared" si="41"/>
        <v>5.2238206045752682E-2</v>
      </c>
      <c r="I57" s="40"/>
      <c r="O57" s="2"/>
      <c r="P57" s="83">
        <v>0.93</v>
      </c>
      <c r="Q57" s="83">
        <f t="shared" si="8"/>
        <v>45.1143</v>
      </c>
      <c r="R57" s="83"/>
      <c r="T57" s="87" t="s">
        <v>112</v>
      </c>
      <c r="U57" s="88">
        <v>4.05</v>
      </c>
      <c r="W57" s="94">
        <v>42531</v>
      </c>
      <c r="X57" s="10">
        <v>48.49</v>
      </c>
      <c r="Y57" s="10">
        <v>48.71</v>
      </c>
      <c r="Z57" s="10">
        <v>48.17</v>
      </c>
      <c r="AA57" s="10">
        <v>48.34</v>
      </c>
      <c r="AB57" s="95">
        <v>16815300</v>
      </c>
      <c r="AC57" s="10">
        <v>47.95</v>
      </c>
      <c r="AD57" s="2">
        <f t="shared" si="2"/>
        <v>0.53999999999999915</v>
      </c>
      <c r="AE57" s="138">
        <f t="shared" si="3"/>
        <v>-1.6410256410256396E-2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2">C58*(E58-D58)</f>
        <v>200.31999999999982</v>
      </c>
      <c r="G58" s="40">
        <f t="shared" ref="G58" si="43">D58*C58</f>
        <v>3682.0800000000004</v>
      </c>
      <c r="H58" s="231">
        <f t="shared" ref="H58" si="44">(E58-D58)/D58</f>
        <v>5.4404032503367609E-2</v>
      </c>
      <c r="I58" s="40"/>
      <c r="O58" s="2"/>
      <c r="P58" s="83">
        <v>0.92</v>
      </c>
      <c r="Q58" s="83">
        <f t="shared" si="8"/>
        <v>44.629199999999997</v>
      </c>
      <c r="R58" s="83"/>
      <c r="T58" s="87" t="s">
        <v>109</v>
      </c>
      <c r="U58" s="88" t="s">
        <v>564</v>
      </c>
      <c r="W58" s="94">
        <v>42530</v>
      </c>
      <c r="X58" s="10">
        <v>49.65</v>
      </c>
      <c r="Y58" s="10">
        <v>49.68</v>
      </c>
      <c r="Z58" s="10">
        <v>48.85</v>
      </c>
      <c r="AA58" s="10">
        <v>49.14</v>
      </c>
      <c r="AB58" s="95">
        <v>19464400</v>
      </c>
      <c r="AC58" s="10">
        <v>48.75</v>
      </c>
      <c r="AD58" s="2">
        <f t="shared" si="2"/>
        <v>0.82999999999999829</v>
      </c>
      <c r="AE58" s="138">
        <f t="shared" si="3"/>
        <v>-1.7137096774193616E-2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5">C59*(E59-D59)</f>
        <v>209.91999999999962</v>
      </c>
      <c r="G59" s="40">
        <f t="shared" ref="G59" si="46">D59*C59</f>
        <v>3682.0800000000004</v>
      </c>
      <c r="H59" s="231">
        <f t="shared" ref="H59" si="47">(E59-D59)/D59</f>
        <v>5.7011254508321278E-2</v>
      </c>
      <c r="I59" s="40"/>
      <c r="O59" s="2"/>
      <c r="P59" s="83">
        <v>0.91</v>
      </c>
      <c r="Q59" s="83">
        <f t="shared" si="8"/>
        <v>44.144100000000002</v>
      </c>
      <c r="R59" s="83"/>
      <c r="W59" s="94">
        <v>42529</v>
      </c>
      <c r="X59" s="10">
        <v>50.25</v>
      </c>
      <c r="Y59" s="10">
        <v>50.44</v>
      </c>
      <c r="Z59" s="10">
        <v>49.74</v>
      </c>
      <c r="AA59" s="10">
        <v>50</v>
      </c>
      <c r="AB59" s="95">
        <v>18168500</v>
      </c>
      <c r="AC59" s="10">
        <v>49.6</v>
      </c>
      <c r="AD59" s="2">
        <f t="shared" si="2"/>
        <v>0.69999999999999574</v>
      </c>
      <c r="AE59" s="138">
        <f t="shared" si="3"/>
        <v>-5.4140765991577133E-3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8">C60*(E60-D60)</f>
        <v>190.71999999999946</v>
      </c>
      <c r="G60" s="40">
        <f t="shared" ref="G60" si="49">D60*C60</f>
        <v>3682.0800000000004</v>
      </c>
      <c r="H60" s="231">
        <f t="shared" ref="H60" si="50">(E60-D60)/D60</f>
        <v>5.1796810498413788E-2</v>
      </c>
      <c r="I60" s="40"/>
      <c r="O60" s="2"/>
      <c r="P60" s="83">
        <v>0.9</v>
      </c>
      <c r="Q60" s="83">
        <f t="shared" si="8"/>
        <v>43.658999999999999</v>
      </c>
      <c r="R60" s="83"/>
      <c r="W60" s="94">
        <v>42528</v>
      </c>
      <c r="X60" s="10">
        <v>50.73</v>
      </c>
      <c r="Y60" s="10">
        <v>50.73</v>
      </c>
      <c r="Z60" s="10">
        <v>50.27</v>
      </c>
      <c r="AA60" s="10">
        <v>50.27</v>
      </c>
      <c r="AB60" s="95">
        <v>15310100</v>
      </c>
      <c r="AC60" s="10">
        <v>49.87</v>
      </c>
      <c r="AD60" s="2">
        <f t="shared" si="2"/>
        <v>0.45999999999999375</v>
      </c>
      <c r="AE60" s="138">
        <f t="shared" si="3"/>
        <v>-4.392094230385446E-3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51">C61*(E61-D61)</f>
        <v>208.31999999999994</v>
      </c>
      <c r="G61" s="40">
        <f t="shared" ref="G61" si="52">D61*C61</f>
        <v>3682.0800000000004</v>
      </c>
      <c r="H61" s="231">
        <f t="shared" ref="H61" si="53">(E61-D61)/D61</f>
        <v>5.6576717507495738E-2</v>
      </c>
      <c r="I61" s="40"/>
      <c r="W61" s="94">
        <v>42527</v>
      </c>
      <c r="X61" s="10">
        <v>50.24</v>
      </c>
      <c r="Y61" s="10">
        <v>50.87</v>
      </c>
      <c r="Z61" s="10">
        <v>50.19</v>
      </c>
      <c r="AA61" s="10">
        <v>50.49</v>
      </c>
      <c r="AB61" s="95">
        <v>14528500</v>
      </c>
      <c r="AC61" s="10">
        <v>50.09</v>
      </c>
      <c r="AD61" s="2">
        <f t="shared" si="2"/>
        <v>0.67999999999999972</v>
      </c>
      <c r="AE61" s="138">
        <f t="shared" si="3"/>
        <v>6.025306286403076E-3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4">C62*(E62-D62)</f>
        <v>188.31999999999994</v>
      </c>
      <c r="G62" s="40">
        <f t="shared" ref="G62" si="55">D62*C62</f>
        <v>3682.0800000000004</v>
      </c>
      <c r="H62" s="231">
        <f t="shared" ref="H62" si="56">(E62-D62)/D62</f>
        <v>5.1145004997175489E-2</v>
      </c>
      <c r="I62" s="40"/>
      <c r="W62" s="94">
        <v>42524</v>
      </c>
      <c r="X62" s="10">
        <v>50.17</v>
      </c>
      <c r="Y62" s="10">
        <v>50.31</v>
      </c>
      <c r="Z62" s="10">
        <v>49.61</v>
      </c>
      <c r="AA62" s="10">
        <v>50.19</v>
      </c>
      <c r="AB62" s="95">
        <v>25452600</v>
      </c>
      <c r="AC62" s="10">
        <v>49.79</v>
      </c>
      <c r="AD62" s="2">
        <f t="shared" si="2"/>
        <v>0.70000000000000284</v>
      </c>
      <c r="AE62" s="138">
        <f t="shared" si="3"/>
        <v>-1.7948717948717996E-2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7">C63*(E63-D63)</f>
        <v>198.71999999999957</v>
      </c>
      <c r="G63" s="40">
        <f t="shared" ref="G63" si="58">D63*C63</f>
        <v>3682.0800000000004</v>
      </c>
      <c r="H63" s="231">
        <f t="shared" ref="H63" si="59">(E63-D63)/D63</f>
        <v>5.3969495502541924E-2</v>
      </c>
      <c r="I63" s="40"/>
      <c r="W63" s="94">
        <v>42523</v>
      </c>
      <c r="X63" s="10">
        <v>50.96</v>
      </c>
      <c r="Y63" s="10">
        <v>51.11</v>
      </c>
      <c r="Z63" s="10">
        <v>50.71</v>
      </c>
      <c r="AA63" s="10">
        <v>51.11</v>
      </c>
      <c r="AB63" s="95">
        <v>14206700</v>
      </c>
      <c r="AC63" s="10">
        <v>50.7</v>
      </c>
      <c r="AD63" s="2">
        <f t="shared" si="2"/>
        <v>0.39999999999999858</v>
      </c>
      <c r="AE63" s="138">
        <f t="shared" si="3"/>
        <v>2.1743427554852257E-3</v>
      </c>
    </row>
    <row r="64" spans="2:31" x14ac:dyDescent="0.25">
      <c r="B64" s="193"/>
      <c r="C64" s="10"/>
      <c r="D64" s="200"/>
      <c r="E64" s="40"/>
      <c r="F64" s="40"/>
      <c r="G64" s="40"/>
      <c r="H64" s="231"/>
      <c r="I64" s="40"/>
      <c r="W64" s="94">
        <v>42522</v>
      </c>
      <c r="X64" s="10">
        <v>50.26</v>
      </c>
      <c r="Y64" s="10">
        <v>51.04</v>
      </c>
      <c r="Z64" s="10">
        <v>50.17</v>
      </c>
      <c r="AA64" s="10">
        <v>51</v>
      </c>
      <c r="AB64" s="95">
        <v>16774300</v>
      </c>
      <c r="AC64" s="10">
        <v>50.59</v>
      </c>
      <c r="AD64" s="2">
        <f t="shared" si="2"/>
        <v>0.86999999999999744</v>
      </c>
      <c r="AE64" s="138">
        <f t="shared" si="3"/>
        <v>5.3656597774245363E-3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42521</v>
      </c>
      <c r="X65" s="10">
        <v>51.02</v>
      </c>
      <c r="Y65" s="10">
        <v>51.19</v>
      </c>
      <c r="Z65" s="10">
        <v>50.49</v>
      </c>
      <c r="AA65" s="10">
        <v>50.72</v>
      </c>
      <c r="AB65" s="95">
        <v>19725000</v>
      </c>
      <c r="AC65" s="10">
        <v>50.32</v>
      </c>
      <c r="AD65" s="2">
        <f t="shared" si="2"/>
        <v>0.69999999999999574</v>
      </c>
      <c r="AE65" s="138">
        <f t="shared" si="3"/>
        <v>-2.3790642347343294E-3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42517</v>
      </c>
      <c r="X66" s="10">
        <v>50.6</v>
      </c>
      <c r="Y66" s="10">
        <v>50.86</v>
      </c>
      <c r="Z66" s="10">
        <v>50.49</v>
      </c>
      <c r="AA66" s="10">
        <v>50.85</v>
      </c>
      <c r="AB66" s="95">
        <v>13430500</v>
      </c>
      <c r="AC66" s="10">
        <v>50.44</v>
      </c>
      <c r="AD66" s="2">
        <f t="shared" si="2"/>
        <v>0.36999999999999744</v>
      </c>
      <c r="AE66" s="138">
        <f t="shared" si="3"/>
        <v>5.7826520438684081E-3</v>
      </c>
    </row>
    <row r="67" spans="2:31" x14ac:dyDescent="0.25">
      <c r="B67" s="193"/>
      <c r="C67" s="10"/>
      <c r="D67" s="200"/>
      <c r="E67" s="40"/>
      <c r="F67" s="40"/>
      <c r="G67" s="40"/>
      <c r="H67" s="231"/>
      <c r="I67" s="40"/>
      <c r="W67" s="94">
        <v>42516</v>
      </c>
      <c r="X67" s="10">
        <v>50.52</v>
      </c>
      <c r="Y67" s="10">
        <v>50.66</v>
      </c>
      <c r="Z67" s="10">
        <v>50.4</v>
      </c>
      <c r="AA67" s="10">
        <v>50.55</v>
      </c>
      <c r="AB67" s="95">
        <v>14983300</v>
      </c>
      <c r="AC67" s="10">
        <v>50.15</v>
      </c>
      <c r="AD67" s="2">
        <f t="shared" si="2"/>
        <v>0.25999999999999801</v>
      </c>
      <c r="AE67" s="138">
        <f t="shared" si="3"/>
        <v>9.9800399201588341E-4</v>
      </c>
    </row>
    <row r="68" spans="2:31" x14ac:dyDescent="0.25">
      <c r="W68" s="94">
        <v>42515</v>
      </c>
      <c r="X68" s="10">
        <v>49.58</v>
      </c>
      <c r="Y68" s="10">
        <v>50.83</v>
      </c>
      <c r="Z68" s="10">
        <v>49.51</v>
      </c>
      <c r="AA68" s="10">
        <v>50.5</v>
      </c>
      <c r="AB68" s="95">
        <v>22478600</v>
      </c>
      <c r="AC68" s="10">
        <v>50.1</v>
      </c>
      <c r="AD68" s="2">
        <f>Y68-Z68</f>
        <v>1.3200000000000003</v>
      </c>
      <c r="AE68" s="138" t="e">
        <f>AC68/AC69-1</f>
        <v>#DIV/0!</v>
      </c>
    </row>
    <row r="69" spans="2:31" x14ac:dyDescent="0.25"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23" priority="37">
      <formula>F26&gt;0</formula>
    </cfRule>
    <cfRule type="expression" dxfId="322" priority="38">
      <formula>F26&lt;0</formula>
    </cfRule>
  </conditionalFormatting>
  <conditionalFormatting sqref="P40:P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57 F64:F67">
    <cfRule type="expression" dxfId="321" priority="29">
      <formula>F29&gt;0</formula>
    </cfRule>
    <cfRule type="expression" dxfId="320" priority="30">
      <formula>F29&lt;0</formula>
    </cfRule>
  </conditionalFormatting>
  <conditionalFormatting sqref="F29:F57 F64:F67">
    <cfRule type="expression" dxfId="319" priority="31">
      <formula>F29&gt;0</formula>
    </cfRule>
    <cfRule type="expression" dxfId="318" priority="32">
      <formula>F29&lt;0</formula>
    </cfRule>
  </conditionalFormatting>
  <conditionalFormatting sqref="H26:H57 H64:H67">
    <cfRule type="expression" dxfId="317" priority="27">
      <formula>H26&gt;0</formula>
    </cfRule>
    <cfRule type="expression" dxfId="316" priority="28">
      <formula>H26&lt;0</formula>
    </cfRule>
  </conditionalFormatting>
  <conditionalFormatting sqref="F22:F25">
    <cfRule type="expression" dxfId="315" priority="13">
      <formula>F22&gt;0</formula>
    </cfRule>
    <cfRule type="expression" dxfId="314" priority="14">
      <formula>F22&lt;0</formula>
    </cfRule>
  </conditionalFormatting>
  <conditionalFormatting sqref="H22:H25">
    <cfRule type="expression" dxfId="313" priority="11">
      <formula>H22&gt;0</formula>
    </cfRule>
    <cfRule type="expression" dxfId="312" priority="12">
      <formula>H22&lt;0</formula>
    </cfRule>
  </conditionalFormatting>
  <conditionalFormatting sqref="Q8">
    <cfRule type="expression" dxfId="311" priority="7">
      <formula>Q8&gt;0</formula>
    </cfRule>
    <cfRule type="expression" dxfId="310" priority="8">
      <formula>Q8&lt;0</formula>
    </cfRule>
  </conditionalFormatting>
  <conditionalFormatting sqref="Q7">
    <cfRule type="expression" dxfId="309" priority="9">
      <formula>Q7&gt;0</formula>
    </cfRule>
    <cfRule type="expression" dxfId="308" priority="10">
      <formula>Q7&lt;0</formula>
    </cfRule>
  </conditionalFormatting>
  <conditionalFormatting sqref="F58:F63">
    <cfRule type="expression" dxfId="307" priority="3">
      <formula>F58&gt;0</formula>
    </cfRule>
    <cfRule type="expression" dxfId="306" priority="4">
      <formula>F58&lt;0</formula>
    </cfRule>
  </conditionalFormatting>
  <conditionalFormatting sqref="F58:F63">
    <cfRule type="expression" dxfId="305" priority="5">
      <formula>F58&gt;0</formula>
    </cfRule>
    <cfRule type="expression" dxfId="304" priority="6">
      <formula>F58&lt;0</formula>
    </cfRule>
  </conditionalFormatting>
  <conditionalFormatting sqref="H58:H63">
    <cfRule type="expression" dxfId="303" priority="1">
      <formula>H58&gt;0</formula>
    </cfRule>
    <cfRule type="expression" dxfId="302" priority="2">
      <formula>H58&lt;0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277</v>
      </c>
      <c r="W2" s="94">
        <v>42608</v>
      </c>
      <c r="X2" s="10">
        <v>10.15</v>
      </c>
      <c r="Y2" s="10">
        <v>10.27</v>
      </c>
      <c r="Z2" s="10">
        <v>9.9600000000000009</v>
      </c>
      <c r="AA2" s="10">
        <v>10</v>
      </c>
      <c r="AB2" s="95">
        <v>15033600</v>
      </c>
      <c r="AC2" s="10">
        <v>10</v>
      </c>
      <c r="AD2" s="2">
        <f>Y2-Z2</f>
        <v>0.30999999999999872</v>
      </c>
      <c r="AE2" s="138">
        <f>AC2/AC3-1</f>
        <v>-7.9365079365079083E-3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10</v>
      </c>
      <c r="T3" s="121">
        <v>42568</v>
      </c>
      <c r="U3" t="s">
        <v>294</v>
      </c>
      <c r="W3" s="94">
        <v>42607</v>
      </c>
      <c r="X3" s="10">
        <v>10.08</v>
      </c>
      <c r="Y3" s="10">
        <v>10.19</v>
      </c>
      <c r="Z3" s="10">
        <v>10.029999999999999</v>
      </c>
      <c r="AA3" s="10">
        <v>10.08</v>
      </c>
      <c r="AB3" s="95">
        <v>12532500</v>
      </c>
      <c r="AC3" s="10">
        <v>10.08</v>
      </c>
      <c r="AD3" s="2">
        <f>Y3-Z3</f>
        <v>0.16000000000000014</v>
      </c>
      <c r="AE3" s="138">
        <f>AC3/AC4-1</f>
        <v>3.9840637450199168E-3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10</v>
      </c>
      <c r="T4" s="121"/>
      <c r="W4" s="94">
        <v>42606</v>
      </c>
      <c r="X4" s="10">
        <v>10.43</v>
      </c>
      <c r="Y4" s="10">
        <v>10.45</v>
      </c>
      <c r="Z4" s="10">
        <v>10.01</v>
      </c>
      <c r="AA4" s="10">
        <v>10.039999999999999</v>
      </c>
      <c r="AB4" s="95">
        <v>19740200</v>
      </c>
      <c r="AC4" s="10">
        <v>10.039999999999999</v>
      </c>
      <c r="AD4" s="2">
        <f t="shared" ref="AD4:AD67" si="0">Y4-Z4</f>
        <v>0.4399999999999995</v>
      </c>
      <c r="AE4" s="138">
        <f t="shared" ref="AE4:AE67" si="1">AC4/AC5-1</f>
        <v>-4.3809523809523854E-2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42605</v>
      </c>
      <c r="X5" s="10">
        <v>10.41</v>
      </c>
      <c r="Y5" s="10">
        <v>10.54</v>
      </c>
      <c r="Z5" s="10">
        <v>10.37</v>
      </c>
      <c r="AA5" s="10">
        <v>10.5</v>
      </c>
      <c r="AB5" s="95">
        <v>11551600</v>
      </c>
      <c r="AC5" s="10">
        <v>10.5</v>
      </c>
      <c r="AD5" s="2">
        <f t="shared" si="0"/>
        <v>0.16999999999999993</v>
      </c>
      <c r="AE5" s="138">
        <f t="shared" si="1"/>
        <v>1.744186046511631E-2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42604</v>
      </c>
      <c r="X6" s="10">
        <v>10.199999999999999</v>
      </c>
      <c r="Y6" s="10">
        <v>10.35</v>
      </c>
      <c r="Z6" s="10">
        <v>10.16</v>
      </c>
      <c r="AA6" s="10">
        <v>10.32</v>
      </c>
      <c r="AB6" s="95">
        <v>9210300</v>
      </c>
      <c r="AC6" s="10">
        <v>10.32</v>
      </c>
      <c r="AD6" s="2">
        <f t="shared" si="0"/>
        <v>0.1899999999999995</v>
      </c>
      <c r="AE6" s="138">
        <f t="shared" si="1"/>
        <v>4.8685491723468033E-3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187</v>
      </c>
      <c r="P7"/>
      <c r="Q7" s="2">
        <f>Q10+Q8</f>
        <v>1128.3800000000047</v>
      </c>
      <c r="R7">
        <v>0</v>
      </c>
      <c r="T7" s="85"/>
      <c r="W7" s="94">
        <v>42601</v>
      </c>
      <c r="X7" s="10">
        <v>10.34</v>
      </c>
      <c r="Y7" s="10">
        <v>10.36</v>
      </c>
      <c r="Z7" s="10">
        <v>10.220000000000001</v>
      </c>
      <c r="AA7" s="10">
        <v>10.27</v>
      </c>
      <c r="AB7" s="95">
        <v>13163800</v>
      </c>
      <c r="AC7" s="10">
        <v>10.27</v>
      </c>
      <c r="AD7" s="2">
        <f t="shared" si="0"/>
        <v>0.13999999999999879</v>
      </c>
      <c r="AE7" s="138">
        <f t="shared" si="1"/>
        <v>-1.7224880382775143E-2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190</v>
      </c>
      <c r="Q8" s="2">
        <f>K18+M18-F18+Q2*Q4</f>
        <v>0</v>
      </c>
      <c r="W8" s="94">
        <v>42600</v>
      </c>
      <c r="X8" s="10">
        <v>10.41</v>
      </c>
      <c r="Y8" s="10">
        <v>10.47</v>
      </c>
      <c r="Z8" s="10">
        <v>10.34</v>
      </c>
      <c r="AA8" s="10">
        <v>10.45</v>
      </c>
      <c r="AB8" s="95">
        <v>8564300</v>
      </c>
      <c r="AC8" s="10">
        <v>10.45</v>
      </c>
      <c r="AD8" s="2">
        <f t="shared" si="0"/>
        <v>0.13000000000000078</v>
      </c>
      <c r="AE8" s="138">
        <f t="shared" si="1"/>
        <v>8.6872586872586144E-3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42599</v>
      </c>
      <c r="X9" s="10">
        <v>10.33</v>
      </c>
      <c r="Y9" s="10">
        <v>10.4</v>
      </c>
      <c r="Z9" s="10">
        <v>10.23</v>
      </c>
      <c r="AA9" s="10">
        <v>10.36</v>
      </c>
      <c r="AB9" s="95">
        <v>10840300</v>
      </c>
      <c r="AC9" s="10">
        <v>10.36</v>
      </c>
      <c r="AD9" s="2">
        <f t="shared" si="0"/>
        <v>0.16999999999999993</v>
      </c>
      <c r="AE9" s="138">
        <f t="shared" si="1"/>
        <v>6.8027210884353817E-3</v>
      </c>
      <c r="AK9" s="234"/>
      <c r="AN9" s="234"/>
    </row>
    <row r="10" spans="1:40" x14ac:dyDescent="0.25">
      <c r="O10" s="11" t="s">
        <v>223</v>
      </c>
      <c r="Q10" s="2">
        <f>M42</f>
        <v>1128.3800000000047</v>
      </c>
      <c r="W10" s="94">
        <v>42598</v>
      </c>
      <c r="X10" s="10">
        <v>10.57</v>
      </c>
      <c r="Y10" s="10">
        <v>10.58</v>
      </c>
      <c r="Z10" s="10">
        <v>10.29</v>
      </c>
      <c r="AA10" s="10">
        <v>10.29</v>
      </c>
      <c r="AB10" s="95">
        <v>13826000</v>
      </c>
      <c r="AC10" s="10">
        <v>10.29</v>
      </c>
      <c r="AD10" s="2">
        <f t="shared" si="0"/>
        <v>0.29000000000000092</v>
      </c>
      <c r="AE10" s="138">
        <f t="shared" si="1"/>
        <v>-2.1863117870722482E-2</v>
      </c>
    </row>
    <row r="11" spans="1:40" x14ac:dyDescent="0.25">
      <c r="O11" s="11" t="s">
        <v>184</v>
      </c>
      <c r="Q11" s="138">
        <f>VALUE(TRIM(CLEAN(MID(U55, FIND("(", U55)+1, 5))))</f>
        <v>1.2E-2</v>
      </c>
      <c r="W11" s="94">
        <v>42597</v>
      </c>
      <c r="X11" s="10">
        <v>10.25</v>
      </c>
      <c r="Y11" s="10">
        <v>10.58</v>
      </c>
      <c r="Z11" s="10">
        <v>10.23</v>
      </c>
      <c r="AA11" s="10">
        <v>10.52</v>
      </c>
      <c r="AB11" s="95">
        <v>13211900</v>
      </c>
      <c r="AC11" s="10">
        <v>10.52</v>
      </c>
      <c r="AD11" s="2">
        <f t="shared" si="0"/>
        <v>0.34999999999999964</v>
      </c>
      <c r="AE11" s="138">
        <f t="shared" si="1"/>
        <v>3.4414945919370554E-2</v>
      </c>
      <c r="AK11" s="234"/>
      <c r="AN11" s="234"/>
    </row>
    <row r="12" spans="1:40" x14ac:dyDescent="0.25">
      <c r="W12" s="94">
        <v>42594</v>
      </c>
      <c r="X12" s="10">
        <v>10.37</v>
      </c>
      <c r="Y12" s="10">
        <v>10.4</v>
      </c>
      <c r="Z12" s="10">
        <v>10.119999999999999</v>
      </c>
      <c r="AA12" s="10">
        <v>10.17</v>
      </c>
      <c r="AB12" s="95">
        <v>13887600</v>
      </c>
      <c r="AC12" s="10">
        <v>10.17</v>
      </c>
      <c r="AD12" s="2">
        <f t="shared" si="0"/>
        <v>0.28000000000000114</v>
      </c>
      <c r="AE12" s="138">
        <f t="shared" si="1"/>
        <v>-2.3992322456813819E-2</v>
      </c>
    </row>
    <row r="13" spans="1:40" x14ac:dyDescent="0.25">
      <c r="W13" s="94">
        <v>42593</v>
      </c>
      <c r="X13" s="10">
        <v>10.35</v>
      </c>
      <c r="Y13" s="10">
        <v>10.44</v>
      </c>
      <c r="Z13" s="10">
        <v>10.3</v>
      </c>
      <c r="AA13" s="10">
        <v>10.42</v>
      </c>
      <c r="AB13" s="95">
        <v>9894100</v>
      </c>
      <c r="AC13" s="10">
        <v>10.42</v>
      </c>
      <c r="AD13" s="2">
        <f t="shared" si="0"/>
        <v>0.13999999999999879</v>
      </c>
      <c r="AE13" s="138">
        <f t="shared" si="1"/>
        <v>8.7124878993223298E-3</v>
      </c>
      <c r="AK13" s="234"/>
      <c r="AN13" s="234"/>
    </row>
    <row r="14" spans="1:40" x14ac:dyDescent="0.25">
      <c r="T14" s="84"/>
      <c r="U14" s="11"/>
      <c r="W14" s="94">
        <v>42592</v>
      </c>
      <c r="X14" s="10">
        <v>10.4</v>
      </c>
      <c r="Y14" s="10">
        <v>10.53</v>
      </c>
      <c r="Z14" s="10">
        <v>10.27</v>
      </c>
      <c r="AA14" s="10">
        <v>10.33</v>
      </c>
      <c r="AB14" s="95">
        <v>9513400</v>
      </c>
      <c r="AC14" s="10">
        <v>10.33</v>
      </c>
      <c r="AD14" s="2">
        <f t="shared" si="0"/>
        <v>0.25999999999999979</v>
      </c>
      <c r="AE14" s="138">
        <f t="shared" si="1"/>
        <v>-1.9323671497584183E-3</v>
      </c>
    </row>
    <row r="15" spans="1:40" x14ac:dyDescent="0.25">
      <c r="W15" s="94">
        <v>42591</v>
      </c>
      <c r="X15" s="10">
        <v>10.42</v>
      </c>
      <c r="Y15" s="10">
        <v>10.5</v>
      </c>
      <c r="Z15" s="10">
        <v>10.35</v>
      </c>
      <c r="AA15" s="10">
        <v>10.35</v>
      </c>
      <c r="AB15" s="95">
        <v>7812800</v>
      </c>
      <c r="AC15" s="10">
        <v>10.35</v>
      </c>
      <c r="AD15" s="2">
        <f t="shared" si="0"/>
        <v>0.15000000000000036</v>
      </c>
      <c r="AE15" s="138">
        <f t="shared" si="1"/>
        <v>-9.5693779904305609E-3</v>
      </c>
      <c r="AK15" s="234"/>
      <c r="AN15" s="234"/>
    </row>
    <row r="16" spans="1:40" x14ac:dyDescent="0.25">
      <c r="W16" s="94">
        <v>42590</v>
      </c>
      <c r="X16" s="10">
        <v>10.5</v>
      </c>
      <c r="Y16" s="10">
        <v>10.6</v>
      </c>
      <c r="Z16" s="10">
        <v>10.41</v>
      </c>
      <c r="AA16" s="10">
        <v>10.45</v>
      </c>
      <c r="AB16" s="95">
        <v>9501400</v>
      </c>
      <c r="AC16" s="10">
        <v>10.45</v>
      </c>
      <c r="AD16" s="2">
        <f t="shared" si="0"/>
        <v>0.1899999999999995</v>
      </c>
      <c r="AE16" s="138">
        <f t="shared" si="1"/>
        <v>-4.761904761904856E-3</v>
      </c>
    </row>
    <row r="17" spans="1:40" x14ac:dyDescent="0.25">
      <c r="W17" s="94">
        <v>42587</v>
      </c>
      <c r="X17" s="10">
        <v>10.45</v>
      </c>
      <c r="Y17" s="10">
        <v>10.5</v>
      </c>
      <c r="Z17" s="10">
        <v>10.39</v>
      </c>
      <c r="AA17" s="10">
        <v>10.5</v>
      </c>
      <c r="AB17" s="95">
        <v>12292600</v>
      </c>
      <c r="AC17" s="10">
        <v>10.5</v>
      </c>
      <c r="AD17" s="2">
        <f t="shared" si="0"/>
        <v>0.10999999999999943</v>
      </c>
      <c r="AE17" s="138">
        <f t="shared" si="1"/>
        <v>9.6153846153845812E-3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42586</v>
      </c>
      <c r="X18" s="10">
        <v>10.36</v>
      </c>
      <c r="Y18" s="10">
        <v>10.46</v>
      </c>
      <c r="Z18" s="10">
        <v>10.25</v>
      </c>
      <c r="AA18" s="10">
        <v>10.4</v>
      </c>
      <c r="AB18" s="95">
        <v>11819900</v>
      </c>
      <c r="AC18" s="10">
        <v>10.4</v>
      </c>
      <c r="AD18" s="2">
        <f t="shared" si="0"/>
        <v>0.21000000000000085</v>
      </c>
      <c r="AE18" s="138">
        <f t="shared" si="1"/>
        <v>-9.6061479346776224E-4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42585</v>
      </c>
      <c r="X19" s="10">
        <v>10.3</v>
      </c>
      <c r="Y19" s="10">
        <v>10.45</v>
      </c>
      <c r="Z19" s="10">
        <v>10.199999999999999</v>
      </c>
      <c r="AA19" s="10">
        <v>10.41</v>
      </c>
      <c r="AB19" s="95">
        <v>13904100</v>
      </c>
      <c r="AC19" s="10">
        <v>10.41</v>
      </c>
      <c r="AD19" s="2">
        <f t="shared" si="0"/>
        <v>0.25</v>
      </c>
      <c r="AE19" s="138" t="e">
        <f t="shared" si="1"/>
        <v>#DIV/0!</v>
      </c>
      <c r="AK19" s="234"/>
      <c r="AN19" s="234"/>
    </row>
    <row r="20" spans="1:40" x14ac:dyDescent="0.25">
      <c r="W20" s="94">
        <v>42585</v>
      </c>
      <c r="X20" s="10" t="s">
        <v>121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42584</v>
      </c>
      <c r="X21" s="10">
        <v>10.55</v>
      </c>
      <c r="Y21" s="10">
        <v>10.57</v>
      </c>
      <c r="Z21" s="10">
        <v>10.25</v>
      </c>
      <c r="AA21" s="10">
        <v>10.32</v>
      </c>
      <c r="AB21" s="95">
        <v>13672400</v>
      </c>
      <c r="AC21" s="10">
        <v>10.29</v>
      </c>
      <c r="AD21" s="2">
        <f t="shared" si="0"/>
        <v>0.32000000000000028</v>
      </c>
      <c r="AE21" s="138">
        <f t="shared" si="1"/>
        <v>-1.4367816091954033E-2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42583</v>
      </c>
      <c r="X22" s="10">
        <v>10.55</v>
      </c>
      <c r="Y22" s="10">
        <v>10.6</v>
      </c>
      <c r="Z22" s="10">
        <v>10.46</v>
      </c>
      <c r="AA22" s="10">
        <v>10.47</v>
      </c>
      <c r="AB22" s="95">
        <v>11610200</v>
      </c>
      <c r="AC22" s="10">
        <v>10.44</v>
      </c>
      <c r="AD22" s="2">
        <f t="shared" si="0"/>
        <v>0.13999999999999879</v>
      </c>
      <c r="AE22" s="138">
        <f t="shared" si="1"/>
        <v>-1.4164305949008527E-2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42580</v>
      </c>
      <c r="X23" s="10">
        <v>10.61</v>
      </c>
      <c r="Y23" s="10">
        <v>10.65</v>
      </c>
      <c r="Z23" s="10">
        <v>10.42</v>
      </c>
      <c r="AA23" s="10">
        <v>10.62</v>
      </c>
      <c r="AB23" s="95">
        <v>16419800</v>
      </c>
      <c r="AC23" s="10">
        <v>10.59</v>
      </c>
      <c r="AD23" s="2">
        <f t="shared" si="0"/>
        <v>0.23000000000000043</v>
      </c>
      <c r="AE23" s="138">
        <f t="shared" si="1"/>
        <v>-5.6338028169014009E-3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42579</v>
      </c>
      <c r="X24" s="10">
        <v>10.67</v>
      </c>
      <c r="Y24" s="10">
        <v>10.73</v>
      </c>
      <c r="Z24" s="10">
        <v>10.49</v>
      </c>
      <c r="AA24" s="10">
        <v>10.68</v>
      </c>
      <c r="AB24" s="95">
        <v>13795300</v>
      </c>
      <c r="AC24" s="10">
        <v>10.65</v>
      </c>
      <c r="AD24" s="2">
        <f t="shared" si="0"/>
        <v>0.24000000000000021</v>
      </c>
      <c r="AE24" s="138">
        <f t="shared" si="1"/>
        <v>-5.6022408963586345E-3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42578</v>
      </c>
      <c r="X25" s="10">
        <v>10.76</v>
      </c>
      <c r="Y25" s="10">
        <v>10.97</v>
      </c>
      <c r="Z25" s="10">
        <v>10.52</v>
      </c>
      <c r="AA25" s="10">
        <v>10.74</v>
      </c>
      <c r="AB25" s="95">
        <v>20992100</v>
      </c>
      <c r="AC25" s="10">
        <v>10.71</v>
      </c>
      <c r="AD25" s="2">
        <f t="shared" si="0"/>
        <v>0.45000000000000107</v>
      </c>
      <c r="AE25" s="138">
        <f t="shared" si="1"/>
        <v>6.5789473684210176E-3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42577</v>
      </c>
      <c r="X26" s="10">
        <v>10.45</v>
      </c>
      <c r="Y26" s="10">
        <v>10.67</v>
      </c>
      <c r="Z26" s="10">
        <v>10.42</v>
      </c>
      <c r="AA26" s="10">
        <v>10.67</v>
      </c>
      <c r="AB26" s="95">
        <v>12575200</v>
      </c>
      <c r="AC26" s="10">
        <v>10.64</v>
      </c>
      <c r="AD26" s="2">
        <f t="shared" si="0"/>
        <v>0.25</v>
      </c>
      <c r="AE26" s="138">
        <f t="shared" si="1"/>
        <v>1.7208413001912115E-2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42576</v>
      </c>
      <c r="X27" s="10">
        <v>10.54</v>
      </c>
      <c r="Y27" s="10">
        <v>10.55</v>
      </c>
      <c r="Z27" s="10">
        <v>10.4</v>
      </c>
      <c r="AA27" s="10">
        <v>10.49</v>
      </c>
      <c r="AB27" s="95">
        <v>13849300</v>
      </c>
      <c r="AC27" s="10">
        <v>10.46</v>
      </c>
      <c r="AD27" s="2">
        <f t="shared" si="0"/>
        <v>0.15000000000000036</v>
      </c>
      <c r="AE27" s="138">
        <f t="shared" si="1"/>
        <v>-7.5901328273243474E-3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42573</v>
      </c>
      <c r="X28" s="10">
        <v>10.58</v>
      </c>
      <c r="Y28" s="10">
        <v>10.66</v>
      </c>
      <c r="Z28" s="10">
        <v>10.49</v>
      </c>
      <c r="AA28" s="10">
        <v>10.57</v>
      </c>
      <c r="AB28" s="95">
        <v>10183500</v>
      </c>
      <c r="AC28" s="10">
        <v>10.54</v>
      </c>
      <c r="AD28" s="2">
        <f t="shared" si="0"/>
        <v>0.16999999999999993</v>
      </c>
      <c r="AE28" s="138">
        <f t="shared" si="1"/>
        <v>-2.8382213812678803E-3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42572</v>
      </c>
      <c r="X29" s="10">
        <v>10.67</v>
      </c>
      <c r="Y29" s="10">
        <v>10.86</v>
      </c>
      <c r="Z29" s="10">
        <v>10.53</v>
      </c>
      <c r="AA29" s="10">
        <v>10.6</v>
      </c>
      <c r="AB29" s="95">
        <v>15042600</v>
      </c>
      <c r="AC29" s="10">
        <v>10.57</v>
      </c>
      <c r="AD29" s="2">
        <f t="shared" si="0"/>
        <v>0.33000000000000007</v>
      </c>
      <c r="AE29" s="138">
        <f t="shared" si="1"/>
        <v>-9.4517958412099201E-4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42571</v>
      </c>
      <c r="X30" s="10">
        <v>10.51</v>
      </c>
      <c r="Y30" s="10">
        <v>10.63</v>
      </c>
      <c r="Z30" s="10">
        <v>10.35</v>
      </c>
      <c r="AA30" s="10">
        <v>10.61</v>
      </c>
      <c r="AB30" s="95">
        <v>16305400</v>
      </c>
      <c r="AC30" s="10">
        <v>10.58</v>
      </c>
      <c r="AD30" s="2">
        <f t="shared" si="0"/>
        <v>0.28000000000000114</v>
      </c>
      <c r="AE30" s="138">
        <f t="shared" si="1"/>
        <v>-1.8867924528301883E-3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42570</v>
      </c>
      <c r="X31" s="10">
        <v>10.73</v>
      </c>
      <c r="Y31" s="10">
        <v>10.78</v>
      </c>
      <c r="Z31" s="10">
        <v>10.62</v>
      </c>
      <c r="AA31" s="10">
        <v>10.63</v>
      </c>
      <c r="AB31" s="95">
        <v>14786700</v>
      </c>
      <c r="AC31" s="10">
        <v>10.6</v>
      </c>
      <c r="AD31" s="2">
        <f t="shared" si="0"/>
        <v>0.16000000000000014</v>
      </c>
      <c r="AE31" s="138">
        <f t="shared" si="1"/>
        <v>-2.6629935720844933E-2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42569</v>
      </c>
      <c r="X32" s="10">
        <v>10.82</v>
      </c>
      <c r="Y32" s="10">
        <v>10.94</v>
      </c>
      <c r="Z32" s="10">
        <v>10.72</v>
      </c>
      <c r="AA32" s="10">
        <v>10.92</v>
      </c>
      <c r="AB32" s="95">
        <v>16352300</v>
      </c>
      <c r="AC32" s="10">
        <v>10.89</v>
      </c>
      <c r="AD32" s="2">
        <f t="shared" si="0"/>
        <v>0.21999999999999886</v>
      </c>
      <c r="AE32" s="138">
        <f t="shared" si="1"/>
        <v>0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42566</v>
      </c>
      <c r="X33" s="10">
        <v>10.72</v>
      </c>
      <c r="Y33" s="10">
        <v>10.96</v>
      </c>
      <c r="Z33" s="10">
        <v>10.71</v>
      </c>
      <c r="AA33" s="10">
        <v>10.92</v>
      </c>
      <c r="AB33" s="95">
        <v>23056500</v>
      </c>
      <c r="AC33" s="10">
        <v>10.89</v>
      </c>
      <c r="AD33" s="2">
        <f t="shared" si="0"/>
        <v>0.25</v>
      </c>
      <c r="AE33" s="138">
        <f t="shared" si="1"/>
        <v>1.9662921348314599E-2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42565</v>
      </c>
      <c r="X34" s="10">
        <v>10.82</v>
      </c>
      <c r="Y34" s="10">
        <v>10.9</v>
      </c>
      <c r="Z34" s="10">
        <v>10.67</v>
      </c>
      <c r="AA34" s="10">
        <v>10.71</v>
      </c>
      <c r="AB34" s="95">
        <v>22346800</v>
      </c>
      <c r="AC34" s="10">
        <v>10.68</v>
      </c>
      <c r="AD34" s="2">
        <f t="shared" si="0"/>
        <v>0.23000000000000043</v>
      </c>
      <c r="AE34" s="138">
        <f t="shared" si="1"/>
        <v>0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42564</v>
      </c>
      <c r="X35" s="10">
        <v>10.74</v>
      </c>
      <c r="Y35" s="10">
        <v>10.78</v>
      </c>
      <c r="Z35" s="10">
        <v>10.54</v>
      </c>
      <c r="AA35" s="10">
        <v>10.71</v>
      </c>
      <c r="AB35" s="95">
        <v>24221900</v>
      </c>
      <c r="AC35" s="10">
        <v>10.68</v>
      </c>
      <c r="AD35" s="2">
        <f t="shared" si="0"/>
        <v>0.24000000000000021</v>
      </c>
      <c r="AE35" s="138">
        <f t="shared" si="1"/>
        <v>1.8761726078799779E-3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42563</v>
      </c>
      <c r="X36" s="10">
        <v>10.7</v>
      </c>
      <c r="Y36" s="10">
        <v>10.8</v>
      </c>
      <c r="Z36" s="10">
        <v>10.43</v>
      </c>
      <c r="AA36" s="10">
        <v>10.69</v>
      </c>
      <c r="AB36" s="95">
        <v>53436600</v>
      </c>
      <c r="AC36" s="10">
        <v>10.66</v>
      </c>
      <c r="AD36" s="2">
        <f t="shared" si="0"/>
        <v>0.37000000000000099</v>
      </c>
      <c r="AE36" s="138">
        <f t="shared" si="1"/>
        <v>5.4401582591493636E-2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42562</v>
      </c>
      <c r="X37" s="10">
        <v>9.9600000000000009</v>
      </c>
      <c r="Y37" s="10">
        <v>10.18</v>
      </c>
      <c r="Z37" s="10">
        <v>9.8699999999999992</v>
      </c>
      <c r="AA37" s="10">
        <v>10.14</v>
      </c>
      <c r="AB37" s="95">
        <v>37231900</v>
      </c>
      <c r="AC37" s="10">
        <v>10.11</v>
      </c>
      <c r="AD37" s="2">
        <f t="shared" si="0"/>
        <v>0.3100000000000005</v>
      </c>
      <c r="AE37" s="138">
        <f t="shared" si="1"/>
        <v>3.2686414708886558E-2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42559</v>
      </c>
      <c r="X38" s="10">
        <v>9.4499999999999993</v>
      </c>
      <c r="Y38" s="10">
        <v>9.8800000000000008</v>
      </c>
      <c r="Z38" s="10">
        <v>9.44</v>
      </c>
      <c r="AA38" s="10">
        <v>9.82</v>
      </c>
      <c r="AB38" s="95">
        <v>25929500</v>
      </c>
      <c r="AC38" s="10">
        <v>9.7899999999999991</v>
      </c>
      <c r="AD38" s="2">
        <f t="shared" si="0"/>
        <v>0.44000000000000128</v>
      </c>
      <c r="AE38" s="138">
        <f t="shared" si="1"/>
        <v>5.1557465091299548E-2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36" t="s">
        <v>78</v>
      </c>
      <c r="Q39" s="536"/>
      <c r="R39" s="34"/>
      <c r="T39" s="91" t="s">
        <v>113</v>
      </c>
      <c r="W39" s="94">
        <v>42558</v>
      </c>
      <c r="X39" s="10">
        <v>9.26</v>
      </c>
      <c r="Y39" s="10">
        <v>9.4499999999999993</v>
      </c>
      <c r="Z39" s="10">
        <v>9.25</v>
      </c>
      <c r="AA39" s="10">
        <v>9.34</v>
      </c>
      <c r="AB39" s="95">
        <v>22172200</v>
      </c>
      <c r="AC39" s="10">
        <v>9.31</v>
      </c>
      <c r="AD39" s="2">
        <f t="shared" si="0"/>
        <v>0.19999999999999929</v>
      </c>
      <c r="AE39" s="138">
        <f t="shared" si="1"/>
        <v>1.637554585152845E-2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11</v>
      </c>
      <c r="R40" s="34"/>
      <c r="T40" s="87" t="s">
        <v>98</v>
      </c>
      <c r="U40" s="88">
        <v>10.08</v>
      </c>
      <c r="W40" s="94">
        <v>42557</v>
      </c>
      <c r="X40" s="10">
        <v>9.16</v>
      </c>
      <c r="Y40" s="10">
        <v>9.25</v>
      </c>
      <c r="Z40" s="10">
        <v>9.0299999999999994</v>
      </c>
      <c r="AA40" s="10">
        <v>9.19</v>
      </c>
      <c r="AB40" s="95">
        <v>24564200</v>
      </c>
      <c r="AC40" s="10">
        <v>9.16</v>
      </c>
      <c r="AD40" s="2">
        <f t="shared" si="0"/>
        <v>0.22000000000000064</v>
      </c>
      <c r="AE40" s="138">
        <f t="shared" si="1"/>
        <v>-7.5839653304442534E-3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10.9</v>
      </c>
      <c r="R41" s="34"/>
      <c r="T41" s="87" t="s">
        <v>99</v>
      </c>
      <c r="U41" s="88">
        <v>10.15</v>
      </c>
      <c r="W41" s="94">
        <v>42556</v>
      </c>
      <c r="X41" s="10">
        <v>9.4600000000000009</v>
      </c>
      <c r="Y41" s="10">
        <v>9.49</v>
      </c>
      <c r="Z41" s="10">
        <v>9.17</v>
      </c>
      <c r="AA41" s="10">
        <v>9.26</v>
      </c>
      <c r="AB41" s="95">
        <v>16362100</v>
      </c>
      <c r="AC41" s="10">
        <v>9.23</v>
      </c>
      <c r="AD41" s="2">
        <f t="shared" si="0"/>
        <v>0.32000000000000028</v>
      </c>
      <c r="AE41" s="138">
        <f t="shared" si="1"/>
        <v>-3.0462184873949472E-2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10.8</v>
      </c>
      <c r="R42" s="34"/>
      <c r="T42" s="87" t="s">
        <v>100</v>
      </c>
      <c r="U42" s="88" t="s">
        <v>442</v>
      </c>
      <c r="W42" s="94">
        <v>42552</v>
      </c>
      <c r="X42" s="10">
        <v>9.2799999999999994</v>
      </c>
      <c r="Y42" s="10">
        <v>9.59</v>
      </c>
      <c r="Z42" s="10">
        <v>9.27</v>
      </c>
      <c r="AA42" s="10">
        <v>9.5500000000000007</v>
      </c>
      <c r="AB42" s="95">
        <v>18307200</v>
      </c>
      <c r="AC42" s="10">
        <v>9.52</v>
      </c>
      <c r="AD42" s="2">
        <f t="shared" si="0"/>
        <v>0.32000000000000028</v>
      </c>
      <c r="AE42" s="138">
        <f t="shared" si="1"/>
        <v>3.0303030303030276E-2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10.700000000000001</v>
      </c>
      <c r="R43" s="83"/>
      <c r="T43" s="87" t="s">
        <v>101</v>
      </c>
      <c r="U43" s="88" t="s">
        <v>443</v>
      </c>
      <c r="W43" s="94">
        <v>42551</v>
      </c>
      <c r="X43" s="10">
        <v>9.19</v>
      </c>
      <c r="Y43" s="10">
        <v>9.2799999999999994</v>
      </c>
      <c r="Z43" s="10">
        <v>9.02</v>
      </c>
      <c r="AA43" s="10">
        <v>9.27</v>
      </c>
      <c r="AB43" s="95">
        <v>24791900</v>
      </c>
      <c r="AC43" s="10">
        <v>9.24</v>
      </c>
      <c r="AD43" s="2">
        <f t="shared" si="0"/>
        <v>0.25999999999999979</v>
      </c>
      <c r="AE43" s="138">
        <f t="shared" si="1"/>
        <v>1.8743109151047488E-2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10.600000000000001</v>
      </c>
      <c r="R44" s="83"/>
      <c r="T44" s="87" t="s">
        <v>102</v>
      </c>
      <c r="U44" s="88">
        <v>11.33</v>
      </c>
      <c r="W44" s="94">
        <v>42550</v>
      </c>
      <c r="X44" s="10">
        <v>9.51</v>
      </c>
      <c r="Y44" s="10">
        <v>9.52</v>
      </c>
      <c r="Z44" s="10">
        <v>9.01</v>
      </c>
      <c r="AA44" s="10">
        <v>9.1</v>
      </c>
      <c r="AB44" s="95">
        <v>37163300</v>
      </c>
      <c r="AC44" s="10">
        <v>9.07</v>
      </c>
      <c r="AD44" s="2">
        <f t="shared" si="0"/>
        <v>0.50999999999999979</v>
      </c>
      <c r="AE44" s="138">
        <f t="shared" si="1"/>
        <v>-2.4731182795698969E-2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10.5</v>
      </c>
      <c r="R45" s="83"/>
      <c r="T45" s="87" t="s">
        <v>103</v>
      </c>
      <c r="U45" s="88">
        <v>0.71133299999999999</v>
      </c>
      <c r="W45" s="94">
        <v>42549</v>
      </c>
      <c r="X45" s="10">
        <v>9.35</v>
      </c>
      <c r="Y45" s="10">
        <v>9.3800000000000008</v>
      </c>
      <c r="Z45" s="10">
        <v>9.19</v>
      </c>
      <c r="AA45" s="10">
        <v>9.33</v>
      </c>
      <c r="AB45" s="95">
        <v>18175800</v>
      </c>
      <c r="AC45" s="10">
        <v>9.3000000000000007</v>
      </c>
      <c r="AD45" s="2">
        <f t="shared" si="0"/>
        <v>0.19000000000000128</v>
      </c>
      <c r="AE45" s="138">
        <f t="shared" si="1"/>
        <v>2.535832414553485E-2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10.4</v>
      </c>
      <c r="R46" s="83"/>
      <c r="T46" s="87" t="s">
        <v>123</v>
      </c>
      <c r="U46" s="89" t="s">
        <v>279</v>
      </c>
      <c r="W46" s="94">
        <v>42548</v>
      </c>
      <c r="X46" s="10">
        <v>9.2799999999999994</v>
      </c>
      <c r="Y46" s="10">
        <v>9.3000000000000007</v>
      </c>
      <c r="Z46" s="10">
        <v>8.9499999999999993</v>
      </c>
      <c r="AA46" s="10">
        <v>9.1</v>
      </c>
      <c r="AB46" s="95">
        <v>21866300</v>
      </c>
      <c r="AC46" s="10">
        <v>9.07</v>
      </c>
      <c r="AD46" s="2">
        <f t="shared" si="0"/>
        <v>0.35000000000000142</v>
      </c>
      <c r="AE46" s="138">
        <f t="shared" si="1"/>
        <v>-2.9946524064171087E-2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10.3</v>
      </c>
      <c r="R47" s="83"/>
      <c r="T47" s="87"/>
      <c r="U47" s="88"/>
      <c r="W47" s="94">
        <v>42545</v>
      </c>
      <c r="X47" s="10">
        <v>9.56</v>
      </c>
      <c r="Y47" s="10">
        <v>9.74</v>
      </c>
      <c r="Z47" s="10">
        <v>9.35</v>
      </c>
      <c r="AA47" s="10">
        <v>9.3800000000000008</v>
      </c>
      <c r="AB47" s="95">
        <v>34013600</v>
      </c>
      <c r="AC47" s="10">
        <v>9.35</v>
      </c>
      <c r="AD47" s="2">
        <f t="shared" si="0"/>
        <v>0.39000000000000057</v>
      </c>
      <c r="AE47" s="138">
        <f t="shared" si="1"/>
        <v>-7.6086956521739135E-2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10.199999999999999</v>
      </c>
      <c r="R48" s="83"/>
      <c r="T48" s="87" t="s">
        <v>105</v>
      </c>
      <c r="U48" s="88" t="s">
        <v>444</v>
      </c>
      <c r="W48" s="94">
        <v>42544</v>
      </c>
      <c r="X48" s="10">
        <v>10.08</v>
      </c>
      <c r="Y48" s="10">
        <v>10.17</v>
      </c>
      <c r="Z48" s="10">
        <v>9.98</v>
      </c>
      <c r="AA48" s="10">
        <v>10.15</v>
      </c>
      <c r="AB48" s="95">
        <v>20543000</v>
      </c>
      <c r="AC48" s="10">
        <v>10.119999999999999</v>
      </c>
      <c r="AD48" s="2">
        <f t="shared" si="0"/>
        <v>0.1899999999999995</v>
      </c>
      <c r="AE48" s="138">
        <f t="shared" si="1"/>
        <v>2.6369168356997985E-2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10.1</v>
      </c>
      <c r="R49" s="83"/>
      <c r="T49" s="87" t="s">
        <v>106</v>
      </c>
      <c r="U49" s="88" t="s">
        <v>262</v>
      </c>
      <c r="W49" s="94">
        <v>42543</v>
      </c>
      <c r="X49" s="10">
        <v>9.92</v>
      </c>
      <c r="Y49" s="10">
        <v>10.15</v>
      </c>
      <c r="Z49" s="10">
        <v>9.85</v>
      </c>
      <c r="AA49" s="10">
        <v>9.89</v>
      </c>
      <c r="AB49" s="95">
        <v>19506000</v>
      </c>
      <c r="AC49" s="10">
        <v>9.86</v>
      </c>
      <c r="AD49" s="2">
        <f t="shared" si="0"/>
        <v>0.30000000000000071</v>
      </c>
      <c r="AE49" s="138">
        <f t="shared" si="1"/>
        <v>3.0518819938962771E-3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10</v>
      </c>
      <c r="R50" s="83"/>
      <c r="T50" s="87" t="s">
        <v>107</v>
      </c>
      <c r="U50" s="90">
        <v>15069745</v>
      </c>
      <c r="W50" s="94">
        <v>42542</v>
      </c>
      <c r="X50" s="10">
        <v>9.73</v>
      </c>
      <c r="Y50" s="10">
        <v>9.9</v>
      </c>
      <c r="Z50" s="10">
        <v>9.67</v>
      </c>
      <c r="AA50" s="10">
        <v>9.86</v>
      </c>
      <c r="AB50" s="95">
        <v>13633900</v>
      </c>
      <c r="AC50" s="10">
        <v>9.83</v>
      </c>
      <c r="AD50" s="2">
        <f t="shared" si="0"/>
        <v>0.23000000000000043</v>
      </c>
      <c r="AE50" s="138">
        <f t="shared" si="1"/>
        <v>1.0277492291880685E-2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9.9</v>
      </c>
      <c r="R51" s="83"/>
      <c r="T51" s="87" t="s">
        <v>110</v>
      </c>
      <c r="U51" s="90">
        <v>17816200</v>
      </c>
      <c r="W51" s="94">
        <v>42541</v>
      </c>
      <c r="X51" s="10">
        <v>9.74</v>
      </c>
      <c r="Y51" s="10">
        <v>9.9499999999999993</v>
      </c>
      <c r="Z51" s="10">
        <v>9.7200000000000006</v>
      </c>
      <c r="AA51" s="10">
        <v>9.76</v>
      </c>
      <c r="AB51" s="95">
        <v>16913500</v>
      </c>
      <c r="AC51" s="10">
        <v>9.73</v>
      </c>
      <c r="AD51" s="2">
        <f t="shared" si="0"/>
        <v>0.22999999999999865</v>
      </c>
      <c r="AE51" s="138">
        <f t="shared" si="1"/>
        <v>1.884816753926688E-2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9.8000000000000007</v>
      </c>
      <c r="R52" s="83"/>
      <c r="T52" s="87" t="s">
        <v>108</v>
      </c>
      <c r="U52" s="88" t="s">
        <v>445</v>
      </c>
      <c r="W52" s="94">
        <v>42538</v>
      </c>
      <c r="X52" s="10">
        <v>9.4499999999999993</v>
      </c>
      <c r="Y52" s="10">
        <v>9.65</v>
      </c>
      <c r="Z52" s="10">
        <v>9.41</v>
      </c>
      <c r="AA52" s="10">
        <v>9.58</v>
      </c>
      <c r="AB52" s="95">
        <v>29220800</v>
      </c>
      <c r="AC52" s="10">
        <v>9.5500000000000007</v>
      </c>
      <c r="AD52" s="2">
        <f t="shared" si="0"/>
        <v>0.24000000000000021</v>
      </c>
      <c r="AE52" s="138">
        <f t="shared" si="1"/>
        <v>2.0299145299145449E-2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9.6999999999999993</v>
      </c>
      <c r="R53" s="83"/>
      <c r="T53" s="87" t="s">
        <v>111</v>
      </c>
      <c r="U53" s="88" t="s">
        <v>130</v>
      </c>
      <c r="W53" s="94">
        <v>42537</v>
      </c>
      <c r="X53" s="10">
        <v>9.2799999999999994</v>
      </c>
      <c r="Y53" s="10">
        <v>9.41</v>
      </c>
      <c r="Z53" s="10">
        <v>9.15</v>
      </c>
      <c r="AA53" s="10">
        <v>9.39</v>
      </c>
      <c r="AB53" s="95">
        <v>13639800</v>
      </c>
      <c r="AC53" s="10">
        <v>9.36</v>
      </c>
      <c r="AD53" s="2">
        <f t="shared" si="0"/>
        <v>0.25999999999999979</v>
      </c>
      <c r="AE53" s="138">
        <f t="shared" si="1"/>
        <v>-6.3694267515923553E-3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9.6</v>
      </c>
      <c r="R54" s="83"/>
      <c r="T54" s="87" t="s">
        <v>112</v>
      </c>
      <c r="U54" s="88">
        <v>-0.44</v>
      </c>
      <c r="W54" s="94">
        <v>42536</v>
      </c>
      <c r="X54" s="10">
        <v>9.26</v>
      </c>
      <c r="Y54" s="10">
        <v>9.59</v>
      </c>
      <c r="Z54" s="10">
        <v>9.2100000000000009</v>
      </c>
      <c r="AA54" s="10">
        <v>9.4499999999999993</v>
      </c>
      <c r="AB54" s="95">
        <v>17775200</v>
      </c>
      <c r="AC54" s="10">
        <v>9.42</v>
      </c>
      <c r="AD54" s="2">
        <f t="shared" si="0"/>
        <v>0.37999999999999901</v>
      </c>
      <c r="AE54" s="138">
        <f t="shared" si="1"/>
        <v>3.8588754134509351E-2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9.5</v>
      </c>
      <c r="R55" s="83"/>
      <c r="T55" s="87" t="s">
        <v>109</v>
      </c>
      <c r="U55" s="88" t="s">
        <v>446</v>
      </c>
      <c r="W55" s="94">
        <v>42535</v>
      </c>
      <c r="X55" s="10">
        <v>9.2899999999999991</v>
      </c>
      <c r="Y55" s="10">
        <v>9.3699999999999992</v>
      </c>
      <c r="Z55" s="10">
        <v>9.01</v>
      </c>
      <c r="AA55" s="10">
        <v>9.1</v>
      </c>
      <c r="AB55" s="95">
        <v>23124000</v>
      </c>
      <c r="AC55" s="10">
        <v>9.07</v>
      </c>
      <c r="AD55" s="2">
        <f t="shared" si="0"/>
        <v>0.35999999999999943</v>
      </c>
      <c r="AE55" s="138">
        <f t="shared" si="1"/>
        <v>-2.3681377825618855E-2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9.3999999999999986</v>
      </c>
      <c r="R56" s="83"/>
      <c r="W56" s="94">
        <v>42534</v>
      </c>
      <c r="X56" s="10">
        <v>9.4700000000000006</v>
      </c>
      <c r="Y56" s="10">
        <v>9.61</v>
      </c>
      <c r="Z56" s="10">
        <v>9.32</v>
      </c>
      <c r="AA56" s="10">
        <v>9.32</v>
      </c>
      <c r="AB56" s="95">
        <v>13053800</v>
      </c>
      <c r="AC56" s="10">
        <v>9.2899999999999991</v>
      </c>
      <c r="AD56" s="2">
        <f t="shared" si="0"/>
        <v>0.28999999999999915</v>
      </c>
      <c r="AE56" s="138">
        <f t="shared" si="1"/>
        <v>-1.7970401691332127E-2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9.3000000000000007</v>
      </c>
      <c r="R57" s="83"/>
      <c r="W57" s="94">
        <v>42531</v>
      </c>
      <c r="X57" s="10">
        <v>9.65</v>
      </c>
      <c r="Y57" s="10">
        <v>9.75</v>
      </c>
      <c r="Z57" s="10">
        <v>9.4499999999999993</v>
      </c>
      <c r="AA57" s="10">
        <v>9.49</v>
      </c>
      <c r="AB57" s="95">
        <v>18869300</v>
      </c>
      <c r="AC57" s="10">
        <v>9.4600000000000009</v>
      </c>
      <c r="AD57" s="2">
        <f t="shared" si="0"/>
        <v>0.30000000000000071</v>
      </c>
      <c r="AE57" s="138">
        <f t="shared" si="1"/>
        <v>-3.5677879714576921E-2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9.2000000000000011</v>
      </c>
      <c r="R58" s="83"/>
      <c r="W58" s="94">
        <v>42530</v>
      </c>
      <c r="X58" s="10">
        <v>9.6999999999999993</v>
      </c>
      <c r="Y58" s="10">
        <v>9.85</v>
      </c>
      <c r="Z58" s="10">
        <v>9.52</v>
      </c>
      <c r="AA58" s="10">
        <v>9.84</v>
      </c>
      <c r="AB58" s="95">
        <v>19691000</v>
      </c>
      <c r="AC58" s="10">
        <v>9.81</v>
      </c>
      <c r="AD58" s="2">
        <f t="shared" si="0"/>
        <v>0.33000000000000007</v>
      </c>
      <c r="AE58" s="138">
        <f t="shared" si="1"/>
        <v>-5.0709939148071426E-3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9.1</v>
      </c>
      <c r="R59" s="83"/>
      <c r="W59" s="94">
        <v>42529</v>
      </c>
      <c r="X59" s="10">
        <v>9.98</v>
      </c>
      <c r="Y59" s="10">
        <v>10.07</v>
      </c>
      <c r="Z59" s="10">
        <v>9.8800000000000008</v>
      </c>
      <c r="AA59" s="10">
        <v>9.89</v>
      </c>
      <c r="AB59" s="95">
        <v>16051700</v>
      </c>
      <c r="AC59" s="10">
        <v>9.86</v>
      </c>
      <c r="AD59" s="2">
        <f t="shared" si="0"/>
        <v>0.1899999999999995</v>
      </c>
      <c r="AE59" s="138">
        <f t="shared" si="1"/>
        <v>1.0245901639344135E-2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9</v>
      </c>
      <c r="R60" s="83"/>
      <c r="W60" s="94">
        <v>42528</v>
      </c>
      <c r="X60" s="10">
        <v>9.7899999999999991</v>
      </c>
      <c r="Y60" s="10">
        <v>9.85</v>
      </c>
      <c r="Z60" s="10">
        <v>9.74</v>
      </c>
      <c r="AA60" s="10">
        <v>9.7899999999999991</v>
      </c>
      <c r="AB60" s="95">
        <v>10596200</v>
      </c>
      <c r="AC60" s="10">
        <v>9.76</v>
      </c>
      <c r="AD60" s="2">
        <f t="shared" si="0"/>
        <v>0.10999999999999943</v>
      </c>
      <c r="AE60" s="138">
        <f t="shared" si="1"/>
        <v>-5.0968399592253855E-3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42527</v>
      </c>
      <c r="X61" s="10">
        <v>9.6300000000000008</v>
      </c>
      <c r="Y61" s="10">
        <v>9.86</v>
      </c>
      <c r="Z61" s="10">
        <v>9.6300000000000008</v>
      </c>
      <c r="AA61" s="10">
        <v>9.84</v>
      </c>
      <c r="AB61" s="95">
        <v>15311800</v>
      </c>
      <c r="AC61" s="10">
        <v>9.81</v>
      </c>
      <c r="AD61" s="2">
        <f t="shared" si="0"/>
        <v>0.22999999999999865</v>
      </c>
      <c r="AE61" s="138">
        <f t="shared" si="1"/>
        <v>3.3719704952581697E-2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42524</v>
      </c>
      <c r="X62" s="10">
        <v>9.44</v>
      </c>
      <c r="Y62" s="10">
        <v>9.57</v>
      </c>
      <c r="Z62" s="10">
        <v>9.2799999999999994</v>
      </c>
      <c r="AA62" s="10">
        <v>9.52</v>
      </c>
      <c r="AB62" s="95">
        <v>20764800</v>
      </c>
      <c r="AC62" s="10">
        <v>9.49</v>
      </c>
      <c r="AD62" s="2">
        <f t="shared" si="0"/>
        <v>0.29000000000000092</v>
      </c>
      <c r="AE62" s="138">
        <f t="shared" si="1"/>
        <v>2.0430107526881569E-2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42523</v>
      </c>
      <c r="X63" s="10">
        <v>9.25</v>
      </c>
      <c r="Y63" s="10">
        <v>9.4</v>
      </c>
      <c r="Z63" s="10">
        <v>9.18</v>
      </c>
      <c r="AA63" s="10">
        <v>9.33</v>
      </c>
      <c r="AB63" s="95">
        <v>13766300</v>
      </c>
      <c r="AC63" s="10">
        <v>9.3000000000000007</v>
      </c>
      <c r="AD63" s="2">
        <f t="shared" si="0"/>
        <v>0.22000000000000064</v>
      </c>
      <c r="AE63" s="138">
        <f t="shared" si="1"/>
        <v>3.2362459546926292E-3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42522</v>
      </c>
      <c r="X64" s="10">
        <v>9.1999999999999993</v>
      </c>
      <c r="Y64" s="10">
        <v>9.3000000000000007</v>
      </c>
      <c r="Z64" s="10">
        <v>9.1</v>
      </c>
      <c r="AA64" s="10">
        <v>9.3000000000000007</v>
      </c>
      <c r="AB64" s="95">
        <v>17002000</v>
      </c>
      <c r="AC64" s="10">
        <v>9.27</v>
      </c>
      <c r="AD64" s="2">
        <f t="shared" si="0"/>
        <v>0.20000000000000107</v>
      </c>
      <c r="AE64" s="138">
        <f t="shared" si="1"/>
        <v>3.2467532467532756E-3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42521</v>
      </c>
      <c r="X65" s="10">
        <v>9.3699999999999992</v>
      </c>
      <c r="Y65" s="10">
        <v>9.48</v>
      </c>
      <c r="Z65" s="10">
        <v>9.24</v>
      </c>
      <c r="AA65" s="10">
        <v>9.27</v>
      </c>
      <c r="AB65" s="95">
        <v>21094200</v>
      </c>
      <c r="AC65" s="10">
        <v>9.24</v>
      </c>
      <c r="AD65" s="2">
        <f t="shared" si="0"/>
        <v>0.24000000000000021</v>
      </c>
      <c r="AE65" s="138">
        <f t="shared" si="1"/>
        <v>-8.5836909871245259E-3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42517</v>
      </c>
      <c r="X66" s="10">
        <v>9.51</v>
      </c>
      <c r="Y66" s="10">
        <v>9.5500000000000007</v>
      </c>
      <c r="Z66" s="10">
        <v>9.31</v>
      </c>
      <c r="AA66" s="10">
        <v>9.35</v>
      </c>
      <c r="AB66" s="95">
        <v>24153600</v>
      </c>
      <c r="AC66" s="10">
        <v>9.32</v>
      </c>
      <c r="AD66" s="2">
        <f t="shared" si="0"/>
        <v>0.24000000000000021</v>
      </c>
      <c r="AE66" s="138">
        <f t="shared" si="1"/>
        <v>-1.6877637130801704E-2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42516</v>
      </c>
      <c r="X67" s="10">
        <v>9.77</v>
      </c>
      <c r="Y67" s="10">
        <v>9.81</v>
      </c>
      <c r="Z67" s="10">
        <v>9.44</v>
      </c>
      <c r="AA67" s="10">
        <v>9.51</v>
      </c>
      <c r="AB67" s="95">
        <v>15620400</v>
      </c>
      <c r="AC67" s="10">
        <v>9.48</v>
      </c>
      <c r="AD67" s="2">
        <f t="shared" si="0"/>
        <v>0.37000000000000099</v>
      </c>
      <c r="AE67" s="138">
        <f t="shared" si="1"/>
        <v>-9.4043887147334804E-3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42515</v>
      </c>
      <c r="X68" s="10">
        <v>9.51</v>
      </c>
      <c r="Y68" s="10">
        <v>9.68</v>
      </c>
      <c r="Z68" s="10">
        <v>9.48</v>
      </c>
      <c r="AA68" s="10">
        <v>9.6</v>
      </c>
      <c r="AB68" s="95">
        <v>13996300</v>
      </c>
      <c r="AC68" s="10">
        <v>9.57</v>
      </c>
      <c r="AD68" s="2">
        <f>Y68-Z68</f>
        <v>0.19999999999999929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161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276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4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01" priority="66">
      <formula>F22&gt;0</formula>
    </cfRule>
    <cfRule type="expression" dxfId="30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9" priority="53">
      <formula>F41&gt;0</formula>
    </cfRule>
    <cfRule type="expression" dxfId="298" priority="54">
      <formula>F41&lt;0</formula>
    </cfRule>
  </conditionalFormatting>
  <conditionalFormatting sqref="F41">
    <cfRule type="expression" dxfId="297" priority="57">
      <formula>F41&gt;0</formula>
    </cfRule>
    <cfRule type="expression" dxfId="296" priority="58">
      <formula>F41&lt;0</formula>
    </cfRule>
  </conditionalFormatting>
  <conditionalFormatting sqref="H41">
    <cfRule type="expression" dxfId="295" priority="35">
      <formula>H41&gt;0</formula>
    </cfRule>
    <cfRule type="expression" dxfId="294" priority="36">
      <formula>H41&lt;0</formula>
    </cfRule>
  </conditionalFormatting>
  <conditionalFormatting sqref="F89:F95">
    <cfRule type="expression" dxfId="293" priority="29">
      <formula>F89&gt;0</formula>
    </cfRule>
    <cfRule type="expression" dxfId="292" priority="30">
      <formula>F89&lt;0</formula>
    </cfRule>
  </conditionalFormatting>
  <conditionalFormatting sqref="F96:F110">
    <cfRule type="expression" dxfId="291" priority="25">
      <formula>F96&gt;0</formula>
    </cfRule>
    <cfRule type="expression" dxfId="290" priority="26">
      <formula>F96&lt;0</formula>
    </cfRule>
  </conditionalFormatting>
  <conditionalFormatting sqref="F96:F110">
    <cfRule type="expression" dxfId="289" priority="27">
      <formula>F96&gt;0</formula>
    </cfRule>
    <cfRule type="expression" dxfId="288" priority="28">
      <formula>F96&lt;0</formula>
    </cfRule>
  </conditionalFormatting>
  <conditionalFormatting sqref="H89:H100">
    <cfRule type="expression" dxfId="287" priority="23">
      <formula>H89&gt;0</formula>
    </cfRule>
    <cfRule type="expression" dxfId="286" priority="24">
      <formula>H89&lt;0</formula>
    </cfRule>
  </conditionalFormatting>
  <conditionalFormatting sqref="H101">
    <cfRule type="expression" dxfId="285" priority="21">
      <formula>H101&gt;0</formula>
    </cfRule>
    <cfRule type="expression" dxfId="284" priority="22">
      <formula>H101&lt;0</formula>
    </cfRule>
  </conditionalFormatting>
  <conditionalFormatting sqref="F111:F116">
    <cfRule type="expression" dxfId="283" priority="19">
      <formula>F111&gt;0</formula>
    </cfRule>
    <cfRule type="expression" dxfId="282" priority="20">
      <formula>F111&lt;0</formula>
    </cfRule>
  </conditionalFormatting>
  <conditionalFormatting sqref="H103:H116">
    <cfRule type="expression" dxfId="281" priority="17">
      <formula>H103&gt;0</formula>
    </cfRule>
    <cfRule type="expression" dxfId="280" priority="18">
      <formula>H103&lt;0</formula>
    </cfRule>
  </conditionalFormatting>
  <conditionalFormatting sqref="H102">
    <cfRule type="expression" dxfId="279" priority="15">
      <formula>H102&gt;0</formula>
    </cfRule>
    <cfRule type="expression" dxfId="278" priority="16">
      <formula>H102&lt;0</formula>
    </cfRule>
  </conditionalFormatting>
  <conditionalFormatting sqref="M42">
    <cfRule type="expression" dxfId="277" priority="13">
      <formula>M42&gt;0</formula>
    </cfRule>
    <cfRule type="expression" dxfId="276" priority="14">
      <formula>M42&lt;0</formula>
    </cfRule>
  </conditionalFormatting>
  <conditionalFormatting sqref="Q7">
    <cfRule type="expression" dxfId="275" priority="9">
      <formula>Q7&gt;0</formula>
    </cfRule>
    <cfRule type="expression" dxfId="274" priority="10">
      <formula>Q7&lt;0</formula>
    </cfRule>
  </conditionalFormatting>
  <conditionalFormatting sqref="Q8">
    <cfRule type="expression" dxfId="273" priority="7">
      <formula>Q8&gt;0</formula>
    </cfRule>
    <cfRule type="expression" dxfId="272" priority="8">
      <formula>Q8&lt;0</formula>
    </cfRule>
  </conditionalFormatting>
  <conditionalFormatting sqref="F117:F130 H117:H130">
    <cfRule type="expression" dxfId="271" priority="1">
      <formula>F117&gt;0</formula>
    </cfRule>
    <cfRule type="expression" dxfId="27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42608</v>
      </c>
      <c r="X2" s="10">
        <v>19.440000000000001</v>
      </c>
      <c r="Y2" s="10">
        <v>19.579999999999998</v>
      </c>
      <c r="Z2" s="10">
        <v>18.86</v>
      </c>
      <c r="AA2" s="10">
        <v>19.04</v>
      </c>
      <c r="AB2" s="95">
        <v>1983900</v>
      </c>
      <c r="AC2" s="10">
        <v>19.04</v>
      </c>
      <c r="AD2" s="2">
        <f>Y2-Z2</f>
        <v>0.71999999999999886</v>
      </c>
      <c r="AE2" s="138">
        <f>AC2/AC3-1</f>
        <v>-1.6020671834625411E-2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19.04</v>
      </c>
      <c r="W3" s="133">
        <v>42607</v>
      </c>
      <c r="X3" s="10">
        <v>19.25</v>
      </c>
      <c r="Y3" s="10">
        <v>19.61</v>
      </c>
      <c r="Z3" s="10">
        <v>19.18</v>
      </c>
      <c r="AA3" s="10">
        <v>19.350000000000001</v>
      </c>
      <c r="AB3" s="95">
        <v>1367200</v>
      </c>
      <c r="AC3" s="10">
        <v>19.350000000000001</v>
      </c>
      <c r="AD3" s="2">
        <f t="shared" ref="AD3:AD66" si="0">Y3-Z3</f>
        <v>0.42999999999999972</v>
      </c>
      <c r="AE3" s="138">
        <f t="shared" ref="AE3:AE66" si="1">AC3/AC4-1</f>
        <v>-1.0325245224573898E-3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19.04</v>
      </c>
      <c r="W4" s="133">
        <v>42606</v>
      </c>
      <c r="X4" s="10">
        <v>19.690000000000001</v>
      </c>
      <c r="Y4" s="10">
        <v>19.79</v>
      </c>
      <c r="Z4" s="10">
        <v>19.32</v>
      </c>
      <c r="AA4" s="10">
        <v>19.37</v>
      </c>
      <c r="AB4" s="95">
        <v>1374000</v>
      </c>
      <c r="AC4" s="10">
        <v>19.37</v>
      </c>
      <c r="AD4" s="2">
        <f t="shared" si="0"/>
        <v>0.46999999999999886</v>
      </c>
      <c r="AE4" s="138">
        <f t="shared" si="1"/>
        <v>-2.0728008088978789E-2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42605</v>
      </c>
      <c r="X5" s="10">
        <v>19.350000000000001</v>
      </c>
      <c r="Y5" s="10">
        <v>19.87</v>
      </c>
      <c r="Z5" s="10">
        <v>19.28</v>
      </c>
      <c r="AA5" s="10">
        <v>19.78</v>
      </c>
      <c r="AB5" s="95">
        <v>1728700</v>
      </c>
      <c r="AC5" s="10">
        <v>19.78</v>
      </c>
      <c r="AD5" s="2">
        <f t="shared" si="0"/>
        <v>0.58999999999999986</v>
      </c>
      <c r="AE5" s="138">
        <f t="shared" si="1"/>
        <v>3.1282586027111758E-2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42604</v>
      </c>
      <c r="X6" s="10">
        <v>19.39</v>
      </c>
      <c r="Y6" s="10">
        <v>19.420000000000002</v>
      </c>
      <c r="Z6" s="10">
        <v>19.07</v>
      </c>
      <c r="AA6" s="10">
        <v>19.18</v>
      </c>
      <c r="AB6" s="95">
        <v>1559200</v>
      </c>
      <c r="AC6" s="10">
        <v>19.18</v>
      </c>
      <c r="AD6" s="2">
        <f t="shared" si="0"/>
        <v>0.35000000000000142</v>
      </c>
      <c r="AE6" s="138">
        <f t="shared" si="1"/>
        <v>-1.4894709809963991E-2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42601</v>
      </c>
      <c r="X7" s="10">
        <v>19.170000000000002</v>
      </c>
      <c r="Y7" s="10">
        <v>19.64</v>
      </c>
      <c r="Z7" s="10">
        <v>18.97</v>
      </c>
      <c r="AA7" s="10">
        <v>19.47</v>
      </c>
      <c r="AB7" s="95">
        <v>2732400</v>
      </c>
      <c r="AC7" s="10">
        <v>19.47</v>
      </c>
      <c r="AD7" s="2">
        <f t="shared" si="0"/>
        <v>0.67000000000000171</v>
      </c>
      <c r="AE7" s="138">
        <f t="shared" si="1"/>
        <v>1.2480499219968744E-2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42600</v>
      </c>
      <c r="X8" s="10">
        <v>18.53</v>
      </c>
      <c r="Y8" s="10">
        <v>19.32</v>
      </c>
      <c r="Z8" s="10">
        <v>18.43</v>
      </c>
      <c r="AA8" s="10">
        <v>19.23</v>
      </c>
      <c r="AB8" s="95">
        <v>2836800</v>
      </c>
      <c r="AC8" s="10">
        <v>19.23</v>
      </c>
      <c r="AD8" s="2">
        <f t="shared" si="0"/>
        <v>0.89000000000000057</v>
      </c>
      <c r="AE8" s="138">
        <f t="shared" si="1"/>
        <v>4.0584415584415501E-2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42599</v>
      </c>
      <c r="X9" s="10">
        <v>18.75</v>
      </c>
      <c r="Y9" s="10">
        <v>18.87</v>
      </c>
      <c r="Z9" s="10">
        <v>18.47</v>
      </c>
      <c r="AA9" s="10">
        <v>18.48</v>
      </c>
      <c r="AB9" s="95">
        <v>1544700</v>
      </c>
      <c r="AC9" s="10">
        <v>18.48</v>
      </c>
      <c r="AD9" s="2">
        <f t="shared" si="0"/>
        <v>0.40000000000000213</v>
      </c>
      <c r="AE9" s="138">
        <f t="shared" si="1"/>
        <v>-1.5974440894568676E-2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M45</f>
        <v>155.90000000000146</v>
      </c>
      <c r="W10" s="133">
        <v>42598</v>
      </c>
      <c r="X10" s="10">
        <v>18.87</v>
      </c>
      <c r="Y10" s="10">
        <v>19.03</v>
      </c>
      <c r="Z10" s="10">
        <v>18.66</v>
      </c>
      <c r="AA10" s="10">
        <v>18.78</v>
      </c>
      <c r="AB10" s="95">
        <v>2066800</v>
      </c>
      <c r="AC10" s="10">
        <v>18.78</v>
      </c>
      <c r="AD10" s="2">
        <f t="shared" si="0"/>
        <v>0.37000000000000099</v>
      </c>
      <c r="AE10" s="138">
        <f t="shared" si="1"/>
        <v>-5.8231868713605195E-3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42597</v>
      </c>
      <c r="X11" s="10">
        <v>19.05</v>
      </c>
      <c r="Y11" s="10">
        <v>19.53</v>
      </c>
      <c r="Z11" s="10">
        <v>18.82</v>
      </c>
      <c r="AA11" s="10">
        <v>18.89</v>
      </c>
      <c r="AB11" s="95">
        <v>3494400</v>
      </c>
      <c r="AC11" s="10">
        <v>18.89</v>
      </c>
      <c r="AD11" s="2">
        <f t="shared" si="0"/>
        <v>0.71000000000000085</v>
      </c>
      <c r="AE11" s="138">
        <f t="shared" si="1"/>
        <v>-3.1662269129286713E-3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42594</v>
      </c>
      <c r="X12" s="10">
        <v>18.309999999999999</v>
      </c>
      <c r="Y12" s="10">
        <v>19.2</v>
      </c>
      <c r="Z12" s="10">
        <v>18.260000000000002</v>
      </c>
      <c r="AA12" s="10">
        <v>18.95</v>
      </c>
      <c r="AB12" s="95">
        <v>4684100</v>
      </c>
      <c r="AC12" s="10">
        <v>18.95</v>
      </c>
      <c r="AD12" s="2">
        <f t="shared" si="0"/>
        <v>0.93999999999999773</v>
      </c>
      <c r="AE12" s="138">
        <f t="shared" si="1"/>
        <v>1.8269747447608786E-2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42593</v>
      </c>
      <c r="X13" s="10">
        <v>17.54</v>
      </c>
      <c r="Y13" s="10">
        <v>18.690000000000001</v>
      </c>
      <c r="Z13" s="10">
        <v>17.5</v>
      </c>
      <c r="AA13" s="10">
        <v>18.61</v>
      </c>
      <c r="AB13" s="95">
        <v>6094800</v>
      </c>
      <c r="AC13" s="10">
        <v>18.61</v>
      </c>
      <c r="AD13" s="2">
        <f t="shared" si="0"/>
        <v>1.1900000000000013</v>
      </c>
      <c r="AE13" s="138">
        <f t="shared" si="1"/>
        <v>8.2606166375799761E-2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42592</v>
      </c>
      <c r="X14" s="10">
        <v>17.41</v>
      </c>
      <c r="Y14" s="10">
        <v>17.61</v>
      </c>
      <c r="Z14" s="10">
        <v>17.100000000000001</v>
      </c>
      <c r="AA14" s="10">
        <v>17.190000000000001</v>
      </c>
      <c r="AB14" s="95">
        <v>2634300</v>
      </c>
      <c r="AC14" s="10">
        <v>17.190000000000001</v>
      </c>
      <c r="AD14" s="2">
        <f t="shared" si="0"/>
        <v>0.50999999999999801</v>
      </c>
      <c r="AE14" s="138">
        <f t="shared" si="1"/>
        <v>-6.9324090121315463E-3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42591</v>
      </c>
      <c r="X15" s="10">
        <v>17.260000000000002</v>
      </c>
      <c r="Y15" s="10">
        <v>17.59</v>
      </c>
      <c r="Z15" s="10">
        <v>16.86</v>
      </c>
      <c r="AA15" s="10">
        <v>17.309999999999999</v>
      </c>
      <c r="AB15" s="95">
        <v>3205500</v>
      </c>
      <c r="AC15" s="10">
        <v>17.309999999999999</v>
      </c>
      <c r="AD15" s="2">
        <f t="shared" si="0"/>
        <v>0.73000000000000043</v>
      </c>
      <c r="AE15" s="138">
        <f t="shared" si="1"/>
        <v>-8.5910652920963004E-3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42590</v>
      </c>
      <c r="X16" s="10">
        <v>17.5</v>
      </c>
      <c r="Y16" s="10">
        <v>17.93</v>
      </c>
      <c r="Z16" s="10">
        <v>17.22</v>
      </c>
      <c r="AA16" s="10">
        <v>17.46</v>
      </c>
      <c r="AB16" s="95">
        <v>3147700</v>
      </c>
      <c r="AC16" s="10">
        <v>17.46</v>
      </c>
      <c r="AD16" s="2">
        <f t="shared" si="0"/>
        <v>0.71000000000000085</v>
      </c>
      <c r="AE16" s="138">
        <f t="shared" si="1"/>
        <v>-5.12820512820511E-3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42587</v>
      </c>
      <c r="X17" s="10">
        <v>17</v>
      </c>
      <c r="Y17" s="10">
        <v>17.68</v>
      </c>
      <c r="Z17" s="10">
        <v>16.95</v>
      </c>
      <c r="AA17" s="10">
        <v>17.55</v>
      </c>
      <c r="AB17" s="95">
        <v>5158200</v>
      </c>
      <c r="AC17" s="10">
        <v>17.55</v>
      </c>
      <c r="AD17" s="2">
        <f t="shared" si="0"/>
        <v>0.73000000000000043</v>
      </c>
      <c r="AE17" s="138">
        <f t="shared" si="1"/>
        <v>4.4642857142857206E-2</v>
      </c>
    </row>
    <row r="18" spans="1:31" x14ac:dyDescent="0.25">
      <c r="W18" s="133">
        <v>42586</v>
      </c>
      <c r="X18" s="10">
        <v>16.559999999999999</v>
      </c>
      <c r="Y18" s="10">
        <v>17.350000000000001</v>
      </c>
      <c r="Z18" s="10">
        <v>16.52</v>
      </c>
      <c r="AA18" s="10">
        <v>16.8</v>
      </c>
      <c r="AB18" s="95">
        <v>8193400</v>
      </c>
      <c r="AC18" s="10">
        <v>16.8</v>
      </c>
      <c r="AD18" s="2">
        <f t="shared" si="0"/>
        <v>0.83000000000000185</v>
      </c>
      <c r="AE18" s="138">
        <f t="shared" si="1"/>
        <v>2.0036429872495543E-2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42585</v>
      </c>
      <c r="X19" s="10">
        <v>20.14</v>
      </c>
      <c r="Y19" s="10">
        <v>20.14</v>
      </c>
      <c r="Z19" s="10">
        <v>15.66</v>
      </c>
      <c r="AA19" s="10">
        <v>16.47</v>
      </c>
      <c r="AB19" s="95">
        <v>26308900</v>
      </c>
      <c r="AC19" s="10">
        <v>16.47</v>
      </c>
      <c r="AD19" s="2">
        <f t="shared" si="0"/>
        <v>4.4800000000000004</v>
      </c>
      <c r="AE19" s="138">
        <f t="shared" si="1"/>
        <v>-0.18222442899702096</v>
      </c>
    </row>
    <row r="20" spans="1:31" x14ac:dyDescent="0.25">
      <c r="W20" s="133">
        <v>42584</v>
      </c>
      <c r="X20" s="10">
        <v>21.46</v>
      </c>
      <c r="Y20" s="10">
        <v>21.55</v>
      </c>
      <c r="Z20" s="10">
        <v>20.07</v>
      </c>
      <c r="AA20" s="10">
        <v>20.14</v>
      </c>
      <c r="AB20" s="95">
        <v>3886900</v>
      </c>
      <c r="AC20" s="10">
        <v>20.14</v>
      </c>
      <c r="AD20" s="2">
        <f t="shared" si="0"/>
        <v>1.4800000000000004</v>
      </c>
      <c r="AE20" s="138">
        <f t="shared" si="1"/>
        <v>-6.3255813953488338E-2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42583</v>
      </c>
      <c r="X21" s="10">
        <v>21.69</v>
      </c>
      <c r="Y21" s="10">
        <v>21.95</v>
      </c>
      <c r="Z21" s="10">
        <v>21.41</v>
      </c>
      <c r="AA21" s="10">
        <v>21.5</v>
      </c>
      <c r="AB21" s="95">
        <v>2348100</v>
      </c>
      <c r="AC21" s="10">
        <v>21.5</v>
      </c>
      <c r="AD21" s="2">
        <f t="shared" si="0"/>
        <v>0.53999999999999915</v>
      </c>
      <c r="AE21" s="138">
        <f t="shared" si="1"/>
        <v>-8.75979714153996E-3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42580</v>
      </c>
      <c r="X22" s="10">
        <v>21.69</v>
      </c>
      <c r="Y22" s="10">
        <v>21.89</v>
      </c>
      <c r="Z22" s="10">
        <v>21.36</v>
      </c>
      <c r="AA22" s="10">
        <v>21.69</v>
      </c>
      <c r="AB22" s="95">
        <v>1469000</v>
      </c>
      <c r="AC22" s="10">
        <v>21.69</v>
      </c>
      <c r="AD22" s="2">
        <f t="shared" si="0"/>
        <v>0.53000000000000114</v>
      </c>
      <c r="AE22" s="138">
        <f t="shared" si="1"/>
        <v>-6.8681318681318437E-3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42579</v>
      </c>
      <c r="X23" s="10">
        <v>21.63</v>
      </c>
      <c r="Y23" s="10">
        <v>21.95</v>
      </c>
      <c r="Z23" s="10">
        <v>21.41</v>
      </c>
      <c r="AA23" s="10">
        <v>21.84</v>
      </c>
      <c r="AB23" s="95">
        <v>2188100</v>
      </c>
      <c r="AC23" s="10">
        <v>21.84</v>
      </c>
      <c r="AD23" s="2">
        <f t="shared" si="0"/>
        <v>0.53999999999999915</v>
      </c>
      <c r="AE23" s="138">
        <f t="shared" si="1"/>
        <v>8.310249307479145E-3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42578</v>
      </c>
      <c r="X24" s="10">
        <v>21.78</v>
      </c>
      <c r="Y24" s="10">
        <v>21.79</v>
      </c>
      <c r="Z24" s="10">
        <v>21.24</v>
      </c>
      <c r="AA24" s="10">
        <v>21.66</v>
      </c>
      <c r="AB24" s="95">
        <v>3603700</v>
      </c>
      <c r="AC24" s="10">
        <v>21.66</v>
      </c>
      <c r="AD24" s="2">
        <f t="shared" si="0"/>
        <v>0.55000000000000071</v>
      </c>
      <c r="AE24" s="138">
        <f t="shared" si="1"/>
        <v>-4.1379310344827891E-3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42577</v>
      </c>
      <c r="X25" s="10">
        <v>21.59</v>
      </c>
      <c r="Y25" s="10">
        <v>21.88</v>
      </c>
      <c r="Z25" s="10">
        <v>21.44</v>
      </c>
      <c r="AA25" s="10">
        <v>21.75</v>
      </c>
      <c r="AB25" s="95">
        <v>1415200</v>
      </c>
      <c r="AC25" s="10">
        <v>21.75</v>
      </c>
      <c r="AD25" s="2">
        <f t="shared" si="0"/>
        <v>0.43999999999999773</v>
      </c>
      <c r="AE25" s="138">
        <f t="shared" si="1"/>
        <v>7.8776645041707116E-3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42576</v>
      </c>
      <c r="X26" s="10">
        <v>21.43</v>
      </c>
      <c r="Y26" s="10">
        <v>21.66</v>
      </c>
      <c r="Z26" s="10">
        <v>21.33</v>
      </c>
      <c r="AA26" s="10">
        <v>21.58</v>
      </c>
      <c r="AB26" s="95">
        <v>1127200</v>
      </c>
      <c r="AC26" s="10">
        <v>21.58</v>
      </c>
      <c r="AD26" s="2">
        <f t="shared" si="0"/>
        <v>0.33000000000000185</v>
      </c>
      <c r="AE26" s="138">
        <f t="shared" si="1"/>
        <v>4.6554934823090921E-3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42573</v>
      </c>
      <c r="X27" s="10">
        <v>21.22</v>
      </c>
      <c r="Y27" s="10">
        <v>21.55</v>
      </c>
      <c r="Z27" s="10">
        <v>20.89</v>
      </c>
      <c r="AA27" s="10">
        <v>21.48</v>
      </c>
      <c r="AB27" s="95">
        <v>987200</v>
      </c>
      <c r="AC27" s="10">
        <v>21.48</v>
      </c>
      <c r="AD27" s="2">
        <f t="shared" si="0"/>
        <v>0.66000000000000014</v>
      </c>
      <c r="AE27" s="138">
        <f t="shared" si="1"/>
        <v>1.0348071495766664E-2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42572</v>
      </c>
      <c r="X28" s="10">
        <v>21.54</v>
      </c>
      <c r="Y28" s="10">
        <v>21.75</v>
      </c>
      <c r="Z28" s="10">
        <v>21.2</v>
      </c>
      <c r="AA28" s="10">
        <v>21.26</v>
      </c>
      <c r="AB28" s="95">
        <v>1032100</v>
      </c>
      <c r="AC28" s="10">
        <v>21.26</v>
      </c>
      <c r="AD28" s="2">
        <f t="shared" si="0"/>
        <v>0.55000000000000071</v>
      </c>
      <c r="AE28" s="138">
        <f t="shared" si="1"/>
        <v>-1.29990714948931E-2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42571</v>
      </c>
      <c r="X29" s="10">
        <v>20.93</v>
      </c>
      <c r="Y29" s="10">
        <v>21.62</v>
      </c>
      <c r="Z29" s="10">
        <v>20.87</v>
      </c>
      <c r="AA29" s="10">
        <v>21.54</v>
      </c>
      <c r="AB29" s="95">
        <v>1587200</v>
      </c>
      <c r="AC29" s="10">
        <v>21.54</v>
      </c>
      <c r="AD29" s="2">
        <f t="shared" si="0"/>
        <v>0.75</v>
      </c>
      <c r="AE29" s="138">
        <f t="shared" si="1"/>
        <v>3.5079288803459896E-2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42570</v>
      </c>
      <c r="X30" s="10">
        <v>20.8</v>
      </c>
      <c r="Y30" s="10">
        <v>20.94</v>
      </c>
      <c r="Z30" s="10">
        <v>20.62</v>
      </c>
      <c r="AA30" s="10">
        <v>20.81</v>
      </c>
      <c r="AB30" s="95">
        <v>1221600</v>
      </c>
      <c r="AC30" s="10">
        <v>20.81</v>
      </c>
      <c r="AD30" s="2">
        <f t="shared" si="0"/>
        <v>0.32000000000000028</v>
      </c>
      <c r="AE30" s="138">
        <f t="shared" si="1"/>
        <v>-6.208213944603802E-3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42569</v>
      </c>
      <c r="X31" s="10">
        <v>21.47</v>
      </c>
      <c r="Y31" s="10">
        <v>21.47</v>
      </c>
      <c r="Z31" s="10">
        <v>20.89</v>
      </c>
      <c r="AA31" s="10">
        <v>20.94</v>
      </c>
      <c r="AB31" s="95">
        <v>1593500</v>
      </c>
      <c r="AC31" s="10">
        <v>20.94</v>
      </c>
      <c r="AD31" s="2">
        <f t="shared" si="0"/>
        <v>0.57999999999999829</v>
      </c>
      <c r="AE31" s="138">
        <f t="shared" si="1"/>
        <v>-5.6980056980056037E-3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42566</v>
      </c>
      <c r="X32" s="10">
        <v>21.11</v>
      </c>
      <c r="Y32" s="10">
        <v>21.34</v>
      </c>
      <c r="Z32" s="10">
        <v>20.9</v>
      </c>
      <c r="AA32" s="10">
        <v>21.06</v>
      </c>
      <c r="AB32" s="95">
        <v>3216100</v>
      </c>
      <c r="AC32" s="10">
        <v>21.06</v>
      </c>
      <c r="AD32" s="2">
        <f t="shared" si="0"/>
        <v>0.44000000000000128</v>
      </c>
      <c r="AE32" s="138">
        <f t="shared" si="1"/>
        <v>1.9029495718363432E-3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42565</v>
      </c>
      <c r="X33" s="10">
        <v>21.2</v>
      </c>
      <c r="Y33" s="10">
        <v>21.31</v>
      </c>
      <c r="Z33" s="10">
        <v>20.9</v>
      </c>
      <c r="AA33" s="10">
        <v>21.02</v>
      </c>
      <c r="AB33" s="95">
        <v>1176500</v>
      </c>
      <c r="AC33" s="10">
        <v>21.02</v>
      </c>
      <c r="AD33" s="2">
        <f t="shared" si="0"/>
        <v>0.41000000000000014</v>
      </c>
      <c r="AE33" s="138">
        <f t="shared" si="1"/>
        <v>1.4292520247738416E-3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42564</v>
      </c>
      <c r="X34" s="10">
        <v>21.75</v>
      </c>
      <c r="Y34" s="10">
        <v>21.77</v>
      </c>
      <c r="Z34" s="10">
        <v>20.79</v>
      </c>
      <c r="AA34" s="10">
        <v>20.99</v>
      </c>
      <c r="AB34" s="95">
        <v>1901200</v>
      </c>
      <c r="AC34" s="10">
        <v>20.99</v>
      </c>
      <c r="AD34" s="2">
        <f t="shared" si="0"/>
        <v>0.98000000000000043</v>
      </c>
      <c r="AE34" s="138">
        <f t="shared" si="1"/>
        <v>-2.7790643816581806E-2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42563</v>
      </c>
      <c r="X35" s="10">
        <v>21.74</v>
      </c>
      <c r="Y35" s="10">
        <v>22.1</v>
      </c>
      <c r="Z35" s="10">
        <v>21.58</v>
      </c>
      <c r="AA35" s="10">
        <v>21.59</v>
      </c>
      <c r="AB35" s="95">
        <v>3529300</v>
      </c>
      <c r="AC35" s="10">
        <v>21.59</v>
      </c>
      <c r="AD35" s="2">
        <f t="shared" si="0"/>
        <v>0.52000000000000313</v>
      </c>
      <c r="AE35" s="138">
        <f t="shared" si="1"/>
        <v>1.2189404594467934E-2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42562</v>
      </c>
      <c r="X36" s="10">
        <v>21.43</v>
      </c>
      <c r="Y36" s="10">
        <v>21.54</v>
      </c>
      <c r="Z36" s="10">
        <v>21.07</v>
      </c>
      <c r="AA36" s="10">
        <v>21.33</v>
      </c>
      <c r="AB36" s="95">
        <v>2269200</v>
      </c>
      <c r="AC36" s="10">
        <v>21.33</v>
      </c>
      <c r="AD36" s="2">
        <f t="shared" si="0"/>
        <v>0.46999999999999886</v>
      </c>
      <c r="AE36" s="138">
        <f t="shared" si="1"/>
        <v>-4.6663555762950226E-3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42559</v>
      </c>
      <c r="X37" s="10">
        <v>21</v>
      </c>
      <c r="Y37" s="10">
        <v>21.49</v>
      </c>
      <c r="Z37" s="10">
        <v>20.95</v>
      </c>
      <c r="AA37" s="10">
        <v>21.43</v>
      </c>
      <c r="AB37" s="95">
        <v>1504700</v>
      </c>
      <c r="AC37" s="10">
        <v>21.43</v>
      </c>
      <c r="AD37" s="2">
        <f t="shared" si="0"/>
        <v>0.53999999999999915</v>
      </c>
      <c r="AE37" s="138">
        <f t="shared" si="1"/>
        <v>3.4765813616610242E-2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42558</v>
      </c>
      <c r="X38" s="10">
        <v>20.03</v>
      </c>
      <c r="Y38" s="10">
        <v>20.74</v>
      </c>
      <c r="Z38" s="10">
        <v>20.010000000000002</v>
      </c>
      <c r="AA38" s="10">
        <v>20.71</v>
      </c>
      <c r="AB38" s="95">
        <v>1718300</v>
      </c>
      <c r="AC38" s="10">
        <v>20.71</v>
      </c>
      <c r="AD38" s="2">
        <f t="shared" si="0"/>
        <v>0.72999999999999687</v>
      </c>
      <c r="AE38" s="138">
        <f t="shared" si="1"/>
        <v>3.2402791625124827E-2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42557</v>
      </c>
      <c r="X39" s="10">
        <v>19.809999999999999</v>
      </c>
      <c r="Y39" s="10">
        <v>20.09</v>
      </c>
      <c r="Z39" s="10">
        <v>19.57</v>
      </c>
      <c r="AA39" s="10">
        <v>20.059999999999999</v>
      </c>
      <c r="AB39" s="95">
        <v>2595000</v>
      </c>
      <c r="AC39" s="10">
        <v>20.059999999999999</v>
      </c>
      <c r="AD39" s="2">
        <f t="shared" si="0"/>
        <v>0.51999999999999957</v>
      </c>
      <c r="AE39" s="138">
        <f t="shared" si="1"/>
        <v>8.040201005025116E-3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42556</v>
      </c>
      <c r="X40" s="10">
        <v>20.85</v>
      </c>
      <c r="Y40" s="10">
        <v>20.85</v>
      </c>
      <c r="Z40" s="10">
        <v>19.73</v>
      </c>
      <c r="AA40" s="10">
        <v>19.899999999999999</v>
      </c>
      <c r="AB40" s="95">
        <v>1651000</v>
      </c>
      <c r="AC40" s="10">
        <v>19.899999999999999</v>
      </c>
      <c r="AD40" s="2">
        <f t="shared" si="0"/>
        <v>1.120000000000001</v>
      </c>
      <c r="AE40" s="138">
        <f t="shared" si="1"/>
        <v>-5.4182509505703469E-2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42552</v>
      </c>
      <c r="X41" s="10">
        <v>20.55</v>
      </c>
      <c r="Y41" s="10">
        <v>21.14</v>
      </c>
      <c r="Z41" s="10">
        <v>20.55</v>
      </c>
      <c r="AA41" s="10">
        <v>21.04</v>
      </c>
      <c r="AB41" s="95">
        <v>1770200</v>
      </c>
      <c r="AC41" s="10">
        <v>21.04</v>
      </c>
      <c r="AD41" s="2">
        <f t="shared" si="0"/>
        <v>0.58999999999999986</v>
      </c>
      <c r="AE41" s="138">
        <f t="shared" si="1"/>
        <v>2.0863658418243558E-2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42551</v>
      </c>
      <c r="X42" s="10">
        <v>20.65</v>
      </c>
      <c r="Y42" s="10">
        <v>20.68</v>
      </c>
      <c r="Z42" s="10">
        <v>20.309999999999999</v>
      </c>
      <c r="AA42" s="10">
        <v>20.61</v>
      </c>
      <c r="AB42" s="95">
        <v>2411000</v>
      </c>
      <c r="AC42" s="10">
        <v>20.61</v>
      </c>
      <c r="AD42" s="2">
        <f t="shared" si="0"/>
        <v>0.37000000000000099</v>
      </c>
      <c r="AE42" s="138">
        <f t="shared" si="1"/>
        <v>-2.9027576197389049E-3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19.350000000000001</v>
      </c>
      <c r="W43" s="133">
        <v>42550</v>
      </c>
      <c r="X43" s="10">
        <v>20</v>
      </c>
      <c r="Y43" s="10">
        <v>20.77</v>
      </c>
      <c r="Z43" s="10">
        <v>19.940000000000001</v>
      </c>
      <c r="AA43" s="10">
        <v>20.67</v>
      </c>
      <c r="AB43" s="95">
        <v>2360600</v>
      </c>
      <c r="AC43" s="10">
        <v>20.67</v>
      </c>
      <c r="AD43" s="2">
        <f t="shared" si="0"/>
        <v>0.82999999999999829</v>
      </c>
      <c r="AE43" s="138">
        <f t="shared" si="1"/>
        <v>5.2980132450331174E-2</v>
      </c>
    </row>
    <row r="44" spans="1:31" ht="20.25" thickBot="1" x14ac:dyDescent="0.35">
      <c r="O44" s="536" t="s">
        <v>78</v>
      </c>
      <c r="P44" s="536"/>
      <c r="T44" s="93" t="s">
        <v>99</v>
      </c>
      <c r="U44" s="88">
        <v>19.440000000000001</v>
      </c>
      <c r="W44" s="133">
        <v>42549</v>
      </c>
      <c r="X44" s="10">
        <v>19.170000000000002</v>
      </c>
      <c r="Y44" s="10">
        <v>19.829999999999998</v>
      </c>
      <c r="Z44" s="10">
        <v>19.14</v>
      </c>
      <c r="AA44" s="10">
        <v>19.63</v>
      </c>
      <c r="AB44" s="95">
        <v>2317900</v>
      </c>
      <c r="AC44" s="10">
        <v>19.63</v>
      </c>
      <c r="AD44" s="2">
        <f t="shared" si="0"/>
        <v>0.68999999999999773</v>
      </c>
      <c r="AE44" s="138">
        <f t="shared" si="1"/>
        <v>4.1379310344827447E-2</v>
      </c>
    </row>
    <row r="45" spans="1:31" ht="15.75" thickTop="1" x14ac:dyDescent="0.25">
      <c r="L45" t="s">
        <v>223</v>
      </c>
      <c r="M45" s="2">
        <f>M64+K64-F64</f>
        <v>155.90000000000146</v>
      </c>
      <c r="O45" s="83">
        <v>1.1000000000000001</v>
      </c>
      <c r="P45" s="83">
        <f>O45*$Q$4</f>
        <v>20.943999999999999</v>
      </c>
      <c r="Q45" s="2"/>
      <c r="T45" s="93" t="s">
        <v>100</v>
      </c>
      <c r="U45" s="88" t="s">
        <v>447</v>
      </c>
      <c r="W45" s="133">
        <v>42548</v>
      </c>
      <c r="X45" s="10">
        <v>19.829999999999998</v>
      </c>
      <c r="Y45" s="10">
        <v>19.829999999999998</v>
      </c>
      <c r="Z45" s="10">
        <v>18.68</v>
      </c>
      <c r="AA45" s="10">
        <v>18.850000000000001</v>
      </c>
      <c r="AB45" s="95">
        <v>4803700</v>
      </c>
      <c r="AC45" s="10">
        <v>18.850000000000001</v>
      </c>
      <c r="AD45" s="2">
        <f t="shared" si="0"/>
        <v>1.1499999999999986</v>
      </c>
      <c r="AE45" s="138">
        <f t="shared" si="1"/>
        <v>-5.7971014492753659E-2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20.753600000000002</v>
      </c>
      <c r="Q46" s="2"/>
      <c r="T46" s="93" t="s">
        <v>101</v>
      </c>
      <c r="U46" s="88" t="s">
        <v>448</v>
      </c>
      <c r="W46" s="133">
        <v>42545</v>
      </c>
      <c r="X46" s="10">
        <v>20.34</v>
      </c>
      <c r="Y46" s="10">
        <v>20.58</v>
      </c>
      <c r="Z46" s="10">
        <v>19.809999999999999</v>
      </c>
      <c r="AA46" s="10">
        <v>20.010000000000002</v>
      </c>
      <c r="AB46" s="95">
        <v>2884600</v>
      </c>
      <c r="AC46" s="10">
        <v>20.010000000000002</v>
      </c>
      <c r="AD46" s="2">
        <f t="shared" si="0"/>
        <v>0.76999999999999957</v>
      </c>
      <c r="AE46" s="138">
        <f t="shared" si="1"/>
        <v>-6.7132867132867036E-2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20.563200000000002</v>
      </c>
      <c r="Q47" s="2"/>
      <c r="T47" s="93" t="s">
        <v>102</v>
      </c>
      <c r="U47" s="88">
        <v>21.67</v>
      </c>
      <c r="W47" s="133">
        <v>42544</v>
      </c>
      <c r="X47" s="10">
        <v>21.31</v>
      </c>
      <c r="Y47" s="10">
        <v>21.64</v>
      </c>
      <c r="Z47" s="10">
        <v>21.19</v>
      </c>
      <c r="AA47" s="10">
        <v>21.45</v>
      </c>
      <c r="AB47" s="95">
        <v>964200</v>
      </c>
      <c r="AC47" s="10">
        <v>21.45</v>
      </c>
      <c r="AD47" s="2">
        <f t="shared" si="0"/>
        <v>0.44999999999999929</v>
      </c>
      <c r="AE47" s="138">
        <f t="shared" si="1"/>
        <v>1.8035121025154144E-2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20.372800000000002</v>
      </c>
      <c r="Q48" s="2"/>
      <c r="T48" s="93" t="s">
        <v>103</v>
      </c>
      <c r="U48" s="88">
        <v>1.3779300000000001</v>
      </c>
      <c r="W48" s="133">
        <v>42543</v>
      </c>
      <c r="X48" s="10">
        <v>21.39</v>
      </c>
      <c r="Y48" s="10">
        <v>21.65</v>
      </c>
      <c r="Z48" s="10">
        <v>21.06</v>
      </c>
      <c r="AA48" s="10">
        <v>21.07</v>
      </c>
      <c r="AB48" s="95">
        <v>972800</v>
      </c>
      <c r="AC48" s="10">
        <v>21.07</v>
      </c>
      <c r="AD48" s="2">
        <f t="shared" si="0"/>
        <v>0.58999999999999986</v>
      </c>
      <c r="AE48" s="138">
        <f t="shared" si="1"/>
        <v>-1.3576779026217234E-2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20.182400000000001</v>
      </c>
      <c r="Q49" s="2"/>
      <c r="T49" s="93" t="s">
        <v>104</v>
      </c>
      <c r="U49" s="88" t="s">
        <v>333</v>
      </c>
      <c r="W49" s="133">
        <v>42542</v>
      </c>
      <c r="X49" s="10">
        <v>21.25</v>
      </c>
      <c r="Y49" s="10">
        <v>21.47</v>
      </c>
      <c r="Z49" s="10">
        <v>21.04</v>
      </c>
      <c r="AA49" s="10">
        <v>21.36</v>
      </c>
      <c r="AB49" s="95">
        <v>1353400</v>
      </c>
      <c r="AC49" s="10">
        <v>21.36</v>
      </c>
      <c r="AD49" s="2">
        <f t="shared" si="0"/>
        <v>0.42999999999999972</v>
      </c>
      <c r="AE49" s="138">
        <f t="shared" si="1"/>
        <v>8.9749645725081262E-3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19.992000000000001</v>
      </c>
      <c r="Q50" s="2"/>
      <c r="T50" s="93"/>
      <c r="U50" s="88"/>
      <c r="W50" s="133">
        <v>42541</v>
      </c>
      <c r="X50" s="10">
        <v>21.12</v>
      </c>
      <c r="Y50" s="10">
        <v>21.53</v>
      </c>
      <c r="Z50" s="10">
        <v>20.96</v>
      </c>
      <c r="AA50" s="10">
        <v>21.17</v>
      </c>
      <c r="AB50" s="95">
        <v>1928500</v>
      </c>
      <c r="AC50" s="10">
        <v>21.17</v>
      </c>
      <c r="AD50" s="2">
        <f t="shared" si="0"/>
        <v>0.57000000000000028</v>
      </c>
      <c r="AE50" s="138">
        <f t="shared" si="1"/>
        <v>2.3199613339777603E-2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19.801600000000001</v>
      </c>
      <c r="Q51" s="2"/>
      <c r="T51" s="93" t="s">
        <v>105</v>
      </c>
      <c r="U51" s="88" t="s">
        <v>449</v>
      </c>
      <c r="W51" s="133">
        <v>42538</v>
      </c>
      <c r="X51" s="10">
        <v>20.239999999999998</v>
      </c>
      <c r="Y51" s="10">
        <v>20.83</v>
      </c>
      <c r="Z51" s="10">
        <v>20</v>
      </c>
      <c r="AA51" s="10">
        <v>20.69</v>
      </c>
      <c r="AB51" s="95">
        <v>1715600</v>
      </c>
      <c r="AC51" s="10">
        <v>20.69</v>
      </c>
      <c r="AD51" s="2">
        <f t="shared" si="0"/>
        <v>0.82999999999999829</v>
      </c>
      <c r="AE51" s="138">
        <f t="shared" si="1"/>
        <v>2.6289682539682557E-2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19.6112</v>
      </c>
      <c r="Q52" s="2"/>
      <c r="T52" s="93" t="s">
        <v>106</v>
      </c>
      <c r="U52" s="88" t="s">
        <v>235</v>
      </c>
      <c r="W52" s="133">
        <v>42537</v>
      </c>
      <c r="X52" s="10">
        <v>20.09</v>
      </c>
      <c r="Y52" s="10">
        <v>20.28</v>
      </c>
      <c r="Z52" s="10">
        <v>19.43</v>
      </c>
      <c r="AA52" s="10">
        <v>20.16</v>
      </c>
      <c r="AB52" s="95">
        <v>2438300</v>
      </c>
      <c r="AC52" s="10">
        <v>20.16</v>
      </c>
      <c r="AD52" s="2">
        <f t="shared" si="0"/>
        <v>0.85000000000000142</v>
      </c>
      <c r="AE52" s="138">
        <f t="shared" si="1"/>
        <v>-5.4267390231869106E-3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19.4208</v>
      </c>
      <c r="Q53" s="2"/>
      <c r="T53" s="93" t="s">
        <v>107</v>
      </c>
      <c r="U53" s="90">
        <v>1989428</v>
      </c>
      <c r="W53" s="133">
        <v>42536</v>
      </c>
      <c r="X53" s="10">
        <v>19.670000000000002</v>
      </c>
      <c r="Y53" s="10">
        <v>20.65</v>
      </c>
      <c r="Z53" s="10">
        <v>19.61</v>
      </c>
      <c r="AA53" s="10">
        <v>20.27</v>
      </c>
      <c r="AB53" s="95">
        <v>2661300</v>
      </c>
      <c r="AC53" s="10">
        <v>20.27</v>
      </c>
      <c r="AD53" s="2">
        <f t="shared" si="0"/>
        <v>1.0399999999999991</v>
      </c>
      <c r="AE53" s="138">
        <f t="shared" si="1"/>
        <v>3.6828644501278651E-2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19.230399999999999</v>
      </c>
      <c r="Q54" s="2"/>
      <c r="T54" s="93" t="s">
        <v>110</v>
      </c>
      <c r="U54" s="90">
        <v>2887620</v>
      </c>
      <c r="W54" s="133">
        <v>42535</v>
      </c>
      <c r="X54" s="10">
        <v>19.82</v>
      </c>
      <c r="Y54" s="10">
        <v>20.02</v>
      </c>
      <c r="Z54" s="10">
        <v>19.489999999999998</v>
      </c>
      <c r="AA54" s="10">
        <v>19.55</v>
      </c>
      <c r="AB54" s="95">
        <v>1391900</v>
      </c>
      <c r="AC54" s="10">
        <v>19.55</v>
      </c>
      <c r="AD54" s="2">
        <f t="shared" si="0"/>
        <v>0.53000000000000114</v>
      </c>
      <c r="AE54" s="138">
        <f t="shared" si="1"/>
        <v>-1.5609264853977733E-2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19.04</v>
      </c>
      <c r="Q55" s="2"/>
      <c r="T55" s="93" t="s">
        <v>108</v>
      </c>
      <c r="U55" s="88" t="s">
        <v>450</v>
      </c>
      <c r="W55" s="133">
        <v>42534</v>
      </c>
      <c r="X55" s="10">
        <v>20.149999999999999</v>
      </c>
      <c r="Y55" s="10">
        <v>20.420000000000002</v>
      </c>
      <c r="Z55" s="10">
        <v>19.86</v>
      </c>
      <c r="AA55" s="10">
        <v>19.86</v>
      </c>
      <c r="AB55" s="95">
        <v>1784600</v>
      </c>
      <c r="AC55" s="10">
        <v>19.86</v>
      </c>
      <c r="AD55" s="2">
        <f t="shared" si="0"/>
        <v>0.56000000000000227</v>
      </c>
      <c r="AE55" s="138">
        <f t="shared" si="1"/>
        <v>-2.1674876847290747E-2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18.849599999999999</v>
      </c>
      <c r="Q56" s="2"/>
      <c r="T56" s="93" t="s">
        <v>111</v>
      </c>
      <c r="U56" s="88">
        <v>23.83</v>
      </c>
      <c r="W56" s="133">
        <v>42531</v>
      </c>
      <c r="X56" s="10">
        <v>21.18</v>
      </c>
      <c r="Y56" s="10">
        <v>21.19</v>
      </c>
      <c r="Z56" s="10">
        <v>20.18</v>
      </c>
      <c r="AA56" s="10">
        <v>20.3</v>
      </c>
      <c r="AB56" s="95">
        <v>2587600</v>
      </c>
      <c r="AC56" s="10">
        <v>20.3</v>
      </c>
      <c r="AD56" s="2">
        <f t="shared" si="0"/>
        <v>1.0100000000000016</v>
      </c>
      <c r="AE56" s="138">
        <f t="shared" si="1"/>
        <v>-5.2729818012132501E-2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18.659199999999998</v>
      </c>
      <c r="Q57" s="2"/>
      <c r="T57" s="93" t="s">
        <v>112</v>
      </c>
      <c r="U57" s="88">
        <v>0.8</v>
      </c>
      <c r="W57" s="133">
        <v>42530</v>
      </c>
      <c r="X57" s="10">
        <v>21.43</v>
      </c>
      <c r="Y57" s="10">
        <v>21.65</v>
      </c>
      <c r="Z57" s="10">
        <v>21.16</v>
      </c>
      <c r="AA57" s="10">
        <v>21.43</v>
      </c>
      <c r="AB57" s="95">
        <v>1722000</v>
      </c>
      <c r="AC57" s="10">
        <v>21.43</v>
      </c>
      <c r="AD57" s="2">
        <f t="shared" si="0"/>
        <v>0.48999999999999844</v>
      </c>
      <c r="AE57" s="138">
        <f t="shared" si="1"/>
        <v>-5.1067780872794399E-3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18.468799999999998</v>
      </c>
      <c r="T58" s="93" t="s">
        <v>109</v>
      </c>
      <c r="U58" s="88" t="s">
        <v>124</v>
      </c>
      <c r="W58" s="133">
        <v>42529</v>
      </c>
      <c r="X58" s="10">
        <v>21.87</v>
      </c>
      <c r="Y58" s="10">
        <v>21.93</v>
      </c>
      <c r="Z58" s="10">
        <v>21.54</v>
      </c>
      <c r="AA58" s="10">
        <v>21.54</v>
      </c>
      <c r="AB58" s="95">
        <v>1432800</v>
      </c>
      <c r="AC58" s="10">
        <v>21.54</v>
      </c>
      <c r="AD58" s="2">
        <f t="shared" si="0"/>
        <v>0.39000000000000057</v>
      </c>
      <c r="AE58" s="138">
        <f t="shared" si="1"/>
        <v>-1.1019283746556585E-2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18.278399999999998</v>
      </c>
      <c r="W59" s="133">
        <v>42528</v>
      </c>
      <c r="X59" s="10">
        <v>21.13</v>
      </c>
      <c r="Y59" s="10">
        <v>21.99</v>
      </c>
      <c r="Z59" s="10">
        <v>21.02</v>
      </c>
      <c r="AA59" s="10">
        <v>21.78</v>
      </c>
      <c r="AB59" s="95">
        <v>1751900</v>
      </c>
      <c r="AC59" s="10">
        <v>21.78</v>
      </c>
      <c r="AD59" s="2">
        <f t="shared" si="0"/>
        <v>0.96999999999999886</v>
      </c>
      <c r="AE59" s="138">
        <f t="shared" si="1"/>
        <v>2.7358490566037785E-2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18.087999999999997</v>
      </c>
      <c r="W60" s="133">
        <v>42527</v>
      </c>
      <c r="X60" s="10">
        <v>21.25</v>
      </c>
      <c r="Y60" s="10">
        <v>21.6</v>
      </c>
      <c r="Z60" s="10">
        <v>21.03</v>
      </c>
      <c r="AA60" s="10">
        <v>21.2</v>
      </c>
      <c r="AB60" s="95">
        <v>3179600</v>
      </c>
      <c r="AC60" s="10">
        <v>21.2</v>
      </c>
      <c r="AD60" s="2">
        <f t="shared" si="0"/>
        <v>0.57000000000000028</v>
      </c>
      <c r="AE60" s="138">
        <f t="shared" si="1"/>
        <v>5.6925996204935103E-3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17.897599999999997</v>
      </c>
      <c r="W61" s="133">
        <v>42524</v>
      </c>
      <c r="X61" s="10">
        <v>21.44</v>
      </c>
      <c r="Y61" s="10">
        <v>21.48</v>
      </c>
      <c r="Z61" s="10">
        <v>20.84</v>
      </c>
      <c r="AA61" s="10">
        <v>21.08</v>
      </c>
      <c r="AB61" s="95">
        <v>5058200</v>
      </c>
      <c r="AC61" s="10">
        <v>21.08</v>
      </c>
      <c r="AD61" s="2">
        <f t="shared" si="0"/>
        <v>0.64000000000000057</v>
      </c>
      <c r="AE61" s="138">
        <f t="shared" si="1"/>
        <v>-2.5427646786870151E-2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17.7072</v>
      </c>
      <c r="W62" s="133">
        <v>42523</v>
      </c>
      <c r="X62" s="10">
        <v>22.47</v>
      </c>
      <c r="Y62" s="10">
        <v>22.94</v>
      </c>
      <c r="Z62" s="10">
        <v>20.87</v>
      </c>
      <c r="AA62" s="10">
        <v>21.63</v>
      </c>
      <c r="AB62" s="95">
        <v>8642600</v>
      </c>
      <c r="AC62" s="10">
        <v>21.63</v>
      </c>
      <c r="AD62" s="2">
        <f t="shared" si="0"/>
        <v>2.0700000000000003</v>
      </c>
      <c r="AE62" s="138">
        <f t="shared" si="1"/>
        <v>-4.5454545454545525E-2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17.5168</v>
      </c>
      <c r="W63" s="133">
        <v>42522</v>
      </c>
      <c r="X63" s="10">
        <v>21.86</v>
      </c>
      <c r="Y63" s="10">
        <v>22.79</v>
      </c>
      <c r="Z63" s="10">
        <v>21.86</v>
      </c>
      <c r="AA63" s="10">
        <v>22.66</v>
      </c>
      <c r="AB63" s="95">
        <v>2983600</v>
      </c>
      <c r="AC63" s="10">
        <v>22.66</v>
      </c>
      <c r="AD63" s="2">
        <f t="shared" si="0"/>
        <v>0.92999999999999972</v>
      </c>
      <c r="AE63" s="138">
        <f t="shared" si="1"/>
        <v>3.6596523330283626E-2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17.3264</v>
      </c>
      <c r="W64" s="133">
        <v>42521</v>
      </c>
      <c r="X64" s="10">
        <v>22.13</v>
      </c>
      <c r="Y64" s="10">
        <v>22.27</v>
      </c>
      <c r="Z64" s="10">
        <v>21.8</v>
      </c>
      <c r="AA64" s="10">
        <v>21.86</v>
      </c>
      <c r="AB64" s="95">
        <v>1501200</v>
      </c>
      <c r="AC64" s="10">
        <v>21.86</v>
      </c>
      <c r="AD64" s="2">
        <f t="shared" si="0"/>
        <v>0.46999999999999886</v>
      </c>
      <c r="AE64" s="138">
        <f t="shared" si="1"/>
        <v>-1.4871563767462903E-2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17.135999999999999</v>
      </c>
      <c r="W65" s="133">
        <v>42517</v>
      </c>
      <c r="X65" s="10">
        <v>22.13</v>
      </c>
      <c r="Y65" s="10">
        <v>22.28</v>
      </c>
      <c r="Z65" s="10">
        <v>22</v>
      </c>
      <c r="AA65" s="10">
        <v>22.19</v>
      </c>
      <c r="AB65" s="95">
        <v>2004000</v>
      </c>
      <c r="AC65" s="10">
        <v>22.19</v>
      </c>
      <c r="AD65" s="2">
        <f t="shared" si="0"/>
        <v>0.28000000000000114</v>
      </c>
      <c r="AE65" s="138">
        <f t="shared" si="1"/>
        <v>7.7202543142598223E-3</v>
      </c>
    </row>
    <row r="66" spans="1:31" x14ac:dyDescent="0.25">
      <c r="O66" s="34"/>
      <c r="W66" s="133">
        <v>42516</v>
      </c>
      <c r="X66" s="10">
        <v>22.67</v>
      </c>
      <c r="Y66" s="10">
        <v>22.71</v>
      </c>
      <c r="Z66" s="10">
        <v>21.98</v>
      </c>
      <c r="AA66" s="10">
        <v>22.02</v>
      </c>
      <c r="AB66" s="95">
        <v>1571200</v>
      </c>
      <c r="AC66" s="10">
        <v>22.02</v>
      </c>
      <c r="AD66" s="2">
        <f t="shared" si="0"/>
        <v>0.73000000000000043</v>
      </c>
      <c r="AE66" s="138">
        <f t="shared" si="1"/>
        <v>-1.6085790884718509E-2</v>
      </c>
    </row>
    <row r="67" spans="1:31" x14ac:dyDescent="0.25">
      <c r="W67" s="133">
        <v>42515</v>
      </c>
      <c r="X67" s="10">
        <v>22.27</v>
      </c>
      <c r="Y67" s="10">
        <v>22.45</v>
      </c>
      <c r="Z67" s="10">
        <v>21.94</v>
      </c>
      <c r="AA67" s="10">
        <v>22.38</v>
      </c>
      <c r="AB67" s="95">
        <v>1358600</v>
      </c>
      <c r="AC67" s="10">
        <v>22.38</v>
      </c>
      <c r="AD67" s="2">
        <f>Y67-Z67</f>
        <v>0.50999999999999801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9" priority="27">
      <formula>F27&gt;0</formula>
    </cfRule>
    <cfRule type="expression" dxfId="268" priority="28">
      <formula>F27&lt;0</formula>
    </cfRule>
  </conditionalFormatting>
  <conditionalFormatting sqref="F29:F33">
    <cfRule type="expression" dxfId="267" priority="23">
      <formula>F29&gt;0</formula>
    </cfRule>
    <cfRule type="expression" dxfId="266" priority="24">
      <formula>F29&lt;0</formula>
    </cfRule>
  </conditionalFormatting>
  <conditionalFormatting sqref="F29:F32">
    <cfRule type="expression" dxfId="265" priority="25">
      <formula>F29&gt;0</formula>
    </cfRule>
    <cfRule type="expression" dxfId="264" priority="26">
      <formula>F29&lt;0</formula>
    </cfRule>
  </conditionalFormatting>
  <conditionalFormatting sqref="H27:H33">
    <cfRule type="expression" dxfId="263" priority="21">
      <formula>H27&gt;0</formula>
    </cfRule>
    <cfRule type="expression" dxfId="262" priority="22">
      <formula>H27&lt;0</formula>
    </cfRule>
  </conditionalFormatting>
  <conditionalFormatting sqref="F34">
    <cfRule type="expression" dxfId="261" priority="19">
      <formula>F34&gt;0</formula>
    </cfRule>
    <cfRule type="expression" dxfId="260" priority="20">
      <formula>F34&lt;0</formula>
    </cfRule>
  </conditionalFormatting>
  <conditionalFormatting sqref="H34">
    <cfRule type="expression" dxfId="259" priority="17">
      <formula>H34&gt;0</formula>
    </cfRule>
    <cfRule type="expression" dxfId="258" priority="18">
      <formula>H34&lt;0</formula>
    </cfRule>
  </conditionalFormatting>
  <conditionalFormatting sqref="F36:F43">
    <cfRule type="expression" dxfId="257" priority="15">
      <formula>F36&gt;0</formula>
    </cfRule>
    <cfRule type="expression" dxfId="256" priority="16">
      <formula>F36&lt;0</formula>
    </cfRule>
  </conditionalFormatting>
  <conditionalFormatting sqref="H36:H43">
    <cfRule type="expression" dxfId="255" priority="13">
      <formula>H36&gt;0</formula>
    </cfRule>
    <cfRule type="expression" dxfId="254" priority="14">
      <formula>H36&lt;0</formula>
    </cfRule>
  </conditionalFormatting>
  <conditionalFormatting sqref="F35">
    <cfRule type="expression" dxfId="253" priority="11">
      <formula>F35&gt;0</formula>
    </cfRule>
    <cfRule type="expression" dxfId="252" priority="12">
      <formula>F35&lt;0</formula>
    </cfRule>
  </conditionalFormatting>
  <conditionalFormatting sqref="H35">
    <cfRule type="expression" dxfId="251" priority="9">
      <formula>H35&gt;0</formula>
    </cfRule>
    <cfRule type="expression" dxfId="250" priority="10">
      <formula>H35&lt;0</formula>
    </cfRule>
  </conditionalFormatting>
  <conditionalFormatting sqref="F22:F26">
    <cfRule type="expression" dxfId="249" priority="7">
      <formula>F22&gt;0</formula>
    </cfRule>
    <cfRule type="expression" dxfId="248" priority="8">
      <formula>F22&lt;0</formula>
    </cfRule>
  </conditionalFormatting>
  <conditionalFormatting sqref="H22:H26">
    <cfRule type="expression" dxfId="247" priority="5">
      <formula>H22&gt;0</formula>
    </cfRule>
    <cfRule type="expression" dxfId="246" priority="6">
      <formula>H22&lt;0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42608</v>
      </c>
      <c r="X2" s="10">
        <v>53.89</v>
      </c>
      <c r="Y2" s="10">
        <v>54.42</v>
      </c>
      <c r="Z2" s="10">
        <v>53.42</v>
      </c>
      <c r="AA2" s="10">
        <v>53.87</v>
      </c>
      <c r="AB2" s="95">
        <v>3827800</v>
      </c>
      <c r="AC2" s="10">
        <v>53.87</v>
      </c>
      <c r="AD2" s="2">
        <f>Y2-Z2</f>
        <v>1</v>
      </c>
      <c r="AE2" s="138">
        <f>AC2/AC3-1</f>
        <v>3.1657355679701737E-3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53.87</v>
      </c>
      <c r="T3" s="1">
        <v>42312</v>
      </c>
      <c r="U3" t="s">
        <v>152</v>
      </c>
      <c r="W3" s="133">
        <v>42607</v>
      </c>
      <c r="X3" s="10">
        <v>53.54</v>
      </c>
      <c r="Y3" s="10">
        <v>53.74</v>
      </c>
      <c r="Z3" s="10">
        <v>53.26</v>
      </c>
      <c r="AA3" s="10">
        <v>53.7</v>
      </c>
      <c r="AB3" s="95">
        <v>3712000</v>
      </c>
      <c r="AC3" s="10">
        <v>53.7</v>
      </c>
      <c r="AD3" s="2">
        <f t="shared" ref="AD3:AD66" si="0">Y3-Z3</f>
        <v>0.48000000000000398</v>
      </c>
      <c r="AE3" s="138">
        <f t="shared" ref="AE3:AE66" si="1">AC3/AC4-1</f>
        <v>-2.6002971768201988E-3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53.87</v>
      </c>
      <c r="W4" s="133">
        <v>42606</v>
      </c>
      <c r="X4" s="10">
        <v>54.19</v>
      </c>
      <c r="Y4" s="10">
        <v>54.53</v>
      </c>
      <c r="Z4" s="10">
        <v>53.53</v>
      </c>
      <c r="AA4" s="10">
        <v>53.84</v>
      </c>
      <c r="AB4" s="95">
        <v>2807700</v>
      </c>
      <c r="AC4" s="10">
        <v>53.84</v>
      </c>
      <c r="AD4" s="2">
        <f t="shared" si="0"/>
        <v>1</v>
      </c>
      <c r="AE4" s="138">
        <f t="shared" si="1"/>
        <v>-1.1384502387073003E-2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42605</v>
      </c>
      <c r="X5" s="10">
        <v>54.33</v>
      </c>
      <c r="Y5" s="10">
        <v>54.48</v>
      </c>
      <c r="Z5" s="10">
        <v>54.07</v>
      </c>
      <c r="AA5" s="10">
        <v>54.46</v>
      </c>
      <c r="AB5" s="95">
        <v>4026600</v>
      </c>
      <c r="AC5" s="10">
        <v>54.46</v>
      </c>
      <c r="AD5" s="2">
        <f t="shared" si="0"/>
        <v>0.40999999999999659</v>
      </c>
      <c r="AE5" s="138">
        <f t="shared" si="1"/>
        <v>1.1327762302692612E-2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42604</v>
      </c>
      <c r="X6" s="10">
        <v>53.72</v>
      </c>
      <c r="Y6" s="10">
        <v>53.87</v>
      </c>
      <c r="Z6" s="10">
        <v>53.43</v>
      </c>
      <c r="AA6" s="10">
        <v>53.85</v>
      </c>
      <c r="AB6" s="95">
        <v>2936600</v>
      </c>
      <c r="AC6" s="10">
        <v>53.85</v>
      </c>
      <c r="AD6" s="2">
        <f t="shared" si="0"/>
        <v>0.43999999999999773</v>
      </c>
      <c r="AE6" s="138">
        <f t="shared" si="1"/>
        <v>9.2936802973975219E-4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42601</v>
      </c>
      <c r="X7" s="10">
        <v>53.76</v>
      </c>
      <c r="Y7" s="10">
        <v>54.08</v>
      </c>
      <c r="Z7" s="10">
        <v>53.64</v>
      </c>
      <c r="AA7" s="10">
        <v>53.8</v>
      </c>
      <c r="AB7" s="95">
        <v>7010000</v>
      </c>
      <c r="AC7" s="10">
        <v>53.8</v>
      </c>
      <c r="AD7" s="2">
        <f t="shared" si="0"/>
        <v>0.43999999999999773</v>
      </c>
      <c r="AE7" s="138">
        <f t="shared" si="1"/>
        <v>-3.7037037037037646E-3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42600</v>
      </c>
      <c r="X8" s="10">
        <v>54.12</v>
      </c>
      <c r="Y8" s="10">
        <v>54.12</v>
      </c>
      <c r="Z8" s="10">
        <v>53.63</v>
      </c>
      <c r="AA8" s="10">
        <v>54</v>
      </c>
      <c r="AB8" s="95">
        <v>2784900</v>
      </c>
      <c r="AC8" s="10">
        <v>54</v>
      </c>
      <c r="AD8" s="2">
        <f t="shared" si="0"/>
        <v>0.48999999999999488</v>
      </c>
      <c r="AE8" s="138">
        <f t="shared" si="1"/>
        <v>9.26784059314123E-4</v>
      </c>
    </row>
    <row r="9" spans="1:41" x14ac:dyDescent="0.25">
      <c r="O9" s="11" t="s">
        <v>224</v>
      </c>
      <c r="Q9" s="138">
        <f>IF(Q2=0, 0, Q8/Q6)</f>
        <v>0</v>
      </c>
      <c r="W9" s="133">
        <v>42599</v>
      </c>
      <c r="X9" s="10">
        <v>54.34</v>
      </c>
      <c r="Y9" s="10">
        <v>54.54</v>
      </c>
      <c r="Z9" s="10">
        <v>53.62</v>
      </c>
      <c r="AA9" s="10">
        <v>53.95</v>
      </c>
      <c r="AB9" s="95">
        <v>3564100</v>
      </c>
      <c r="AC9" s="10">
        <v>53.95</v>
      </c>
      <c r="AD9" s="2">
        <f t="shared" si="0"/>
        <v>0.92000000000000171</v>
      </c>
      <c r="AE9" s="138">
        <f t="shared" si="1"/>
        <v>-8.0897223754365921E-3</v>
      </c>
    </row>
    <row r="10" spans="1:41" x14ac:dyDescent="0.25">
      <c r="O10" s="11" t="s">
        <v>223</v>
      </c>
      <c r="P10" s="34"/>
      <c r="Q10" s="2">
        <f>M36</f>
        <v>75.019999999999982</v>
      </c>
      <c r="W10" s="133">
        <v>42598</v>
      </c>
      <c r="X10" s="10">
        <v>54.87</v>
      </c>
      <c r="Y10" s="10">
        <v>54.95</v>
      </c>
      <c r="Z10" s="10">
        <v>54.14</v>
      </c>
      <c r="AA10" s="10">
        <v>54.39</v>
      </c>
      <c r="AB10" s="95">
        <v>2938300</v>
      </c>
      <c r="AC10" s="10">
        <v>54.39</v>
      </c>
      <c r="AD10" s="2">
        <f t="shared" si="0"/>
        <v>0.81000000000000227</v>
      </c>
      <c r="AE10" s="138">
        <f t="shared" si="1"/>
        <v>-9.1091273456003208E-3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1.4E-2</v>
      </c>
      <c r="W11" s="133">
        <v>42597</v>
      </c>
      <c r="X11" s="10">
        <v>55</v>
      </c>
      <c r="Y11" s="10">
        <v>55.45</v>
      </c>
      <c r="Z11" s="10">
        <v>54.82</v>
      </c>
      <c r="AA11" s="10">
        <v>54.89</v>
      </c>
      <c r="AB11" s="95">
        <v>3725600</v>
      </c>
      <c r="AC11" s="10">
        <v>54.89</v>
      </c>
      <c r="AD11" s="2">
        <f t="shared" si="0"/>
        <v>0.63000000000000256</v>
      </c>
      <c r="AE11" s="138">
        <f t="shared" si="1"/>
        <v>0</v>
      </c>
    </row>
    <row r="12" spans="1:41" x14ac:dyDescent="0.25">
      <c r="W12" s="133">
        <v>42594</v>
      </c>
      <c r="X12" s="10">
        <v>54.31</v>
      </c>
      <c r="Y12" s="10">
        <v>54.98</v>
      </c>
      <c r="Z12" s="10">
        <v>54.26</v>
      </c>
      <c r="AA12" s="10">
        <v>54.89</v>
      </c>
      <c r="AB12" s="95">
        <v>3167700</v>
      </c>
      <c r="AC12" s="10">
        <v>54.89</v>
      </c>
      <c r="AD12" s="2">
        <f t="shared" si="0"/>
        <v>0.71999999999999886</v>
      </c>
      <c r="AE12" s="138">
        <f t="shared" si="1"/>
        <v>7.7106664218835608E-3</v>
      </c>
    </row>
    <row r="13" spans="1:41" x14ac:dyDescent="0.25">
      <c r="W13" s="133">
        <v>42593</v>
      </c>
      <c r="X13" s="10">
        <v>54.3</v>
      </c>
      <c r="Y13" s="10">
        <v>54.71</v>
      </c>
      <c r="Z13" s="10">
        <v>54.23</v>
      </c>
      <c r="AA13" s="10">
        <v>54.47</v>
      </c>
      <c r="AB13" s="95">
        <v>3393700</v>
      </c>
      <c r="AC13" s="10">
        <v>54.47</v>
      </c>
      <c r="AD13" s="2">
        <f t="shared" si="0"/>
        <v>0.48000000000000398</v>
      </c>
      <c r="AE13" s="138">
        <f t="shared" si="1"/>
        <v>5.1670049824690256E-3</v>
      </c>
    </row>
    <row r="14" spans="1:41" x14ac:dyDescent="0.25">
      <c r="W14" s="133">
        <v>42592</v>
      </c>
      <c r="X14" s="10">
        <v>54.32</v>
      </c>
      <c r="Y14" s="10">
        <v>54.56</v>
      </c>
      <c r="Z14" s="10">
        <v>53.97</v>
      </c>
      <c r="AA14" s="10">
        <v>54.19</v>
      </c>
      <c r="AB14" s="95">
        <v>1908300</v>
      </c>
      <c r="AC14" s="10">
        <v>54.19</v>
      </c>
      <c r="AD14" s="2">
        <f t="shared" si="0"/>
        <v>0.59000000000000341</v>
      </c>
      <c r="AE14" s="138">
        <f t="shared" si="1"/>
        <v>7.3868882733152397E-4</v>
      </c>
    </row>
    <row r="15" spans="1:41" x14ac:dyDescent="0.25">
      <c r="W15" s="133">
        <v>42591</v>
      </c>
      <c r="X15" s="10">
        <v>54.27</v>
      </c>
      <c r="Y15" s="10">
        <v>54.46</v>
      </c>
      <c r="Z15" s="10">
        <v>53.99</v>
      </c>
      <c r="AA15" s="10">
        <v>54.15</v>
      </c>
      <c r="AB15" s="95">
        <v>2586100</v>
      </c>
      <c r="AC15" s="10">
        <v>54.15</v>
      </c>
      <c r="AD15" s="2">
        <f t="shared" si="0"/>
        <v>0.46999999999999886</v>
      </c>
      <c r="AE15" s="138">
        <f t="shared" si="1"/>
        <v>-1.8463810930569036E-4</v>
      </c>
    </row>
    <row r="16" spans="1:41" x14ac:dyDescent="0.25">
      <c r="W16" s="133">
        <v>42590</v>
      </c>
      <c r="X16" s="10">
        <v>54.09</v>
      </c>
      <c r="Y16" s="10">
        <v>54.41</v>
      </c>
      <c r="Z16" s="10">
        <v>53.59</v>
      </c>
      <c r="AA16" s="10">
        <v>54.16</v>
      </c>
      <c r="AB16" s="95">
        <v>3780800</v>
      </c>
      <c r="AC16" s="10">
        <v>54.16</v>
      </c>
      <c r="AD16" s="2">
        <f t="shared" si="0"/>
        <v>0.81999999999999318</v>
      </c>
      <c r="AE16" s="138">
        <f t="shared" si="1"/>
        <v>7.6279069767442031E-3</v>
      </c>
    </row>
    <row r="17" spans="1:31" x14ac:dyDescent="0.25">
      <c r="W17" s="133">
        <v>42587</v>
      </c>
      <c r="X17" s="10">
        <v>53.43</v>
      </c>
      <c r="Y17" s="10">
        <v>53.99</v>
      </c>
      <c r="Z17" s="10">
        <v>53.31</v>
      </c>
      <c r="AA17" s="10">
        <v>53.75</v>
      </c>
      <c r="AB17" s="95">
        <v>3260900</v>
      </c>
      <c r="AC17" s="10">
        <v>53.75</v>
      </c>
      <c r="AD17" s="2">
        <f t="shared" si="0"/>
        <v>0.67999999999999972</v>
      </c>
      <c r="AE17" s="138">
        <f t="shared" si="1"/>
        <v>8.821321321321296E-3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42586</v>
      </c>
      <c r="X18" s="10">
        <v>53.51</v>
      </c>
      <c r="Y18" s="10">
        <v>53.78</v>
      </c>
      <c r="Z18" s="10">
        <v>53.25</v>
      </c>
      <c r="AA18" s="10">
        <v>53.28</v>
      </c>
      <c r="AB18" s="95">
        <v>2537800</v>
      </c>
      <c r="AC18" s="10">
        <v>53.28</v>
      </c>
      <c r="AD18" s="2">
        <f t="shared" si="0"/>
        <v>0.53000000000000114</v>
      </c>
      <c r="AE18" s="138">
        <f t="shared" si="1"/>
        <v>-4.2982620071013722E-3</v>
      </c>
    </row>
    <row r="19" spans="1:31" x14ac:dyDescent="0.25">
      <c r="G19" s="2"/>
      <c r="W19" s="133">
        <v>42585</v>
      </c>
      <c r="X19" s="10">
        <v>53.55</v>
      </c>
      <c r="Y19" s="10">
        <v>53.58</v>
      </c>
      <c r="Z19" s="10">
        <v>53.09</v>
      </c>
      <c r="AA19" s="10">
        <v>53.51</v>
      </c>
      <c r="AB19" s="95">
        <v>2780900</v>
      </c>
      <c r="AC19" s="10">
        <v>53.51</v>
      </c>
      <c r="AD19" s="2">
        <f t="shared" si="0"/>
        <v>0.48999999999999488</v>
      </c>
      <c r="AE19" s="138">
        <f t="shared" si="1"/>
        <v>-5.7599405425492467E-3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42584</v>
      </c>
      <c r="X20" s="10">
        <v>53.93</v>
      </c>
      <c r="Y20" s="10">
        <v>54.06</v>
      </c>
      <c r="Z20" s="10">
        <v>53.09</v>
      </c>
      <c r="AA20" s="10">
        <v>53.82</v>
      </c>
      <c r="AB20" s="95">
        <v>5514500</v>
      </c>
      <c r="AC20" s="10">
        <v>53.82</v>
      </c>
      <c r="AD20" s="2">
        <f t="shared" si="0"/>
        <v>0.96999999999999886</v>
      </c>
      <c r="AE20" s="138">
        <f t="shared" si="1"/>
        <v>-2.7793218454696955E-3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42583</v>
      </c>
      <c r="X21" s="10">
        <v>52.58</v>
      </c>
      <c r="Y21" s="10">
        <v>54.53</v>
      </c>
      <c r="Z21" s="10">
        <v>52.41</v>
      </c>
      <c r="AA21" s="10">
        <v>53.97</v>
      </c>
      <c r="AB21" s="95">
        <v>10461500</v>
      </c>
      <c r="AC21" s="10">
        <v>53.97</v>
      </c>
      <c r="AD21" s="2">
        <f t="shared" si="0"/>
        <v>2.1200000000000045</v>
      </c>
      <c r="AE21" s="138">
        <f t="shared" si="1"/>
        <v>2.8783835303088035E-2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42580</v>
      </c>
      <c r="X22" s="10">
        <v>51.82</v>
      </c>
      <c r="Y22" s="10">
        <v>53.75</v>
      </c>
      <c r="Z22" s="10">
        <v>51.82</v>
      </c>
      <c r="AA22" s="10">
        <v>52.46</v>
      </c>
      <c r="AB22" s="95">
        <v>11512700</v>
      </c>
      <c r="AC22" s="10">
        <v>52.46</v>
      </c>
      <c r="AD22" s="2">
        <f t="shared" si="0"/>
        <v>1.9299999999999997</v>
      </c>
      <c r="AE22" s="138">
        <f t="shared" si="1"/>
        <v>6.215833164608231E-2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42579</v>
      </c>
      <c r="X23" s="10">
        <v>49.09</v>
      </c>
      <c r="Y23" s="10">
        <v>49.51</v>
      </c>
      <c r="Z23" s="10">
        <v>48.78</v>
      </c>
      <c r="AA23" s="10">
        <v>49.39</v>
      </c>
      <c r="AB23" s="95">
        <v>3742400</v>
      </c>
      <c r="AC23" s="10">
        <v>49.39</v>
      </c>
      <c r="AD23" s="2">
        <f t="shared" si="0"/>
        <v>0.72999999999999687</v>
      </c>
      <c r="AE23" s="138">
        <f t="shared" si="1"/>
        <v>4.6786004882017895E-3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42578</v>
      </c>
      <c r="X24" s="10">
        <v>49.58</v>
      </c>
      <c r="Y24" s="10">
        <v>49.93</v>
      </c>
      <c r="Z24" s="10">
        <v>48.99</v>
      </c>
      <c r="AA24" s="10">
        <v>49.16</v>
      </c>
      <c r="AB24" s="95">
        <v>3298700</v>
      </c>
      <c r="AC24" s="10">
        <v>49.16</v>
      </c>
      <c r="AD24" s="2">
        <f t="shared" si="0"/>
        <v>0.93999999999999773</v>
      </c>
      <c r="AE24" s="138">
        <f t="shared" si="1"/>
        <v>-8.0710250201776468E-3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42577</v>
      </c>
      <c r="X25" s="10">
        <v>49.09</v>
      </c>
      <c r="Y25" s="10">
        <v>49.63</v>
      </c>
      <c r="Z25" s="10">
        <v>49.01</v>
      </c>
      <c r="AA25" s="10">
        <v>49.56</v>
      </c>
      <c r="AB25" s="95">
        <v>3131300</v>
      </c>
      <c r="AC25" s="10">
        <v>49.56</v>
      </c>
      <c r="AD25" s="2">
        <f t="shared" si="0"/>
        <v>0.62000000000000455</v>
      </c>
      <c r="AE25" s="138">
        <f t="shared" si="1"/>
        <v>1.2048192771084487E-2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42576</v>
      </c>
      <c r="X26" s="10">
        <v>48.75</v>
      </c>
      <c r="Y26" s="10">
        <v>49</v>
      </c>
      <c r="Z26" s="10">
        <v>48.42</v>
      </c>
      <c r="AA26" s="10">
        <v>48.97</v>
      </c>
      <c r="AB26" s="95">
        <v>1879800</v>
      </c>
      <c r="AC26" s="10">
        <v>48.97</v>
      </c>
      <c r="AD26" s="2">
        <f t="shared" si="0"/>
        <v>0.57999999999999829</v>
      </c>
      <c r="AE26" s="138">
        <f t="shared" si="1"/>
        <v>-2.0416496529196415E-4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42573</v>
      </c>
      <c r="X27" s="10">
        <v>48.74</v>
      </c>
      <c r="Y27" s="10">
        <v>49.08</v>
      </c>
      <c r="Z27" s="10">
        <v>48.68</v>
      </c>
      <c r="AA27" s="10">
        <v>48.98</v>
      </c>
      <c r="AB27" s="95">
        <v>2673500</v>
      </c>
      <c r="AC27" s="10">
        <v>48.98</v>
      </c>
      <c r="AD27" s="2">
        <f t="shared" si="0"/>
        <v>0.39999999999999858</v>
      </c>
      <c r="AE27" s="138">
        <f t="shared" si="1"/>
        <v>7.4043603455367091E-3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42572</v>
      </c>
      <c r="X28" s="10">
        <v>48.71</v>
      </c>
      <c r="Y28" s="10">
        <v>48.83</v>
      </c>
      <c r="Z28" s="10">
        <v>48.45</v>
      </c>
      <c r="AA28" s="10">
        <v>48.62</v>
      </c>
      <c r="AB28" s="95">
        <v>2463600</v>
      </c>
      <c r="AC28" s="10">
        <v>48.62</v>
      </c>
      <c r="AD28" s="2">
        <f t="shared" si="0"/>
        <v>0.37999999999999545</v>
      </c>
      <c r="AE28" s="138">
        <f t="shared" si="1"/>
        <v>-4.300634855621599E-3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42571</v>
      </c>
      <c r="X29" s="10">
        <v>48.24</v>
      </c>
      <c r="Y29" s="10">
        <v>48.89</v>
      </c>
      <c r="Z29" s="10">
        <v>48.07</v>
      </c>
      <c r="AA29" s="10">
        <v>48.83</v>
      </c>
      <c r="AB29" s="95">
        <v>2701700</v>
      </c>
      <c r="AC29" s="10">
        <v>48.83</v>
      </c>
      <c r="AD29" s="2">
        <f t="shared" si="0"/>
        <v>0.82000000000000028</v>
      </c>
      <c r="AE29" s="138">
        <f t="shared" si="1"/>
        <v>1.6444629475437011E-2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42570</v>
      </c>
      <c r="X30" s="10">
        <v>48.09</v>
      </c>
      <c r="Y30" s="10">
        <v>48.39</v>
      </c>
      <c r="Z30" s="10">
        <v>47.41</v>
      </c>
      <c r="AA30" s="10">
        <v>48.04</v>
      </c>
      <c r="AB30" s="95">
        <v>2349800</v>
      </c>
      <c r="AC30" s="10">
        <v>48.04</v>
      </c>
      <c r="AD30" s="2">
        <f t="shared" si="0"/>
        <v>0.98000000000000398</v>
      </c>
      <c r="AE30" s="138">
        <f t="shared" si="1"/>
        <v>-5.5889049886153064E-3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42569</v>
      </c>
      <c r="X31" s="10">
        <v>48.61</v>
      </c>
      <c r="Y31" s="10">
        <v>48.84</v>
      </c>
      <c r="Z31" s="10">
        <v>48.13</v>
      </c>
      <c r="AA31" s="10">
        <v>48.31</v>
      </c>
      <c r="AB31" s="95">
        <v>2853400</v>
      </c>
      <c r="AC31" s="10">
        <v>48.31</v>
      </c>
      <c r="AD31" s="2">
        <f t="shared" si="0"/>
        <v>0.71000000000000085</v>
      </c>
      <c r="AE31" s="138">
        <f t="shared" si="1"/>
        <v>-7.8044773054014582E-3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42566</v>
      </c>
      <c r="X32" s="10">
        <v>48.8</v>
      </c>
      <c r="Y32" s="10">
        <v>48.96</v>
      </c>
      <c r="Z32" s="10">
        <v>48.55</v>
      </c>
      <c r="AA32" s="10">
        <v>48.69</v>
      </c>
      <c r="AB32" s="95">
        <v>2316100</v>
      </c>
      <c r="AC32" s="10">
        <v>48.69</v>
      </c>
      <c r="AD32" s="2">
        <f t="shared" si="0"/>
        <v>0.41000000000000369</v>
      </c>
      <c r="AE32" s="138">
        <f t="shared" si="1"/>
        <v>-6.1576354679804268E-4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42565</v>
      </c>
      <c r="X33" s="10">
        <v>49.24</v>
      </c>
      <c r="Y33" s="10">
        <v>49.5</v>
      </c>
      <c r="Z33" s="10">
        <v>48.64</v>
      </c>
      <c r="AA33" s="10">
        <v>48.72</v>
      </c>
      <c r="AB33" s="95">
        <v>2921200</v>
      </c>
      <c r="AC33" s="10">
        <v>48.72</v>
      </c>
      <c r="AD33" s="2">
        <f t="shared" si="0"/>
        <v>0.85999999999999943</v>
      </c>
      <c r="AE33" s="138">
        <f t="shared" si="1"/>
        <v>-5.1051664284255116E-3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42564</v>
      </c>
      <c r="X34" s="10">
        <v>49.29</v>
      </c>
      <c r="Y34" s="10">
        <v>49.41</v>
      </c>
      <c r="Z34" s="10">
        <v>48.61</v>
      </c>
      <c r="AA34" s="10">
        <v>48.97</v>
      </c>
      <c r="AB34" s="95">
        <v>2958700</v>
      </c>
      <c r="AC34" s="10">
        <v>48.97</v>
      </c>
      <c r="AD34" s="2">
        <f t="shared" si="0"/>
        <v>0.79999999999999716</v>
      </c>
      <c r="AE34" s="138">
        <f t="shared" si="1"/>
        <v>-6.4921890850071495E-3</v>
      </c>
    </row>
    <row r="35" spans="1:31" x14ac:dyDescent="0.25">
      <c r="W35" s="133">
        <v>42563</v>
      </c>
      <c r="X35" s="10">
        <v>49.09</v>
      </c>
      <c r="Y35" s="10">
        <v>49.42</v>
      </c>
      <c r="Z35" s="10">
        <v>48.88</v>
      </c>
      <c r="AA35" s="10">
        <v>49.29</v>
      </c>
      <c r="AB35" s="95">
        <v>10751400</v>
      </c>
      <c r="AC35" s="10">
        <v>49.29</v>
      </c>
      <c r="AD35" s="2">
        <f t="shared" si="0"/>
        <v>0.53999999999999915</v>
      </c>
      <c r="AE35" s="138">
        <f t="shared" si="1"/>
        <v>1.4406256431364284E-2</v>
      </c>
    </row>
    <row r="36" spans="1:31" x14ac:dyDescent="0.25">
      <c r="L36" t="s">
        <v>225</v>
      </c>
      <c r="M36" s="2">
        <f>M50+K50-F50</f>
        <v>75.019999999999982</v>
      </c>
      <c r="W36" s="133">
        <v>42562</v>
      </c>
      <c r="X36" s="10">
        <v>48.93</v>
      </c>
      <c r="Y36" s="10">
        <v>49.33</v>
      </c>
      <c r="Z36" s="10">
        <v>48.56</v>
      </c>
      <c r="AA36" s="10">
        <v>48.59</v>
      </c>
      <c r="AB36" s="95">
        <v>5338500</v>
      </c>
      <c r="AC36" s="10">
        <v>48.59</v>
      </c>
      <c r="AD36" s="2">
        <f t="shared" si="0"/>
        <v>0.76999999999999602</v>
      </c>
      <c r="AE36" s="138">
        <f t="shared" si="1"/>
        <v>-5.5259926320097019E-3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42559</v>
      </c>
      <c r="X37" s="10">
        <v>48.52</v>
      </c>
      <c r="Y37" s="10">
        <v>49.2</v>
      </c>
      <c r="Z37" s="10">
        <v>48.43</v>
      </c>
      <c r="AA37" s="10">
        <v>48.86</v>
      </c>
      <c r="AB37" s="95">
        <v>3488200</v>
      </c>
      <c r="AC37" s="10">
        <v>48.86</v>
      </c>
      <c r="AD37" s="2">
        <f t="shared" si="0"/>
        <v>0.77000000000000313</v>
      </c>
      <c r="AE37" s="138">
        <f t="shared" si="1"/>
        <v>1.558927457908954E-2</v>
      </c>
    </row>
    <row r="38" spans="1:31" x14ac:dyDescent="0.25">
      <c r="A38" s="393" t="s">
        <v>182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42558</v>
      </c>
      <c r="X38" s="10">
        <v>48.19</v>
      </c>
      <c r="Y38" s="10">
        <v>48.62</v>
      </c>
      <c r="Z38" s="10">
        <v>47.68</v>
      </c>
      <c r="AA38" s="10">
        <v>48.11</v>
      </c>
      <c r="AB38" s="95">
        <v>2793300</v>
      </c>
      <c r="AC38" s="10">
        <v>48.11</v>
      </c>
      <c r="AD38" s="2">
        <f t="shared" si="0"/>
        <v>0.93999999999999773</v>
      </c>
      <c r="AE38" s="138">
        <f t="shared" si="1"/>
        <v>-1.2455885405854294E-3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42557</v>
      </c>
      <c r="X39" s="10">
        <v>47.76</v>
      </c>
      <c r="Y39" s="10">
        <v>48.2</v>
      </c>
      <c r="Z39" s="10">
        <v>47.07</v>
      </c>
      <c r="AA39" s="10">
        <v>48.17</v>
      </c>
      <c r="AB39" s="95">
        <v>5170100</v>
      </c>
      <c r="AC39" s="10">
        <v>48.17</v>
      </c>
      <c r="AD39" s="2">
        <f t="shared" si="0"/>
        <v>1.1300000000000026</v>
      </c>
      <c r="AE39" s="138">
        <f t="shared" si="1"/>
        <v>3.1236984589753103E-3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42556</v>
      </c>
      <c r="X40" s="10">
        <v>48.41</v>
      </c>
      <c r="Y40" s="10">
        <v>48.69</v>
      </c>
      <c r="Z40" s="10">
        <v>47.51</v>
      </c>
      <c r="AA40" s="10">
        <v>48.02</v>
      </c>
      <c r="AB40" s="95">
        <v>3022000</v>
      </c>
      <c r="AC40" s="10">
        <v>48.02</v>
      </c>
      <c r="AD40" s="2">
        <f t="shared" si="0"/>
        <v>1.1799999999999997</v>
      </c>
      <c r="AE40" s="138">
        <f t="shared" si="1"/>
        <v>-1.5580155801558027E-2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42552</v>
      </c>
      <c r="X41" s="10">
        <v>48.57</v>
      </c>
      <c r="Y41" s="10">
        <v>49.26</v>
      </c>
      <c r="Z41" s="10">
        <v>48.47</v>
      </c>
      <c r="AA41" s="10">
        <v>48.78</v>
      </c>
      <c r="AB41" s="95">
        <v>3187000</v>
      </c>
      <c r="AC41" s="10">
        <v>48.78</v>
      </c>
      <c r="AD41" s="2">
        <f t="shared" si="0"/>
        <v>0.78999999999999915</v>
      </c>
      <c r="AE41" s="138">
        <f t="shared" si="1"/>
        <v>4.3236565781346048E-3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42551</v>
      </c>
      <c r="X42" s="10">
        <v>47.88</v>
      </c>
      <c r="Y42" s="10">
        <v>48.7</v>
      </c>
      <c r="Z42" s="10">
        <v>47.6</v>
      </c>
      <c r="AA42" s="10">
        <v>48.57</v>
      </c>
      <c r="AB42" s="95">
        <v>4978000</v>
      </c>
      <c r="AC42" s="10">
        <v>48.57</v>
      </c>
      <c r="AD42" s="2">
        <f t="shared" si="0"/>
        <v>1.1000000000000014</v>
      </c>
      <c r="AE42" s="138">
        <f t="shared" si="1"/>
        <v>1.5259197324414719E-2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59.257000000000005</v>
      </c>
      <c r="Q43" s="34"/>
      <c r="R43" s="34"/>
      <c r="T43" s="128" t="s">
        <v>98</v>
      </c>
      <c r="U43" s="98">
        <v>53.7</v>
      </c>
      <c r="W43" s="133">
        <v>42550</v>
      </c>
      <c r="X43" s="10">
        <v>47.53</v>
      </c>
      <c r="Y43" s="10">
        <v>48.19</v>
      </c>
      <c r="Z43" s="10">
        <v>47.53</v>
      </c>
      <c r="AA43" s="10">
        <v>47.84</v>
      </c>
      <c r="AB43" s="95">
        <v>4270600</v>
      </c>
      <c r="AC43" s="10">
        <v>47.84</v>
      </c>
      <c r="AD43" s="2">
        <f t="shared" si="0"/>
        <v>0.65999999999999659</v>
      </c>
      <c r="AE43" s="138">
        <f t="shared" si="1"/>
        <v>1.873935264054527E-2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58.718299999999999</v>
      </c>
      <c r="Q44" s="34"/>
      <c r="R44" s="34"/>
      <c r="T44" s="93" t="s">
        <v>99</v>
      </c>
      <c r="U44" s="88">
        <v>53.89</v>
      </c>
      <c r="W44" s="133">
        <v>42549</v>
      </c>
      <c r="X44" s="10">
        <v>45.67</v>
      </c>
      <c r="Y44" s="10">
        <v>46.96</v>
      </c>
      <c r="Z44" s="10">
        <v>45.57</v>
      </c>
      <c r="AA44" s="10">
        <v>46.96</v>
      </c>
      <c r="AB44" s="95">
        <v>5266700</v>
      </c>
      <c r="AC44" s="10">
        <v>46.96</v>
      </c>
      <c r="AD44" s="2">
        <f t="shared" si="0"/>
        <v>1.3900000000000006</v>
      </c>
      <c r="AE44" s="138">
        <f t="shared" si="1"/>
        <v>4.1703637976929997E-2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58.179600000000001</v>
      </c>
      <c r="Q45" s="34"/>
      <c r="R45" s="34"/>
      <c r="T45" s="93" t="s">
        <v>100</v>
      </c>
      <c r="U45" s="88" t="s">
        <v>451</v>
      </c>
      <c r="W45" s="133">
        <v>42548</v>
      </c>
      <c r="X45" s="10">
        <v>45.85</v>
      </c>
      <c r="Y45" s="10">
        <v>45.96</v>
      </c>
      <c r="Z45" s="10">
        <v>44.83</v>
      </c>
      <c r="AA45" s="10">
        <v>45.08</v>
      </c>
      <c r="AB45" s="95">
        <v>6297100</v>
      </c>
      <c r="AC45" s="10">
        <v>45.08</v>
      </c>
      <c r="AD45" s="2">
        <f t="shared" si="0"/>
        <v>1.1300000000000026</v>
      </c>
      <c r="AE45" s="138">
        <f t="shared" si="1"/>
        <v>-3.0746076112663889E-2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57.640900000000002</v>
      </c>
      <c r="Q46" s="83"/>
      <c r="R46" s="34"/>
      <c r="T46" s="93" t="s">
        <v>101</v>
      </c>
      <c r="U46" s="88" t="s">
        <v>452</v>
      </c>
      <c r="W46" s="133">
        <v>42545</v>
      </c>
      <c r="X46" s="10">
        <v>47.1</v>
      </c>
      <c r="Y46" s="10">
        <v>48.16</v>
      </c>
      <c r="Z46" s="10">
        <v>46.27</v>
      </c>
      <c r="AA46" s="10">
        <v>46.51</v>
      </c>
      <c r="AB46" s="95">
        <v>8470500</v>
      </c>
      <c r="AC46" s="10">
        <v>46.51</v>
      </c>
      <c r="AD46" s="2">
        <f t="shared" si="0"/>
        <v>1.8899999999999935</v>
      </c>
      <c r="AE46" s="138">
        <f t="shared" si="1"/>
        <v>-5.9644156894460232E-2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57.102200000000003</v>
      </c>
      <c r="Q47" s="83"/>
      <c r="R47" s="34"/>
      <c r="T47" s="93" t="s">
        <v>102</v>
      </c>
      <c r="U47" s="88">
        <v>59.57</v>
      </c>
      <c r="W47" s="133">
        <v>42544</v>
      </c>
      <c r="X47" s="10">
        <v>49.02</v>
      </c>
      <c r="Y47" s="10">
        <v>49.49</v>
      </c>
      <c r="Z47" s="10">
        <v>48.99</v>
      </c>
      <c r="AA47" s="10">
        <v>49.46</v>
      </c>
      <c r="AB47" s="95">
        <v>3091700</v>
      </c>
      <c r="AC47" s="10">
        <v>49.46</v>
      </c>
      <c r="AD47" s="2">
        <f t="shared" si="0"/>
        <v>0.5</v>
      </c>
      <c r="AE47" s="138">
        <f t="shared" si="1"/>
        <v>1.8114450391107484E-2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56.563499999999998</v>
      </c>
      <c r="Q48" s="83"/>
      <c r="R48" s="34"/>
      <c r="T48" s="93" t="s">
        <v>103</v>
      </c>
      <c r="U48" s="88">
        <v>1.2537700000000001</v>
      </c>
      <c r="W48" s="133">
        <v>42543</v>
      </c>
      <c r="X48" s="10">
        <v>48.51</v>
      </c>
      <c r="Y48" s="10">
        <v>49.06</v>
      </c>
      <c r="Z48" s="10">
        <v>48.43</v>
      </c>
      <c r="AA48" s="10">
        <v>48.58</v>
      </c>
      <c r="AB48" s="95">
        <v>3230600</v>
      </c>
      <c r="AC48" s="10">
        <v>48.58</v>
      </c>
      <c r="AD48" s="2">
        <f t="shared" si="0"/>
        <v>0.63000000000000256</v>
      </c>
      <c r="AE48" s="138">
        <f t="shared" si="1"/>
        <v>1.4430014430013571E-3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56.024799999999999</v>
      </c>
      <c r="Q49" s="83"/>
      <c r="R49" s="34"/>
      <c r="T49" s="93" t="s">
        <v>123</v>
      </c>
      <c r="U49" s="88" t="s">
        <v>321</v>
      </c>
      <c r="W49" s="133">
        <v>42542</v>
      </c>
      <c r="X49" s="10">
        <v>48.88</v>
      </c>
      <c r="Y49" s="10">
        <v>48.96</v>
      </c>
      <c r="Z49" s="10">
        <v>48.23</v>
      </c>
      <c r="AA49" s="10">
        <v>48.51</v>
      </c>
      <c r="AB49" s="95">
        <v>3423100</v>
      </c>
      <c r="AC49" s="10">
        <v>48.51</v>
      </c>
      <c r="AD49" s="2">
        <f t="shared" si="0"/>
        <v>0.73000000000000398</v>
      </c>
      <c r="AE49" s="138">
        <f t="shared" si="1"/>
        <v>-2.0571898786257981E-3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55.4861</v>
      </c>
      <c r="Q50" s="83"/>
      <c r="R50" s="34"/>
      <c r="T50" s="93"/>
      <c r="U50" s="88"/>
      <c r="W50" s="133">
        <v>42541</v>
      </c>
      <c r="X50" s="10">
        <v>48.85</v>
      </c>
      <c r="Y50" s="10">
        <v>49.21</v>
      </c>
      <c r="Z50" s="10">
        <v>48.51</v>
      </c>
      <c r="AA50" s="10">
        <v>48.61</v>
      </c>
      <c r="AB50" s="95">
        <v>3318900</v>
      </c>
      <c r="AC50" s="10">
        <v>48.61</v>
      </c>
      <c r="AD50" s="2">
        <f t="shared" si="0"/>
        <v>0.70000000000000284</v>
      </c>
      <c r="AE50" s="138">
        <f t="shared" si="1"/>
        <v>4.9617531527808012E-3</v>
      </c>
    </row>
    <row r="51" spans="1:31" x14ac:dyDescent="0.25">
      <c r="G51" s="2"/>
      <c r="O51" s="83">
        <v>1.02</v>
      </c>
      <c r="P51" s="83">
        <f t="shared" si="5"/>
        <v>54.947400000000002</v>
      </c>
      <c r="Q51" s="83"/>
      <c r="R51" s="34"/>
      <c r="T51" s="93" t="s">
        <v>105</v>
      </c>
      <c r="U51" s="88" t="s">
        <v>453</v>
      </c>
      <c r="W51" s="133">
        <v>42538</v>
      </c>
      <c r="X51" s="10">
        <v>48.7</v>
      </c>
      <c r="Y51" s="10">
        <v>48.92</v>
      </c>
      <c r="Z51" s="10">
        <v>48.27</v>
      </c>
      <c r="AA51" s="10">
        <v>48.37</v>
      </c>
      <c r="AB51" s="95">
        <v>8023600</v>
      </c>
      <c r="AC51" s="10">
        <v>48.37</v>
      </c>
      <c r="AD51" s="2">
        <f t="shared" si="0"/>
        <v>0.64999999999999858</v>
      </c>
      <c r="AE51" s="138">
        <f t="shared" si="1"/>
        <v>-7.1839080459770166E-3</v>
      </c>
    </row>
    <row r="52" spans="1:31" x14ac:dyDescent="0.25">
      <c r="O52" s="83">
        <v>1.01</v>
      </c>
      <c r="P52" s="83">
        <f t="shared" si="5"/>
        <v>54.408699999999996</v>
      </c>
      <c r="Q52" s="83"/>
      <c r="R52" s="34"/>
      <c r="T52" s="93" t="s">
        <v>106</v>
      </c>
      <c r="U52" s="88" t="s">
        <v>351</v>
      </c>
      <c r="W52" s="133">
        <v>42537</v>
      </c>
      <c r="X52" s="10">
        <v>48.26</v>
      </c>
      <c r="Y52" s="10">
        <v>48.78</v>
      </c>
      <c r="Z52" s="10">
        <v>47.89</v>
      </c>
      <c r="AA52" s="10">
        <v>48.72</v>
      </c>
      <c r="AB52" s="95">
        <v>3182300</v>
      </c>
      <c r="AC52" s="10">
        <v>48.72</v>
      </c>
      <c r="AD52" s="2">
        <f t="shared" si="0"/>
        <v>0.89000000000000057</v>
      </c>
      <c r="AE52" s="138">
        <f t="shared" si="1"/>
        <v>5.3652496904663671E-3</v>
      </c>
    </row>
    <row r="53" spans="1:31" x14ac:dyDescent="0.25">
      <c r="O53" s="83">
        <v>1</v>
      </c>
      <c r="P53" s="83">
        <f t="shared" si="5"/>
        <v>53.87</v>
      </c>
      <c r="Q53" s="83"/>
      <c r="R53" s="34"/>
      <c r="T53" s="93" t="s">
        <v>107</v>
      </c>
      <c r="U53" s="90">
        <v>3835203</v>
      </c>
      <c r="W53" s="133">
        <v>42536</v>
      </c>
      <c r="X53" s="10">
        <v>48.31</v>
      </c>
      <c r="Y53" s="10">
        <v>49.08</v>
      </c>
      <c r="Z53" s="10">
        <v>47.95</v>
      </c>
      <c r="AA53" s="10">
        <v>48.46</v>
      </c>
      <c r="AB53" s="95">
        <v>3602300</v>
      </c>
      <c r="AC53" s="10">
        <v>48.46</v>
      </c>
      <c r="AD53" s="2">
        <f t="shared" si="0"/>
        <v>1.1299999999999955</v>
      </c>
      <c r="AE53" s="138">
        <f t="shared" si="1"/>
        <v>8.3229296712441503E-3</v>
      </c>
    </row>
    <row r="54" spans="1:31" x14ac:dyDescent="0.25">
      <c r="O54" s="83">
        <v>0.99</v>
      </c>
      <c r="P54" s="83">
        <f t="shared" si="5"/>
        <v>53.331299999999999</v>
      </c>
      <c r="Q54" s="83"/>
      <c r="R54" s="34"/>
      <c r="T54" s="93" t="s">
        <v>110</v>
      </c>
      <c r="U54" s="90">
        <v>3980420</v>
      </c>
      <c r="W54" s="133">
        <v>42535</v>
      </c>
      <c r="X54" s="10">
        <v>47.61</v>
      </c>
      <c r="Y54" s="10">
        <v>48.12</v>
      </c>
      <c r="Z54" s="10">
        <v>47.36</v>
      </c>
      <c r="AA54" s="10">
        <v>48.06</v>
      </c>
      <c r="AB54" s="95">
        <v>3589300</v>
      </c>
      <c r="AC54" s="10">
        <v>48.06</v>
      </c>
      <c r="AD54" s="2">
        <f t="shared" si="0"/>
        <v>0.75999999999999801</v>
      </c>
      <c r="AE54" s="138">
        <f t="shared" si="1"/>
        <v>6.9138906348209517E-3</v>
      </c>
    </row>
    <row r="55" spans="1:31" x14ac:dyDescent="0.25">
      <c r="O55" s="83">
        <v>0.98</v>
      </c>
      <c r="P55" s="83">
        <f t="shared" si="5"/>
        <v>52.792599999999993</v>
      </c>
      <c r="Q55" s="83"/>
      <c r="T55" s="93" t="s">
        <v>108</v>
      </c>
      <c r="U55" s="88" t="s">
        <v>454</v>
      </c>
      <c r="W55" s="133">
        <v>42534</v>
      </c>
      <c r="X55" s="10">
        <v>47.72</v>
      </c>
      <c r="Y55" s="10">
        <v>48.03</v>
      </c>
      <c r="Z55" s="10">
        <v>47.47</v>
      </c>
      <c r="AA55" s="10">
        <v>47.73</v>
      </c>
      <c r="AB55" s="95">
        <v>3772000</v>
      </c>
      <c r="AC55" s="10">
        <v>47.73</v>
      </c>
      <c r="AD55" s="2">
        <f t="shared" si="0"/>
        <v>0.56000000000000227</v>
      </c>
      <c r="AE55" s="138">
        <f t="shared" si="1"/>
        <v>-4.5881126173098474E-3</v>
      </c>
    </row>
    <row r="56" spans="1:31" x14ac:dyDescent="0.25">
      <c r="O56" s="83">
        <v>0.97</v>
      </c>
      <c r="P56" s="83">
        <f t="shared" si="5"/>
        <v>52.253899999999994</v>
      </c>
      <c r="Q56" s="83"/>
      <c r="T56" s="93" t="s">
        <v>111</v>
      </c>
      <c r="U56" s="88">
        <v>52.25</v>
      </c>
      <c r="W56" s="133">
        <v>42531</v>
      </c>
      <c r="X56" s="10">
        <v>48.59</v>
      </c>
      <c r="Y56" s="10">
        <v>48.67</v>
      </c>
      <c r="Z56" s="10">
        <v>47.94</v>
      </c>
      <c r="AA56" s="10">
        <v>47.95</v>
      </c>
      <c r="AB56" s="95">
        <v>4735000</v>
      </c>
      <c r="AC56" s="10">
        <v>47.95</v>
      </c>
      <c r="AD56" s="2">
        <f t="shared" si="0"/>
        <v>0.73000000000000398</v>
      </c>
      <c r="AE56" s="138">
        <f t="shared" si="1"/>
        <v>-2.0629084967320188E-2</v>
      </c>
    </row>
    <row r="57" spans="1:31" x14ac:dyDescent="0.25">
      <c r="O57" s="83">
        <v>0.96</v>
      </c>
      <c r="P57" s="83">
        <f t="shared" si="5"/>
        <v>51.715199999999996</v>
      </c>
      <c r="Q57" s="83"/>
      <c r="T57" s="93" t="s">
        <v>112</v>
      </c>
      <c r="U57" s="88">
        <v>1.03</v>
      </c>
      <c r="W57" s="133">
        <v>42530</v>
      </c>
      <c r="X57" s="10">
        <v>48.65</v>
      </c>
      <c r="Y57" s="10">
        <v>49.03</v>
      </c>
      <c r="Z57" s="10">
        <v>48.44</v>
      </c>
      <c r="AA57" s="10">
        <v>48.96</v>
      </c>
      <c r="AB57" s="95">
        <v>2569300</v>
      </c>
      <c r="AC57" s="10">
        <v>48.96</v>
      </c>
      <c r="AD57" s="2">
        <f t="shared" si="0"/>
        <v>0.59000000000000341</v>
      </c>
      <c r="AE57" s="138">
        <f t="shared" si="1"/>
        <v>-4.0832993058381728E-4</v>
      </c>
    </row>
    <row r="58" spans="1:31" x14ac:dyDescent="0.25">
      <c r="O58" s="83">
        <v>0.95</v>
      </c>
      <c r="P58" s="83">
        <f t="shared" si="5"/>
        <v>51.176499999999997</v>
      </c>
      <c r="Q58" s="83"/>
      <c r="T58" s="93" t="s">
        <v>109</v>
      </c>
      <c r="U58" s="88" t="s">
        <v>389</v>
      </c>
      <c r="W58" s="133">
        <v>42529</v>
      </c>
      <c r="X58" s="10">
        <v>49.04</v>
      </c>
      <c r="Y58" s="10">
        <v>49.46</v>
      </c>
      <c r="Z58" s="10">
        <v>48.77</v>
      </c>
      <c r="AA58" s="10">
        <v>48.98</v>
      </c>
      <c r="AB58" s="95">
        <v>3460500</v>
      </c>
      <c r="AC58" s="10">
        <v>48.98</v>
      </c>
      <c r="AD58" s="2">
        <f t="shared" si="0"/>
        <v>0.68999999999999773</v>
      </c>
      <c r="AE58" s="138">
        <f t="shared" si="1"/>
        <v>2.4559967253376946E-3</v>
      </c>
    </row>
    <row r="59" spans="1:31" x14ac:dyDescent="0.25">
      <c r="O59" s="83">
        <v>0.94</v>
      </c>
      <c r="P59" s="83">
        <f t="shared" si="5"/>
        <v>50.637799999999991</v>
      </c>
      <c r="Q59" s="83"/>
      <c r="W59" s="133">
        <v>42528</v>
      </c>
      <c r="X59" s="10">
        <v>48.21</v>
      </c>
      <c r="Y59" s="10">
        <v>49.2</v>
      </c>
      <c r="Z59" s="10">
        <v>48.21</v>
      </c>
      <c r="AA59" s="10">
        <v>48.86</v>
      </c>
      <c r="AB59" s="95">
        <v>4169900</v>
      </c>
      <c r="AC59" s="10">
        <v>48.86</v>
      </c>
      <c r="AD59" s="2">
        <f t="shared" si="0"/>
        <v>0.99000000000000199</v>
      </c>
      <c r="AE59" s="138">
        <f t="shared" si="1"/>
        <v>1.6645859342488523E-2</v>
      </c>
    </row>
    <row r="60" spans="1:31" x14ac:dyDescent="0.25">
      <c r="O60" s="83">
        <v>0.93</v>
      </c>
      <c r="P60" s="83">
        <f t="shared" si="5"/>
        <v>50.0991</v>
      </c>
      <c r="Q60" s="83"/>
      <c r="W60" s="133">
        <v>42527</v>
      </c>
      <c r="X60" s="10">
        <v>48.01</v>
      </c>
      <c r="Y60" s="10">
        <v>48.16</v>
      </c>
      <c r="Z60" s="10">
        <v>47.87</v>
      </c>
      <c r="AA60" s="10">
        <v>48.06</v>
      </c>
      <c r="AB60" s="95">
        <v>5026600</v>
      </c>
      <c r="AC60" s="10">
        <v>48.06</v>
      </c>
      <c r="AD60" s="2">
        <f t="shared" si="0"/>
        <v>0.28999999999999915</v>
      </c>
      <c r="AE60" s="138">
        <f t="shared" si="1"/>
        <v>2.085070892410279E-3</v>
      </c>
    </row>
    <row r="61" spans="1:31" x14ac:dyDescent="0.25">
      <c r="O61" s="83">
        <v>0.92</v>
      </c>
      <c r="P61" s="83">
        <f t="shared" si="5"/>
        <v>49.560400000000001</v>
      </c>
      <c r="Q61" s="83"/>
      <c r="W61" s="133">
        <v>42524</v>
      </c>
      <c r="X61" s="10">
        <v>47.88</v>
      </c>
      <c r="Y61" s="10">
        <v>48.01</v>
      </c>
      <c r="Z61" s="10">
        <v>46.95</v>
      </c>
      <c r="AA61" s="10">
        <v>47.96</v>
      </c>
      <c r="AB61" s="95">
        <v>3564600</v>
      </c>
      <c r="AC61" s="10">
        <v>47.96</v>
      </c>
      <c r="AD61" s="2">
        <f t="shared" si="0"/>
        <v>1.0599999999999952</v>
      </c>
      <c r="AE61" s="138">
        <f t="shared" si="1"/>
        <v>-8.3333333333335258E-4</v>
      </c>
    </row>
    <row r="62" spans="1:31" x14ac:dyDescent="0.25">
      <c r="O62" s="83">
        <v>0.91</v>
      </c>
      <c r="P62" s="83">
        <f t="shared" si="5"/>
        <v>49.021700000000003</v>
      </c>
      <c r="Q62" s="83"/>
      <c r="W62" s="133">
        <v>42523</v>
      </c>
      <c r="X62" s="10">
        <v>47.9</v>
      </c>
      <c r="Y62" s="10">
        <v>48</v>
      </c>
      <c r="Z62" s="10">
        <v>47.58</v>
      </c>
      <c r="AA62" s="10">
        <v>48</v>
      </c>
      <c r="AB62" s="95">
        <v>2843400</v>
      </c>
      <c r="AC62" s="10">
        <v>48</v>
      </c>
      <c r="AD62" s="2">
        <f t="shared" si="0"/>
        <v>0.42000000000000171</v>
      </c>
      <c r="AE62" s="138">
        <f t="shared" si="1"/>
        <v>1.4604631754642217E-3</v>
      </c>
    </row>
    <row r="63" spans="1:31" x14ac:dyDescent="0.25">
      <c r="O63" s="83">
        <v>0.9</v>
      </c>
      <c r="P63" s="83">
        <f t="shared" si="5"/>
        <v>48.482999999999997</v>
      </c>
      <c r="Q63" s="83"/>
      <c r="W63" s="133">
        <v>42522</v>
      </c>
      <c r="X63" s="10">
        <v>47.69</v>
      </c>
      <c r="Y63" s="10">
        <v>48</v>
      </c>
      <c r="Z63" s="10">
        <v>47.3</v>
      </c>
      <c r="AA63" s="10">
        <v>47.93</v>
      </c>
      <c r="AB63" s="95">
        <v>3158500</v>
      </c>
      <c r="AC63" s="10">
        <v>47.93</v>
      </c>
      <c r="AD63" s="2">
        <f t="shared" si="0"/>
        <v>0.70000000000000284</v>
      </c>
      <c r="AE63" s="138">
        <f t="shared" si="1"/>
        <v>5.0325015726568889E-3</v>
      </c>
    </row>
    <row r="64" spans="1:31" x14ac:dyDescent="0.25">
      <c r="O64" s="34"/>
      <c r="W64" s="133">
        <v>42521</v>
      </c>
      <c r="X64" s="10">
        <v>47.69</v>
      </c>
      <c r="Y64" s="10">
        <v>48.15</v>
      </c>
      <c r="Z64" s="10">
        <v>47.17</v>
      </c>
      <c r="AA64" s="10">
        <v>47.69</v>
      </c>
      <c r="AB64" s="95">
        <v>3410700</v>
      </c>
      <c r="AC64" s="10">
        <v>47.69</v>
      </c>
      <c r="AD64" s="2">
        <f t="shared" si="0"/>
        <v>0.97999999999999687</v>
      </c>
      <c r="AE64" s="138">
        <f t="shared" si="1"/>
        <v>-1.4656616415410495E-3</v>
      </c>
    </row>
    <row r="65" spans="15:31" x14ac:dyDescent="0.25">
      <c r="W65" s="133">
        <v>42517</v>
      </c>
      <c r="X65" s="10">
        <v>47.73</v>
      </c>
      <c r="Y65" s="10">
        <v>48</v>
      </c>
      <c r="Z65" s="10">
        <v>47.51</v>
      </c>
      <c r="AA65" s="10">
        <v>47.76</v>
      </c>
      <c r="AB65" s="95">
        <v>2012300</v>
      </c>
      <c r="AC65" s="10">
        <v>47.76</v>
      </c>
      <c r="AD65" s="2">
        <f t="shared" si="0"/>
        <v>0.49000000000000199</v>
      </c>
      <c r="AE65" s="138">
        <f t="shared" si="1"/>
        <v>8.3822296730917678E-4</v>
      </c>
    </row>
    <row r="66" spans="15:31" x14ac:dyDescent="0.25">
      <c r="W66" s="133">
        <v>42516</v>
      </c>
      <c r="X66" s="10">
        <v>47.9</v>
      </c>
      <c r="Y66" s="10">
        <v>48</v>
      </c>
      <c r="Z66" s="10">
        <v>47.52</v>
      </c>
      <c r="AA66" s="10">
        <v>47.72</v>
      </c>
      <c r="AB66" s="95">
        <v>2568700</v>
      </c>
      <c r="AC66" s="10">
        <v>47.72</v>
      </c>
      <c r="AD66" s="2">
        <f t="shared" si="0"/>
        <v>0.47999999999999687</v>
      </c>
      <c r="AE66" s="138" t="e">
        <f t="shared" si="1"/>
        <v>#DIV/0!</v>
      </c>
    </row>
    <row r="67" spans="15:31" x14ac:dyDescent="0.25">
      <c r="W67" s="133">
        <v>42516</v>
      </c>
      <c r="X67" s="10" t="s">
        <v>186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15:31" x14ac:dyDescent="0.25">
      <c r="W68" s="133">
        <v>42515</v>
      </c>
      <c r="X68" s="10">
        <v>47.85</v>
      </c>
      <c r="Y68" s="10">
        <v>48.19</v>
      </c>
      <c r="Z68" s="10">
        <v>47.78</v>
      </c>
      <c r="AA68" s="10">
        <v>47.88</v>
      </c>
      <c r="AB68" s="95">
        <v>3549300</v>
      </c>
      <c r="AC68" s="10">
        <v>47.69</v>
      </c>
      <c r="AD68" s="2">
        <f>Y68-Z68</f>
        <v>0.40999999999999659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1" priority="33">
      <formula>F25&gt;0</formula>
    </cfRule>
    <cfRule type="expression" dxfId="240" priority="34">
      <formula>F25&lt;0</formula>
    </cfRule>
  </conditionalFormatting>
  <conditionalFormatting sqref="H25:H27">
    <cfRule type="expression" dxfId="239" priority="31">
      <formula>H25&gt;0</formula>
    </cfRule>
    <cfRule type="expression" dxfId="238" priority="32">
      <formula>H25&lt;0</formula>
    </cfRule>
  </conditionalFormatting>
  <conditionalFormatting sqref="H28">
    <cfRule type="expression" dxfId="237" priority="29">
      <formula>H28&gt;0</formula>
    </cfRule>
    <cfRule type="expression" dxfId="236" priority="30">
      <formula>H28&lt;0</formula>
    </cfRule>
  </conditionalFormatting>
  <conditionalFormatting sqref="H29">
    <cfRule type="expression" dxfId="235" priority="27">
      <formula>H29&gt;0</formula>
    </cfRule>
    <cfRule type="expression" dxfId="234" priority="28">
      <formula>H29&lt;0</formula>
    </cfRule>
  </conditionalFormatting>
  <conditionalFormatting sqref="H30:H34">
    <cfRule type="expression" dxfId="233" priority="25">
      <formula>H30&gt;0</formula>
    </cfRule>
    <cfRule type="expression" dxfId="232" priority="26">
      <formula>H30&lt;0</formula>
    </cfRule>
  </conditionalFormatting>
  <conditionalFormatting sqref="F21:F24">
    <cfRule type="expression" dxfId="231" priority="23">
      <formula>F21&gt;0</formula>
    </cfRule>
    <cfRule type="expression" dxfId="230" priority="24">
      <formula>F21&lt;0</formula>
    </cfRule>
  </conditionalFormatting>
  <conditionalFormatting sqref="H21:H24">
    <cfRule type="expression" dxfId="229" priority="21">
      <formula>H21&gt;0</formula>
    </cfRule>
    <cfRule type="expression" dxfId="228" priority="22">
      <formula>H21&lt;0</formula>
    </cfRule>
  </conditionalFormatting>
  <conditionalFormatting sqref="F30:F31">
    <cfRule type="expression" dxfId="227" priority="17">
      <formula>F30&gt;0</formula>
    </cfRule>
    <cfRule type="expression" dxfId="226" priority="18">
      <formula>F30&lt;0</formula>
    </cfRule>
  </conditionalFormatting>
  <conditionalFormatting sqref="I25:I27">
    <cfRule type="expression" dxfId="225" priority="15">
      <formula>I25&gt;0</formula>
    </cfRule>
    <cfRule type="expression" dxfId="224" priority="16">
      <formula>I25&lt;0</formula>
    </cfRule>
  </conditionalFormatting>
  <conditionalFormatting sqref="I28">
    <cfRule type="expression" dxfId="223" priority="13">
      <formula>I28&gt;0</formula>
    </cfRule>
    <cfRule type="expression" dxfId="222" priority="14">
      <formula>I28&lt;0</formula>
    </cfRule>
  </conditionalFormatting>
  <conditionalFormatting sqref="I29">
    <cfRule type="expression" dxfId="221" priority="11">
      <formula>I29&gt;0</formula>
    </cfRule>
    <cfRule type="expression" dxfId="220" priority="12">
      <formula>I29&lt;0</formula>
    </cfRule>
  </conditionalFormatting>
  <conditionalFormatting sqref="I30:I34">
    <cfRule type="expression" dxfId="219" priority="9">
      <formula>I30&gt;0</formula>
    </cfRule>
    <cfRule type="expression" dxfId="218" priority="10">
      <formula>I30&lt;0</formula>
    </cfRule>
  </conditionalFormatting>
  <conditionalFormatting sqref="I21:I24">
    <cfRule type="expression" dxfId="217" priority="7">
      <formula>I21&gt;0</formula>
    </cfRule>
    <cfRule type="expression" dxfId="216" priority="8">
      <formula>I21&lt;0</formula>
    </cfRule>
  </conditionalFormatting>
  <conditionalFormatting sqref="F32">
    <cfRule type="expression" dxfId="215" priority="5">
      <formula>F32&gt;0</formula>
    </cfRule>
    <cfRule type="expression" dxfId="214" priority="6">
      <formula>F32&lt;0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conditionalFormatting sqref="Q7">
    <cfRule type="expression" dxfId="211" priority="3">
      <formula>Q7&gt;0</formula>
    </cfRule>
    <cfRule type="expression" dxfId="21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42608</v>
      </c>
      <c r="X2" s="10">
        <v>50.13</v>
      </c>
      <c r="Y2" s="10">
        <v>50.65</v>
      </c>
      <c r="Z2" s="10">
        <v>49.43</v>
      </c>
      <c r="AA2" s="10">
        <v>49.59</v>
      </c>
      <c r="AB2" s="95">
        <v>1944200</v>
      </c>
      <c r="AC2" s="10">
        <v>49.59</v>
      </c>
      <c r="AD2" s="2">
        <f>Y2-Z2</f>
        <v>1.2199999999999989</v>
      </c>
      <c r="AE2" s="138">
        <f>AC2/AC3-1</f>
        <v>-1.3330680461599576E-2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49.59</v>
      </c>
      <c r="T3" s="1">
        <v>42312</v>
      </c>
      <c r="U3" t="s">
        <v>152</v>
      </c>
      <c r="W3" s="133">
        <v>42607</v>
      </c>
      <c r="X3" s="10">
        <v>50.11</v>
      </c>
      <c r="Y3" s="10">
        <v>50.87</v>
      </c>
      <c r="Z3" s="10">
        <v>49.78</v>
      </c>
      <c r="AA3" s="10">
        <v>50.26</v>
      </c>
      <c r="AB3" s="95">
        <v>2548300</v>
      </c>
      <c r="AC3" s="10">
        <v>50.26</v>
      </c>
      <c r="AD3" s="2">
        <f t="shared" ref="AD3:AD66" si="0">Y3-Z3</f>
        <v>1.0899999999999963</v>
      </c>
      <c r="AE3" s="138">
        <f t="shared" ref="AE3:AE66" si="1">AC3/AC4-1</f>
        <v>-1.5891934843068611E-3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49.59</v>
      </c>
      <c r="W4" s="133">
        <v>42606</v>
      </c>
      <c r="X4" s="10">
        <v>50.66</v>
      </c>
      <c r="Y4" s="10">
        <v>51</v>
      </c>
      <c r="Z4" s="10">
        <v>49.99</v>
      </c>
      <c r="AA4" s="10">
        <v>50.34</v>
      </c>
      <c r="AB4" s="95">
        <v>2171600</v>
      </c>
      <c r="AC4" s="10">
        <v>50.34</v>
      </c>
      <c r="AD4" s="2">
        <f t="shared" si="0"/>
        <v>1.009999999999998</v>
      </c>
      <c r="AE4" s="138">
        <f t="shared" si="1"/>
        <v>-8.6648286727057933E-3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42605</v>
      </c>
      <c r="X5" s="10">
        <v>50.33</v>
      </c>
      <c r="Y5" s="10">
        <v>50.96</v>
      </c>
      <c r="Z5" s="10">
        <v>50.23</v>
      </c>
      <c r="AA5" s="10">
        <v>50.78</v>
      </c>
      <c r="AB5" s="95">
        <v>2197500</v>
      </c>
      <c r="AC5" s="10">
        <v>50.78</v>
      </c>
      <c r="AD5" s="2">
        <f t="shared" si="0"/>
        <v>0.73000000000000398</v>
      </c>
      <c r="AE5" s="138">
        <f t="shared" si="1"/>
        <v>1.2966287652104391E-2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42604</v>
      </c>
      <c r="X6" s="10">
        <v>49.84</v>
      </c>
      <c r="Y6" s="10">
        <v>50.31</v>
      </c>
      <c r="Z6" s="10">
        <v>49.68</v>
      </c>
      <c r="AA6" s="10">
        <v>50.13</v>
      </c>
      <c r="AB6" s="95">
        <v>2025700</v>
      </c>
      <c r="AC6" s="10">
        <v>50.13</v>
      </c>
      <c r="AD6" s="2">
        <f t="shared" si="0"/>
        <v>0.63000000000000256</v>
      </c>
      <c r="AE6" s="138">
        <f t="shared" si="1"/>
        <v>9.9840255591066018E-4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42601</v>
      </c>
      <c r="X7" s="10">
        <v>49.21</v>
      </c>
      <c r="Y7" s="10">
        <v>50.32</v>
      </c>
      <c r="Z7" s="10">
        <v>48.98</v>
      </c>
      <c r="AA7" s="10">
        <v>50.08</v>
      </c>
      <c r="AB7" s="95">
        <v>2497600</v>
      </c>
      <c r="AC7" s="10">
        <v>50.08</v>
      </c>
      <c r="AD7" s="2">
        <f t="shared" si="0"/>
        <v>1.3400000000000034</v>
      </c>
      <c r="AE7" s="138">
        <f t="shared" si="1"/>
        <v>1.5615493814642001E-2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42600</v>
      </c>
      <c r="X8" s="10">
        <v>48.95</v>
      </c>
      <c r="Y8" s="10">
        <v>49.44</v>
      </c>
      <c r="Z8" s="10">
        <v>48.51</v>
      </c>
      <c r="AA8" s="10">
        <v>49.31</v>
      </c>
      <c r="AB8" s="95">
        <v>2737400</v>
      </c>
      <c r="AC8" s="10">
        <v>49.31</v>
      </c>
      <c r="AD8" s="2">
        <f t="shared" si="0"/>
        <v>0.92999999999999972</v>
      </c>
      <c r="AE8" s="138">
        <f t="shared" si="1"/>
        <v>1.0450819672131351E-2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42599</v>
      </c>
      <c r="X9" s="10">
        <v>49.77</v>
      </c>
      <c r="Y9" s="10">
        <v>49.94</v>
      </c>
      <c r="Z9" s="10">
        <v>48.68</v>
      </c>
      <c r="AA9" s="10">
        <v>48.8</v>
      </c>
      <c r="AB9" s="95">
        <v>3607600</v>
      </c>
      <c r="AC9" s="10">
        <v>48.8</v>
      </c>
      <c r="AD9" s="2">
        <f t="shared" si="0"/>
        <v>1.259999999999998</v>
      </c>
      <c r="AE9" s="138">
        <f t="shared" si="1"/>
        <v>-2.2044088176352727E-2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223</v>
      </c>
      <c r="P10" s="34"/>
      <c r="Q10" s="2">
        <f>M35</f>
        <v>745.43999999999505</v>
      </c>
      <c r="W10" s="133">
        <v>42598</v>
      </c>
      <c r="X10" s="10">
        <v>49.69</v>
      </c>
      <c r="Y10" s="10">
        <v>50.52</v>
      </c>
      <c r="Z10" s="10">
        <v>49.55</v>
      </c>
      <c r="AA10" s="10">
        <v>49.9</v>
      </c>
      <c r="AB10" s="95">
        <v>2091500</v>
      </c>
      <c r="AC10" s="10">
        <v>49.9</v>
      </c>
      <c r="AD10" s="2">
        <f t="shared" si="0"/>
        <v>0.97000000000000597</v>
      </c>
      <c r="AE10" s="138">
        <f t="shared" si="1"/>
        <v>-1.2009607686149781E-3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42597</v>
      </c>
      <c r="X11" s="10">
        <v>49</v>
      </c>
      <c r="Y11" s="10">
        <v>50.34</v>
      </c>
      <c r="Z11" s="10">
        <v>48.79</v>
      </c>
      <c r="AA11" s="10">
        <v>49.96</v>
      </c>
      <c r="AB11" s="95">
        <v>2883100</v>
      </c>
      <c r="AC11" s="10">
        <v>49.96</v>
      </c>
      <c r="AD11" s="2">
        <f t="shared" si="0"/>
        <v>1.5500000000000043</v>
      </c>
      <c r="AE11" s="138">
        <f t="shared" si="1"/>
        <v>2.3980323836851891E-2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42594</v>
      </c>
      <c r="X12" s="10">
        <v>48.81</v>
      </c>
      <c r="Y12" s="10">
        <v>49.21</v>
      </c>
      <c r="Z12" s="10">
        <v>48.5</v>
      </c>
      <c r="AA12" s="10">
        <v>48.79</v>
      </c>
      <c r="AB12" s="95">
        <v>2481500</v>
      </c>
      <c r="AC12" s="10">
        <v>48.79</v>
      </c>
      <c r="AD12" s="2">
        <f t="shared" si="0"/>
        <v>0.71000000000000085</v>
      </c>
      <c r="AE12" s="138">
        <f t="shared" si="1"/>
        <v>-6.9204152249136008E-3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42593</v>
      </c>
      <c r="X13" s="10">
        <v>49.22</v>
      </c>
      <c r="Y13" s="10">
        <v>49.84</v>
      </c>
      <c r="Z13" s="10">
        <v>48.48</v>
      </c>
      <c r="AA13" s="10">
        <v>49.13</v>
      </c>
      <c r="AB13" s="95">
        <v>4339600</v>
      </c>
      <c r="AC13" s="10">
        <v>49.13</v>
      </c>
      <c r="AD13" s="2">
        <f t="shared" si="0"/>
        <v>1.3600000000000065</v>
      </c>
      <c r="AE13" s="138">
        <f t="shared" si="1"/>
        <v>8.6224594539110466E-3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42592</v>
      </c>
      <c r="X14" s="10">
        <v>49.59</v>
      </c>
      <c r="Y14" s="10">
        <v>51.14</v>
      </c>
      <c r="Z14" s="10">
        <v>48.45</v>
      </c>
      <c r="AA14" s="10">
        <v>48.71</v>
      </c>
      <c r="AB14" s="95">
        <v>8246700</v>
      </c>
      <c r="AC14" s="10">
        <v>48.71</v>
      </c>
      <c r="AD14" s="2">
        <f t="shared" si="0"/>
        <v>2.6899999999999977</v>
      </c>
      <c r="AE14" s="138">
        <f t="shared" si="1"/>
        <v>-2.7938535222510441E-2</v>
      </c>
    </row>
    <row r="15" spans="1:43" x14ac:dyDescent="0.25">
      <c r="W15" s="133">
        <v>42591</v>
      </c>
      <c r="X15" s="10">
        <v>49.97</v>
      </c>
      <c r="Y15" s="10">
        <v>50.55</v>
      </c>
      <c r="Z15" s="10">
        <v>49.51</v>
      </c>
      <c r="AA15" s="10">
        <v>50.11</v>
      </c>
      <c r="AB15" s="95">
        <v>5645600</v>
      </c>
      <c r="AC15" s="10">
        <v>50.11</v>
      </c>
      <c r="AD15" s="2">
        <f t="shared" si="0"/>
        <v>1.0399999999999991</v>
      </c>
      <c r="AE15" s="138">
        <f t="shared" si="1"/>
        <v>-3.1828128108216669E-3</v>
      </c>
    </row>
    <row r="16" spans="1:43" x14ac:dyDescent="0.25">
      <c r="W16" s="133">
        <v>42590</v>
      </c>
      <c r="X16" s="10">
        <v>50.88</v>
      </c>
      <c r="Y16" s="10">
        <v>51.84</v>
      </c>
      <c r="Z16" s="10">
        <v>50.09</v>
      </c>
      <c r="AA16" s="10">
        <v>50.27</v>
      </c>
      <c r="AB16" s="95">
        <v>4161800</v>
      </c>
      <c r="AC16" s="10">
        <v>50.27</v>
      </c>
      <c r="AD16" s="2">
        <f t="shared" si="0"/>
        <v>1.75</v>
      </c>
      <c r="AE16" s="138">
        <f t="shared" si="1"/>
        <v>-2.777226740725891E-3</v>
      </c>
    </row>
    <row r="17" spans="1:31" x14ac:dyDescent="0.25">
      <c r="B17" s="1"/>
      <c r="C17" s="4"/>
      <c r="W17" s="133">
        <v>42587</v>
      </c>
      <c r="X17" s="10">
        <v>49.89</v>
      </c>
      <c r="Y17" s="10">
        <v>50.73</v>
      </c>
      <c r="Z17" s="10">
        <v>49.81</v>
      </c>
      <c r="AA17" s="10">
        <v>50.41</v>
      </c>
      <c r="AB17" s="95">
        <v>2645000</v>
      </c>
      <c r="AC17" s="10">
        <v>50.41</v>
      </c>
      <c r="AD17" s="2">
        <f t="shared" si="0"/>
        <v>0.9199999999999946</v>
      </c>
      <c r="AE17" s="138">
        <f t="shared" si="1"/>
        <v>1.4898328971209907E-2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42586</v>
      </c>
      <c r="X18" s="10">
        <v>49.26</v>
      </c>
      <c r="Y18" s="10">
        <v>50.66</v>
      </c>
      <c r="Z18" s="10">
        <v>49.26</v>
      </c>
      <c r="AA18" s="10">
        <v>49.67</v>
      </c>
      <c r="AB18" s="95">
        <v>3211100</v>
      </c>
      <c r="AC18" s="10">
        <v>49.67</v>
      </c>
      <c r="AD18" s="2">
        <f t="shared" si="0"/>
        <v>1.3999999999999986</v>
      </c>
      <c r="AE18" s="138">
        <f t="shared" si="1"/>
        <v>1.3259893920848587E-2</v>
      </c>
    </row>
    <row r="19" spans="1:31" x14ac:dyDescent="0.25">
      <c r="G19" s="2"/>
      <c r="W19" s="133">
        <v>42585</v>
      </c>
      <c r="X19" s="10">
        <v>47.64</v>
      </c>
      <c r="Y19" s="10">
        <v>49.29</v>
      </c>
      <c r="Z19" s="10">
        <v>46.5</v>
      </c>
      <c r="AA19" s="10">
        <v>49.02</v>
      </c>
      <c r="AB19" s="95">
        <v>5565000</v>
      </c>
      <c r="AC19" s="10">
        <v>49.02</v>
      </c>
      <c r="AD19" s="2">
        <f t="shared" si="0"/>
        <v>2.7899999999999991</v>
      </c>
      <c r="AE19" s="138">
        <f t="shared" si="1"/>
        <v>-2.5834658187599335E-2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42584</v>
      </c>
      <c r="X20" s="10">
        <v>52.65</v>
      </c>
      <c r="Y20" s="10">
        <v>53.17</v>
      </c>
      <c r="Z20" s="10">
        <v>50.32</v>
      </c>
      <c r="AA20" s="10">
        <v>50.32</v>
      </c>
      <c r="AB20" s="95">
        <v>3304800</v>
      </c>
      <c r="AC20" s="10">
        <v>50.32</v>
      </c>
      <c r="AD20" s="2">
        <f t="shared" si="0"/>
        <v>2.8500000000000014</v>
      </c>
      <c r="AE20" s="138">
        <f t="shared" si="1"/>
        <v>-4.8771266540642677E-2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42583</v>
      </c>
      <c r="X21" s="10">
        <v>51.8</v>
      </c>
      <c r="Y21" s="10">
        <v>53.29</v>
      </c>
      <c r="Z21" s="10">
        <v>51.52</v>
      </c>
      <c r="AA21" s="10">
        <v>52.9</v>
      </c>
      <c r="AB21" s="95">
        <v>3217900</v>
      </c>
      <c r="AC21" s="10">
        <v>52.9</v>
      </c>
      <c r="AD21" s="2">
        <f t="shared" si="0"/>
        <v>1.769999999999996</v>
      </c>
      <c r="AE21" s="138">
        <f t="shared" si="1"/>
        <v>2.2815158546017011E-2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42580</v>
      </c>
      <c r="X22" s="10">
        <v>51.86</v>
      </c>
      <c r="Y22" s="10">
        <v>51.97</v>
      </c>
      <c r="Z22" s="10">
        <v>51.27</v>
      </c>
      <c r="AA22" s="10">
        <v>51.72</v>
      </c>
      <c r="AB22" s="95">
        <v>1628500</v>
      </c>
      <c r="AC22" s="10">
        <v>51.72</v>
      </c>
      <c r="AD22" s="2">
        <f t="shared" si="0"/>
        <v>0.69999999999999574</v>
      </c>
      <c r="AE22" s="138">
        <f t="shared" si="1"/>
        <v>-6.5309258547829874E-3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42579</v>
      </c>
      <c r="X23" s="10">
        <v>52.23</v>
      </c>
      <c r="Y23" s="10">
        <v>52.36</v>
      </c>
      <c r="Z23" s="10">
        <v>51.78</v>
      </c>
      <c r="AA23" s="10">
        <v>52.06</v>
      </c>
      <c r="AB23" s="95">
        <v>1743300</v>
      </c>
      <c r="AC23" s="10">
        <v>52.06</v>
      </c>
      <c r="AD23" s="2">
        <f t="shared" si="0"/>
        <v>0.57999999999999829</v>
      </c>
      <c r="AE23" s="138">
        <f t="shared" si="1"/>
        <v>-5.1595643034587635E-3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42578</v>
      </c>
      <c r="X24" s="10">
        <v>52.16</v>
      </c>
      <c r="Y24" s="10">
        <v>52.85</v>
      </c>
      <c r="Z24" s="10">
        <v>51.93</v>
      </c>
      <c r="AA24" s="10">
        <v>52.33</v>
      </c>
      <c r="AB24" s="95">
        <v>2904900</v>
      </c>
      <c r="AC24" s="10">
        <v>52.33</v>
      </c>
      <c r="AD24" s="2">
        <f t="shared" si="0"/>
        <v>0.92000000000000171</v>
      </c>
      <c r="AE24" s="138">
        <f t="shared" si="1"/>
        <v>3.2592024539876974E-3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42577</v>
      </c>
      <c r="X25" s="10">
        <v>51.68</v>
      </c>
      <c r="Y25" s="10">
        <v>52.97</v>
      </c>
      <c r="Z25" s="10">
        <v>51.56</v>
      </c>
      <c r="AA25" s="10">
        <v>52.16</v>
      </c>
      <c r="AB25" s="95">
        <v>2694100</v>
      </c>
      <c r="AC25" s="10">
        <v>52.16</v>
      </c>
      <c r="AD25" s="2">
        <f t="shared" si="0"/>
        <v>1.4099999999999966</v>
      </c>
      <c r="AE25" s="138">
        <f t="shared" si="1"/>
        <v>9.2879256965943124E-3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42576</v>
      </c>
      <c r="X26" s="10">
        <v>50.95</v>
      </c>
      <c r="Y26" s="10">
        <v>51.88</v>
      </c>
      <c r="Z26" s="10">
        <v>50.64</v>
      </c>
      <c r="AA26" s="10">
        <v>51.68</v>
      </c>
      <c r="AB26" s="95">
        <v>1824000</v>
      </c>
      <c r="AC26" s="10">
        <v>51.68</v>
      </c>
      <c r="AD26" s="2">
        <f t="shared" si="0"/>
        <v>1.240000000000002</v>
      </c>
      <c r="AE26" s="138">
        <f t="shared" si="1"/>
        <v>4.6656298600311619E-3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42573</v>
      </c>
      <c r="X27" s="10">
        <v>51.22</v>
      </c>
      <c r="Y27" s="10">
        <v>51.6</v>
      </c>
      <c r="Z27" s="10">
        <v>50.45</v>
      </c>
      <c r="AA27" s="10">
        <v>51.44</v>
      </c>
      <c r="AB27" s="95">
        <v>1903100</v>
      </c>
      <c r="AC27" s="10">
        <v>51.44</v>
      </c>
      <c r="AD27" s="2">
        <f t="shared" si="0"/>
        <v>1.1499999999999986</v>
      </c>
      <c r="AE27" s="138">
        <f t="shared" si="1"/>
        <v>1.7526777020446804E-3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42572</v>
      </c>
      <c r="X28" s="10">
        <v>51.5</v>
      </c>
      <c r="Y28" s="10">
        <v>52.21</v>
      </c>
      <c r="Z28" s="10">
        <v>51.26</v>
      </c>
      <c r="AA28" s="10">
        <v>51.35</v>
      </c>
      <c r="AB28" s="95">
        <v>2001500</v>
      </c>
      <c r="AC28" s="10">
        <v>51.35</v>
      </c>
      <c r="AD28" s="2">
        <f t="shared" si="0"/>
        <v>0.95000000000000284</v>
      </c>
      <c r="AE28" s="138">
        <f t="shared" si="1"/>
        <v>-4.6520643535569173E-3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42571</v>
      </c>
      <c r="X29" s="10">
        <v>51.16</v>
      </c>
      <c r="Y29" s="10">
        <v>51.67</v>
      </c>
      <c r="Z29" s="10">
        <v>50.89</v>
      </c>
      <c r="AA29" s="10">
        <v>51.59</v>
      </c>
      <c r="AB29" s="95">
        <v>1470300</v>
      </c>
      <c r="AC29" s="10">
        <v>51.59</v>
      </c>
      <c r="AD29" s="2">
        <f t="shared" si="0"/>
        <v>0.78000000000000114</v>
      </c>
      <c r="AE29" s="138">
        <f t="shared" si="1"/>
        <v>7.8140261769878983E-3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42570</v>
      </c>
      <c r="X30" s="10">
        <v>51.6</v>
      </c>
      <c r="Y30" s="10">
        <v>51.96</v>
      </c>
      <c r="Z30" s="10">
        <v>50.72</v>
      </c>
      <c r="AA30" s="10">
        <v>51.19</v>
      </c>
      <c r="AB30" s="95">
        <v>2120900</v>
      </c>
      <c r="AC30" s="10">
        <v>51.19</v>
      </c>
      <c r="AD30" s="2">
        <f t="shared" si="0"/>
        <v>1.240000000000002</v>
      </c>
      <c r="AE30" s="138">
        <f t="shared" si="1"/>
        <v>-1.5576923076923155E-2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42569</v>
      </c>
      <c r="X31" s="10">
        <v>51.64</v>
      </c>
      <c r="Y31" s="10">
        <v>52.7</v>
      </c>
      <c r="Z31" s="10">
        <v>51.48</v>
      </c>
      <c r="AA31" s="10">
        <v>52</v>
      </c>
      <c r="AB31" s="95">
        <v>1678100</v>
      </c>
      <c r="AC31" s="10">
        <v>52</v>
      </c>
      <c r="AD31" s="2">
        <f t="shared" si="0"/>
        <v>1.220000000000006</v>
      </c>
      <c r="AE31" s="138">
        <f t="shared" si="1"/>
        <v>6.9713400464754827E-3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42566</v>
      </c>
      <c r="X32" s="10">
        <v>51.84</v>
      </c>
      <c r="Y32" s="10">
        <v>51.85</v>
      </c>
      <c r="Z32" s="10">
        <v>51.37</v>
      </c>
      <c r="AA32" s="10">
        <v>51.64</v>
      </c>
      <c r="AB32" s="95">
        <v>1226800</v>
      </c>
      <c r="AC32" s="10">
        <v>51.64</v>
      </c>
      <c r="AD32" s="2">
        <f t="shared" si="0"/>
        <v>0.48000000000000398</v>
      </c>
      <c r="AE32" s="138">
        <f t="shared" si="1"/>
        <v>1.3573783207290191E-3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42565</v>
      </c>
      <c r="X33" s="10">
        <v>51.91</v>
      </c>
      <c r="Y33" s="10">
        <v>51.98</v>
      </c>
      <c r="Z33" s="10">
        <v>51.49</v>
      </c>
      <c r="AA33" s="10">
        <v>51.57</v>
      </c>
      <c r="AB33" s="95">
        <v>1748200</v>
      </c>
      <c r="AC33" s="10">
        <v>51.57</v>
      </c>
      <c r="AD33" s="2">
        <f t="shared" si="0"/>
        <v>0.48999999999999488</v>
      </c>
      <c r="AE33" s="138">
        <f t="shared" si="1"/>
        <v>-2.9002320185614883E-3</v>
      </c>
    </row>
    <row r="34" spans="1:31" x14ac:dyDescent="0.25">
      <c r="W34" s="133">
        <v>42564</v>
      </c>
      <c r="X34" s="10">
        <v>51.84</v>
      </c>
      <c r="Y34" s="10">
        <v>52</v>
      </c>
      <c r="Z34" s="10">
        <v>51.35</v>
      </c>
      <c r="AA34" s="10">
        <v>51.72</v>
      </c>
      <c r="AB34" s="95">
        <v>1631300</v>
      </c>
      <c r="AC34" s="10">
        <v>51.72</v>
      </c>
      <c r="AD34" s="2">
        <f t="shared" si="0"/>
        <v>0.64999999999999858</v>
      </c>
      <c r="AE34" s="138">
        <f t="shared" si="1"/>
        <v>-3.6601810826429881E-3</v>
      </c>
    </row>
    <row r="35" spans="1:31" x14ac:dyDescent="0.25">
      <c r="L35" t="s">
        <v>223</v>
      </c>
      <c r="M35" s="2">
        <f>M51+K51-F51</f>
        <v>745.43999999999505</v>
      </c>
      <c r="W35" s="133">
        <v>42563</v>
      </c>
      <c r="X35" s="10">
        <v>51.54</v>
      </c>
      <c r="Y35" s="10">
        <v>52.11</v>
      </c>
      <c r="Z35" s="10">
        <v>51.41</v>
      </c>
      <c r="AA35" s="10">
        <v>51.91</v>
      </c>
      <c r="AB35" s="95">
        <v>2286900</v>
      </c>
      <c r="AC35" s="10">
        <v>51.91</v>
      </c>
      <c r="AD35" s="2">
        <f t="shared" si="0"/>
        <v>0.70000000000000284</v>
      </c>
      <c r="AE35" s="138">
        <f t="shared" si="1"/>
        <v>1.5851272015655393E-2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42562</v>
      </c>
      <c r="X36" s="10">
        <v>50.4</v>
      </c>
      <c r="Y36" s="10">
        <v>51.63</v>
      </c>
      <c r="Z36" s="10">
        <v>50.27</v>
      </c>
      <c r="AA36" s="10">
        <v>51.1</v>
      </c>
      <c r="AB36" s="95">
        <v>2990800</v>
      </c>
      <c r="AC36" s="10">
        <v>51.1</v>
      </c>
      <c r="AD36" s="2">
        <f t="shared" si="0"/>
        <v>1.3599999999999994</v>
      </c>
      <c r="AE36" s="138">
        <f t="shared" si="1"/>
        <v>1.7320326498108773E-2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42559</v>
      </c>
      <c r="X37" s="10">
        <v>49.69</v>
      </c>
      <c r="Y37" s="10">
        <v>50.33</v>
      </c>
      <c r="Z37" s="10">
        <v>49.48</v>
      </c>
      <c r="AA37" s="10">
        <v>50.23</v>
      </c>
      <c r="AB37" s="95">
        <v>2876800</v>
      </c>
      <c r="AC37" s="10">
        <v>50.23</v>
      </c>
      <c r="AD37" s="2">
        <f t="shared" si="0"/>
        <v>0.85000000000000142</v>
      </c>
      <c r="AE37" s="138">
        <f t="shared" si="1"/>
        <v>2.4057084607543411E-2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42558</v>
      </c>
      <c r="X38" s="10">
        <v>48.58</v>
      </c>
      <c r="Y38" s="10">
        <v>49.84</v>
      </c>
      <c r="Z38" s="10">
        <v>48.48</v>
      </c>
      <c r="AA38" s="10">
        <v>49.05</v>
      </c>
      <c r="AB38" s="95">
        <v>3622300</v>
      </c>
      <c r="AC38" s="10">
        <v>49.05</v>
      </c>
      <c r="AD38" s="2">
        <f t="shared" si="0"/>
        <v>1.3600000000000065</v>
      </c>
      <c r="AE38" s="138">
        <f t="shared" si="1"/>
        <v>1.0506798516687121E-2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42557</v>
      </c>
      <c r="X39" s="10">
        <v>49</v>
      </c>
      <c r="Y39" s="10">
        <v>49.02</v>
      </c>
      <c r="Z39" s="10">
        <v>48</v>
      </c>
      <c r="AA39" s="10">
        <v>48.54</v>
      </c>
      <c r="AB39" s="95">
        <v>4745700</v>
      </c>
      <c r="AC39" s="10">
        <v>48.54</v>
      </c>
      <c r="AD39" s="2">
        <f t="shared" si="0"/>
        <v>1.0200000000000031</v>
      </c>
      <c r="AE39" s="138">
        <f t="shared" si="1"/>
        <v>-1.2611879576891694E-2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42556</v>
      </c>
      <c r="X40" s="10">
        <v>49.66</v>
      </c>
      <c r="Y40" s="10">
        <v>49.84</v>
      </c>
      <c r="Z40" s="10">
        <v>48.63</v>
      </c>
      <c r="AA40" s="10">
        <v>49.16</v>
      </c>
      <c r="AB40" s="95">
        <v>2755500</v>
      </c>
      <c r="AC40" s="10">
        <v>49.16</v>
      </c>
      <c r="AD40" s="2">
        <f t="shared" si="0"/>
        <v>1.2100000000000009</v>
      </c>
      <c r="AE40" s="138">
        <f t="shared" si="1"/>
        <v>-1.8370607028754038E-2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42552</v>
      </c>
      <c r="X41" s="10">
        <v>49.53</v>
      </c>
      <c r="Y41" s="10">
        <v>50.26</v>
      </c>
      <c r="Z41" s="10">
        <v>49.16</v>
      </c>
      <c r="AA41" s="10">
        <v>50.08</v>
      </c>
      <c r="AB41" s="95">
        <v>1870100</v>
      </c>
      <c r="AC41" s="10">
        <v>50.08</v>
      </c>
      <c r="AD41" s="2">
        <f t="shared" si="0"/>
        <v>1.1000000000000014</v>
      </c>
      <c r="AE41" s="138">
        <f t="shared" si="1"/>
        <v>1.2126111560226471E-2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42551</v>
      </c>
      <c r="X42" s="10">
        <v>48.47</v>
      </c>
      <c r="Y42" s="10">
        <v>49.48</v>
      </c>
      <c r="Z42" s="10">
        <v>48.02</v>
      </c>
      <c r="AA42" s="10">
        <v>49.48</v>
      </c>
      <c r="AB42" s="95">
        <v>2675100</v>
      </c>
      <c r="AC42" s="10">
        <v>49.48</v>
      </c>
      <c r="AD42" s="2">
        <f t="shared" si="0"/>
        <v>1.4599999999999937</v>
      </c>
      <c r="AE42" s="138">
        <f t="shared" si="1"/>
        <v>2.1891780256092508E-2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54.549000000000007</v>
      </c>
      <c r="T43" s="128" t="s">
        <v>98</v>
      </c>
      <c r="U43" s="98">
        <v>50.26</v>
      </c>
      <c r="W43" s="133">
        <v>42550</v>
      </c>
      <c r="X43" s="10">
        <v>48.01</v>
      </c>
      <c r="Y43" s="10">
        <v>48.9</v>
      </c>
      <c r="Z43" s="10">
        <v>47.78</v>
      </c>
      <c r="AA43" s="10">
        <v>48.42</v>
      </c>
      <c r="AB43" s="95">
        <v>2968600</v>
      </c>
      <c r="AC43" s="10">
        <v>48.42</v>
      </c>
      <c r="AD43" s="2">
        <f t="shared" si="0"/>
        <v>1.1199999999999974</v>
      </c>
      <c r="AE43" s="138">
        <f t="shared" si="1"/>
        <v>2.0657672849915709E-2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54.053100000000008</v>
      </c>
      <c r="T44" s="93" t="s">
        <v>99</v>
      </c>
      <c r="U44" s="88">
        <v>50.13</v>
      </c>
      <c r="W44" s="133">
        <v>42549</v>
      </c>
      <c r="X44" s="10">
        <v>46.8</v>
      </c>
      <c r="Y44" s="10">
        <v>47.57</v>
      </c>
      <c r="Z44" s="10">
        <v>46.77</v>
      </c>
      <c r="AA44" s="10">
        <v>47.44</v>
      </c>
      <c r="AB44" s="95">
        <v>2575200</v>
      </c>
      <c r="AC44" s="10">
        <v>47.44</v>
      </c>
      <c r="AD44" s="2">
        <f t="shared" si="0"/>
        <v>0.79999999999999716</v>
      </c>
      <c r="AE44" s="138">
        <f t="shared" si="1"/>
        <v>2.7062134661182125E-2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53.557200000000009</v>
      </c>
      <c r="R45" s="34"/>
      <c r="T45" s="93" t="s">
        <v>100</v>
      </c>
      <c r="U45" s="88" t="s">
        <v>455</v>
      </c>
      <c r="W45" s="133">
        <v>42548</v>
      </c>
      <c r="X45" s="10">
        <v>47.14</v>
      </c>
      <c r="Y45" s="10">
        <v>47.19</v>
      </c>
      <c r="Z45" s="10">
        <v>45.26</v>
      </c>
      <c r="AA45" s="10">
        <v>46.19</v>
      </c>
      <c r="AB45" s="95">
        <v>3293400</v>
      </c>
      <c r="AC45" s="10">
        <v>46.19</v>
      </c>
      <c r="AD45" s="2">
        <f t="shared" si="0"/>
        <v>1.9299999999999997</v>
      </c>
      <c r="AE45" s="138">
        <f t="shared" si="1"/>
        <v>-2.9825666876706625E-2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53.06130000000001</v>
      </c>
      <c r="Q46" s="34"/>
      <c r="R46" s="34"/>
      <c r="T46" s="93" t="s">
        <v>101</v>
      </c>
      <c r="U46" s="88" t="s">
        <v>456</v>
      </c>
      <c r="W46" s="133">
        <v>42545</v>
      </c>
      <c r="X46" s="10">
        <v>48.4</v>
      </c>
      <c r="Y46" s="10">
        <v>49.2</v>
      </c>
      <c r="Z46" s="10">
        <v>47.5</v>
      </c>
      <c r="AA46" s="10">
        <v>47.61</v>
      </c>
      <c r="AB46" s="95">
        <v>5684500</v>
      </c>
      <c r="AC46" s="10">
        <v>47.61</v>
      </c>
      <c r="AD46" s="2">
        <f t="shared" si="0"/>
        <v>1.7000000000000028</v>
      </c>
      <c r="AE46" s="138">
        <f t="shared" si="1"/>
        <v>-6.3164108618654069E-2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52.565400000000004</v>
      </c>
      <c r="Q47" s="34"/>
      <c r="R47" s="34"/>
      <c r="T47" s="93" t="s">
        <v>102</v>
      </c>
      <c r="U47" s="88">
        <v>55.55</v>
      </c>
      <c r="W47" s="133">
        <v>42544</v>
      </c>
      <c r="X47" s="10">
        <v>51.37</v>
      </c>
      <c r="Y47" s="10">
        <v>51.58</v>
      </c>
      <c r="Z47" s="10">
        <v>50.58</v>
      </c>
      <c r="AA47" s="10">
        <v>50.82</v>
      </c>
      <c r="AB47" s="95">
        <v>3150500</v>
      </c>
      <c r="AC47" s="10">
        <v>50.82</v>
      </c>
      <c r="AD47" s="2">
        <f t="shared" si="0"/>
        <v>1</v>
      </c>
      <c r="AE47" s="138">
        <f t="shared" si="1"/>
        <v>3.9370078740152969E-4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52.069500000000005</v>
      </c>
      <c r="Q48" s="34"/>
      <c r="R48" s="34"/>
      <c r="T48" s="93" t="s">
        <v>103</v>
      </c>
      <c r="U48" s="88">
        <v>7.9588000000000006E-2</v>
      </c>
      <c r="W48" s="133">
        <v>42543</v>
      </c>
      <c r="X48" s="10">
        <v>50.4</v>
      </c>
      <c r="Y48" s="10">
        <v>51.49</v>
      </c>
      <c r="Z48" s="10">
        <v>50.31</v>
      </c>
      <c r="AA48" s="10">
        <v>50.8</v>
      </c>
      <c r="AB48" s="95">
        <v>3417300</v>
      </c>
      <c r="AC48" s="10">
        <v>50.8</v>
      </c>
      <c r="AD48" s="2">
        <f t="shared" si="0"/>
        <v>1.1799999999999997</v>
      </c>
      <c r="AE48" s="138">
        <f t="shared" si="1"/>
        <v>2.7635215159889093E-3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51.573600000000006</v>
      </c>
      <c r="Q49" s="34"/>
      <c r="R49" s="34"/>
      <c r="T49" s="93" t="s">
        <v>123</v>
      </c>
      <c r="U49" s="88" t="s">
        <v>335</v>
      </c>
      <c r="W49" s="133">
        <v>42542</v>
      </c>
      <c r="X49" s="10">
        <v>50.33</v>
      </c>
      <c r="Y49" s="10">
        <v>50.74</v>
      </c>
      <c r="Z49" s="10">
        <v>49.89</v>
      </c>
      <c r="AA49" s="10">
        <v>50.66</v>
      </c>
      <c r="AB49" s="95">
        <v>2973100</v>
      </c>
      <c r="AC49" s="10">
        <v>50.66</v>
      </c>
      <c r="AD49" s="2">
        <f t="shared" si="0"/>
        <v>0.85000000000000142</v>
      </c>
      <c r="AE49" s="138">
        <f t="shared" si="1"/>
        <v>1.2390087929656124E-2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51.077700000000007</v>
      </c>
      <c r="Q50" s="83"/>
      <c r="R50" s="34"/>
      <c r="T50" s="93"/>
      <c r="U50" s="88"/>
      <c r="W50" s="133">
        <v>42541</v>
      </c>
      <c r="X50" s="10">
        <v>50.89</v>
      </c>
      <c r="Y50" s="10">
        <v>51.08</v>
      </c>
      <c r="Z50" s="10">
        <v>50.01</v>
      </c>
      <c r="AA50" s="10">
        <v>50.04</v>
      </c>
      <c r="AB50" s="95">
        <v>2350100</v>
      </c>
      <c r="AC50" s="10">
        <v>50.04</v>
      </c>
      <c r="AD50" s="2">
        <f t="shared" si="0"/>
        <v>1.0700000000000003</v>
      </c>
      <c r="AE50" s="138">
        <f t="shared" si="1"/>
        <v>1.4008405043026695E-3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50.581800000000001</v>
      </c>
      <c r="Q51" s="83"/>
      <c r="R51" s="34"/>
      <c r="T51" s="93" t="s">
        <v>105</v>
      </c>
      <c r="U51" s="88" t="s">
        <v>457</v>
      </c>
      <c r="W51" s="133">
        <v>42538</v>
      </c>
      <c r="X51" s="10">
        <v>49.1</v>
      </c>
      <c r="Y51" s="10">
        <v>50.09</v>
      </c>
      <c r="Z51" s="10">
        <v>48.85</v>
      </c>
      <c r="AA51" s="10">
        <v>49.97</v>
      </c>
      <c r="AB51" s="95">
        <v>2793100</v>
      </c>
      <c r="AC51" s="10">
        <v>49.97</v>
      </c>
      <c r="AD51" s="2">
        <f t="shared" si="0"/>
        <v>1.240000000000002</v>
      </c>
      <c r="AE51" s="138">
        <f t="shared" si="1"/>
        <v>1.7926257893664532E-2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50.085900000000002</v>
      </c>
      <c r="Q52" s="83"/>
      <c r="R52" s="34"/>
      <c r="T52" s="93" t="s">
        <v>106</v>
      </c>
      <c r="U52" s="88" t="s">
        <v>231</v>
      </c>
      <c r="W52" s="133">
        <v>42537</v>
      </c>
      <c r="X52" s="10">
        <v>49.63</v>
      </c>
      <c r="Y52" s="10">
        <v>49.94</v>
      </c>
      <c r="Z52" s="10">
        <v>48.85</v>
      </c>
      <c r="AA52" s="10">
        <v>49.09</v>
      </c>
      <c r="AB52" s="95">
        <v>2786800</v>
      </c>
      <c r="AC52" s="10">
        <v>49.09</v>
      </c>
      <c r="AD52" s="2">
        <f t="shared" si="0"/>
        <v>1.0899999999999963</v>
      </c>
      <c r="AE52" s="138">
        <f t="shared" si="1"/>
        <v>-1.5838011226944615E-2</v>
      </c>
    </row>
    <row r="53" spans="1:31" x14ac:dyDescent="0.25">
      <c r="O53" s="83">
        <v>1</v>
      </c>
      <c r="P53" s="83">
        <f t="shared" si="7"/>
        <v>49.59</v>
      </c>
      <c r="Q53" s="83"/>
      <c r="R53" s="34"/>
      <c r="T53" s="93" t="s">
        <v>107</v>
      </c>
      <c r="U53" s="90">
        <v>1948674</v>
      </c>
      <c r="W53" s="133">
        <v>42536</v>
      </c>
      <c r="X53" s="10">
        <v>49.73</v>
      </c>
      <c r="Y53" s="10">
        <v>50.92</v>
      </c>
      <c r="Z53" s="10">
        <v>49.69</v>
      </c>
      <c r="AA53" s="10">
        <v>49.88</v>
      </c>
      <c r="AB53" s="95">
        <v>2861800</v>
      </c>
      <c r="AC53" s="10">
        <v>49.88</v>
      </c>
      <c r="AD53" s="2">
        <f t="shared" si="0"/>
        <v>1.230000000000004</v>
      </c>
      <c r="AE53" s="138">
        <f t="shared" si="1"/>
        <v>9.3079724807769715E-3</v>
      </c>
    </row>
    <row r="54" spans="1:31" x14ac:dyDescent="0.25">
      <c r="O54" s="83">
        <v>0.99</v>
      </c>
      <c r="P54" s="83">
        <f t="shared" si="7"/>
        <v>49.094100000000005</v>
      </c>
      <c r="Q54" s="83"/>
      <c r="R54" s="34"/>
      <c r="T54" s="93" t="s">
        <v>110</v>
      </c>
      <c r="U54" s="90">
        <v>3630410</v>
      </c>
      <c r="W54" s="133">
        <v>42535</v>
      </c>
      <c r="X54" s="10">
        <v>49.28</v>
      </c>
      <c r="Y54" s="10">
        <v>49.97</v>
      </c>
      <c r="Z54" s="10">
        <v>48.77</v>
      </c>
      <c r="AA54" s="10">
        <v>49.42</v>
      </c>
      <c r="AB54" s="95">
        <v>3996000</v>
      </c>
      <c r="AC54" s="10">
        <v>49.42</v>
      </c>
      <c r="AD54" s="2">
        <f t="shared" si="0"/>
        <v>1.1999999999999957</v>
      </c>
      <c r="AE54" s="138">
        <f t="shared" si="1"/>
        <v>-5.0332192470303738E-3</v>
      </c>
    </row>
    <row r="55" spans="1:31" x14ac:dyDescent="0.25">
      <c r="O55" s="83">
        <v>0.98</v>
      </c>
      <c r="P55" s="83">
        <f t="shared" si="7"/>
        <v>48.598200000000006</v>
      </c>
      <c r="Q55" s="83"/>
      <c r="R55" s="34"/>
      <c r="T55" s="93" t="s">
        <v>108</v>
      </c>
      <c r="U55" s="88" t="s">
        <v>458</v>
      </c>
      <c r="W55" s="133">
        <v>42534</v>
      </c>
      <c r="X55" s="10">
        <v>49.65</v>
      </c>
      <c r="Y55" s="10">
        <v>50.16</v>
      </c>
      <c r="Z55" s="10">
        <v>49.5</v>
      </c>
      <c r="AA55" s="10">
        <v>49.67</v>
      </c>
      <c r="AB55" s="95">
        <v>4274000</v>
      </c>
      <c r="AC55" s="10">
        <v>49.67</v>
      </c>
      <c r="AD55" s="2">
        <f t="shared" si="0"/>
        <v>0.65999999999999659</v>
      </c>
      <c r="AE55" s="138">
        <f t="shared" si="1"/>
        <v>-3.4109149277689044E-3</v>
      </c>
    </row>
    <row r="56" spans="1:31" x14ac:dyDescent="0.25">
      <c r="O56" s="83">
        <v>0.97</v>
      </c>
      <c r="P56" s="83">
        <f t="shared" si="7"/>
        <v>48.1023</v>
      </c>
      <c r="Q56" s="83"/>
      <c r="R56" s="34"/>
      <c r="T56" s="93" t="s">
        <v>111</v>
      </c>
      <c r="U56" s="88">
        <v>11.19</v>
      </c>
      <c r="W56" s="133">
        <v>42531</v>
      </c>
      <c r="X56" s="10">
        <v>50</v>
      </c>
      <c r="Y56" s="10">
        <v>50.49</v>
      </c>
      <c r="Z56" s="10">
        <v>49.76</v>
      </c>
      <c r="AA56" s="10">
        <v>49.84</v>
      </c>
      <c r="AB56" s="95">
        <v>3804500</v>
      </c>
      <c r="AC56" s="10">
        <v>49.84</v>
      </c>
      <c r="AD56" s="2">
        <f t="shared" si="0"/>
        <v>0.73000000000000398</v>
      </c>
      <c r="AE56" s="138">
        <f t="shared" si="1"/>
        <v>-1.7737485218762283E-2</v>
      </c>
    </row>
    <row r="57" spans="1:31" x14ac:dyDescent="0.25">
      <c r="O57" s="83">
        <v>0.96</v>
      </c>
      <c r="P57" s="83">
        <f t="shared" si="7"/>
        <v>47.606400000000001</v>
      </c>
      <c r="Q57" s="83"/>
      <c r="R57" s="34"/>
      <c r="T57" s="93" t="s">
        <v>112</v>
      </c>
      <c r="U57" s="88">
        <v>4.43</v>
      </c>
      <c r="W57" s="133">
        <v>42530</v>
      </c>
      <c r="X57" s="10">
        <v>50.33</v>
      </c>
      <c r="Y57" s="10">
        <v>50.87</v>
      </c>
      <c r="Z57" s="10">
        <v>49.8</v>
      </c>
      <c r="AA57" s="10">
        <v>50.74</v>
      </c>
      <c r="AB57" s="95">
        <v>4610400</v>
      </c>
      <c r="AC57" s="10">
        <v>50.74</v>
      </c>
      <c r="AD57" s="2">
        <f t="shared" si="0"/>
        <v>1.0700000000000003</v>
      </c>
      <c r="AE57" s="138">
        <f t="shared" si="1"/>
        <v>1.38148805999605E-3</v>
      </c>
    </row>
    <row r="58" spans="1:31" x14ac:dyDescent="0.25">
      <c r="O58" s="83">
        <v>0.95</v>
      </c>
      <c r="P58" s="83">
        <f t="shared" si="7"/>
        <v>47.110500000000002</v>
      </c>
      <c r="Q58" s="83"/>
      <c r="R58" s="34"/>
      <c r="T58" s="93" t="s">
        <v>109</v>
      </c>
      <c r="U58" s="88" t="s">
        <v>124</v>
      </c>
      <c r="W58" s="133">
        <v>42529</v>
      </c>
      <c r="X58" s="10">
        <v>50.86</v>
      </c>
      <c r="Y58" s="10">
        <v>50.9</v>
      </c>
      <c r="Z58" s="10">
        <v>50.3</v>
      </c>
      <c r="AA58" s="10">
        <v>50.67</v>
      </c>
      <c r="AB58" s="95">
        <v>6388800</v>
      </c>
      <c r="AC58" s="10">
        <v>50.67</v>
      </c>
      <c r="AD58" s="2">
        <f t="shared" si="0"/>
        <v>0.60000000000000142</v>
      </c>
      <c r="AE58" s="138">
        <f t="shared" si="1"/>
        <v>-3.5398230088495852E-3</v>
      </c>
    </row>
    <row r="59" spans="1:31" x14ac:dyDescent="0.25">
      <c r="O59" s="83">
        <v>0.94</v>
      </c>
      <c r="P59" s="83">
        <f t="shared" si="7"/>
        <v>46.614600000000003</v>
      </c>
      <c r="Q59" s="83"/>
      <c r="W59" s="133">
        <v>42528</v>
      </c>
      <c r="X59" s="10">
        <v>49.17</v>
      </c>
      <c r="Y59" s="10">
        <v>50.97</v>
      </c>
      <c r="Z59" s="10">
        <v>49.16</v>
      </c>
      <c r="AA59" s="10">
        <v>50.85</v>
      </c>
      <c r="AB59" s="95">
        <v>6035200</v>
      </c>
      <c r="AC59" s="10">
        <v>50.85</v>
      </c>
      <c r="AD59" s="2">
        <f t="shared" si="0"/>
        <v>1.8100000000000023</v>
      </c>
      <c r="AE59" s="138">
        <f t="shared" si="1"/>
        <v>2.5408348457350183E-2</v>
      </c>
    </row>
    <row r="60" spans="1:31" x14ac:dyDescent="0.25">
      <c r="O60" s="83">
        <v>0.93</v>
      </c>
      <c r="P60" s="83">
        <f t="shared" si="7"/>
        <v>46.118700000000004</v>
      </c>
      <c r="Q60" s="83"/>
      <c r="W60" s="133">
        <v>42527</v>
      </c>
      <c r="X60" s="10">
        <v>48.45</v>
      </c>
      <c r="Y60" s="10">
        <v>49.88</v>
      </c>
      <c r="Z60" s="10">
        <v>48.16</v>
      </c>
      <c r="AA60" s="10">
        <v>49.59</v>
      </c>
      <c r="AB60" s="95">
        <v>5458400</v>
      </c>
      <c r="AC60" s="10">
        <v>49.59</v>
      </c>
      <c r="AD60" s="2">
        <f t="shared" si="0"/>
        <v>1.720000000000006</v>
      </c>
      <c r="AE60" s="138">
        <f t="shared" si="1"/>
        <v>2.3529411764705799E-2</v>
      </c>
    </row>
    <row r="61" spans="1:31" x14ac:dyDescent="0.25">
      <c r="O61" s="83">
        <v>0.92</v>
      </c>
      <c r="P61" s="83">
        <f t="shared" si="7"/>
        <v>45.622800000000005</v>
      </c>
      <c r="Q61" s="83"/>
      <c r="W61" s="133">
        <v>42524</v>
      </c>
      <c r="X61" s="10">
        <v>46.88</v>
      </c>
      <c r="Y61" s="10">
        <v>49.02</v>
      </c>
      <c r="Z61" s="10">
        <v>46.88</v>
      </c>
      <c r="AA61" s="10">
        <v>48.45</v>
      </c>
      <c r="AB61" s="95">
        <v>7149700</v>
      </c>
      <c r="AC61" s="10">
        <v>48.45</v>
      </c>
      <c r="AD61" s="2">
        <f t="shared" si="0"/>
        <v>2.1400000000000006</v>
      </c>
      <c r="AE61" s="138">
        <f t="shared" si="1"/>
        <v>1.9785308356135678E-2</v>
      </c>
    </row>
    <row r="62" spans="1:31" x14ac:dyDescent="0.25">
      <c r="O62" s="83">
        <v>0.91</v>
      </c>
      <c r="P62" s="83">
        <f t="shared" si="7"/>
        <v>45.126900000000006</v>
      </c>
      <c r="Q62" s="83"/>
      <c r="W62" s="133">
        <v>42523</v>
      </c>
      <c r="X62" s="10">
        <v>45.42</v>
      </c>
      <c r="Y62" s="10">
        <v>47.83</v>
      </c>
      <c r="Z62" s="10">
        <v>45.3</v>
      </c>
      <c r="AA62" s="10">
        <v>47.51</v>
      </c>
      <c r="AB62" s="95">
        <v>9374100</v>
      </c>
      <c r="AC62" s="10">
        <v>47.51</v>
      </c>
      <c r="AD62" s="2">
        <f t="shared" si="0"/>
        <v>2.5300000000000011</v>
      </c>
      <c r="AE62" s="138">
        <f t="shared" si="1"/>
        <v>4.3029637760702455E-2</v>
      </c>
    </row>
    <row r="63" spans="1:31" x14ac:dyDescent="0.25">
      <c r="O63" s="83">
        <v>0.9</v>
      </c>
      <c r="P63" s="83">
        <f t="shared" si="7"/>
        <v>44.631000000000007</v>
      </c>
      <c r="Q63" s="83"/>
      <c r="W63" s="133">
        <v>42522</v>
      </c>
      <c r="X63" s="10">
        <v>42.72</v>
      </c>
      <c r="Y63" s="10">
        <v>46</v>
      </c>
      <c r="Z63" s="10">
        <v>42.72</v>
      </c>
      <c r="AA63" s="10">
        <v>45.55</v>
      </c>
      <c r="AB63" s="95">
        <v>16533400</v>
      </c>
      <c r="AC63" s="10">
        <v>45.55</v>
      </c>
      <c r="AD63" s="2">
        <f t="shared" si="0"/>
        <v>3.2800000000000011</v>
      </c>
      <c r="AE63" s="138">
        <f t="shared" si="1"/>
        <v>6.6245318352059934E-2</v>
      </c>
    </row>
    <row r="64" spans="1:31" x14ac:dyDescent="0.25">
      <c r="Q64" s="83"/>
      <c r="W64" s="133">
        <v>42521</v>
      </c>
      <c r="X64" s="10">
        <v>41.66</v>
      </c>
      <c r="Y64" s="10">
        <v>42.93</v>
      </c>
      <c r="Z64" s="10">
        <v>41.41</v>
      </c>
      <c r="AA64" s="10">
        <v>42.72</v>
      </c>
      <c r="AB64" s="95">
        <v>10067900</v>
      </c>
      <c r="AC64" s="10">
        <v>42.72</v>
      </c>
      <c r="AD64" s="2">
        <f t="shared" si="0"/>
        <v>1.5200000000000031</v>
      </c>
      <c r="AE64" s="138">
        <f t="shared" si="1"/>
        <v>2.2254127781766053E-2</v>
      </c>
    </row>
    <row r="65" spans="15:31" x14ac:dyDescent="0.25">
      <c r="Q65" s="83"/>
      <c r="W65" s="133">
        <v>42517</v>
      </c>
      <c r="X65" s="10">
        <v>41.94</v>
      </c>
      <c r="Y65" s="10">
        <v>42.08</v>
      </c>
      <c r="Z65" s="10">
        <v>41.55</v>
      </c>
      <c r="AA65" s="10">
        <v>41.79</v>
      </c>
      <c r="AB65" s="95">
        <v>2944600</v>
      </c>
      <c r="AC65" s="10">
        <v>41.79</v>
      </c>
      <c r="AD65" s="2">
        <f t="shared" si="0"/>
        <v>0.53000000000000114</v>
      </c>
      <c r="AE65" s="138">
        <f t="shared" si="1"/>
        <v>-7.1736011477763206E-4</v>
      </c>
    </row>
    <row r="66" spans="15:31" x14ac:dyDescent="0.25">
      <c r="Q66" s="83"/>
      <c r="W66" s="133">
        <v>42516</v>
      </c>
      <c r="X66" s="10">
        <v>42.34</v>
      </c>
      <c r="Y66" s="10">
        <v>42.6</v>
      </c>
      <c r="Z66" s="10">
        <v>41.48</v>
      </c>
      <c r="AA66" s="10">
        <v>41.82</v>
      </c>
      <c r="AB66" s="95">
        <v>2992400</v>
      </c>
      <c r="AC66" s="10">
        <v>41.82</v>
      </c>
      <c r="AD66" s="2">
        <f t="shared" si="0"/>
        <v>1.1200000000000045</v>
      </c>
      <c r="AE66" s="138">
        <f t="shared" si="1"/>
        <v>4.7846889952163352E-4</v>
      </c>
    </row>
    <row r="67" spans="15:31" x14ac:dyDescent="0.25">
      <c r="Q67" s="83"/>
      <c r="W67" s="133">
        <v>42515</v>
      </c>
      <c r="X67" s="10">
        <v>41.06</v>
      </c>
      <c r="Y67" s="10">
        <v>41.89</v>
      </c>
      <c r="Z67" s="10">
        <v>40.99</v>
      </c>
      <c r="AA67" s="10">
        <v>41.8</v>
      </c>
      <c r="AB67" s="95">
        <v>2735500</v>
      </c>
      <c r="AC67" s="10">
        <v>41.8</v>
      </c>
      <c r="AD67" s="2">
        <f>Y67-Z67</f>
        <v>0.89999999999999858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9" priority="19">
      <formula>F31&gt;0</formula>
    </cfRule>
    <cfRule type="expression" dxfId="208" priority="20">
      <formula>F31&lt;0</formula>
    </cfRule>
  </conditionalFormatting>
  <conditionalFormatting sqref="H31:H33">
    <cfRule type="expression" dxfId="207" priority="11">
      <formula>H31&gt;0</formula>
    </cfRule>
    <cfRule type="expression" dxfId="206" priority="12">
      <formula>H31&lt;0</formula>
    </cfRule>
  </conditionalFormatting>
  <conditionalFormatting sqref="F21:F30">
    <cfRule type="expression" dxfId="205" priority="7">
      <formula>F21&gt;0</formula>
    </cfRule>
    <cfRule type="expression" dxfId="204" priority="8">
      <formula>F21&lt;0</formula>
    </cfRule>
  </conditionalFormatting>
  <conditionalFormatting sqref="H21:H30">
    <cfRule type="expression" dxfId="203" priority="5">
      <formula>H21&gt;0</formula>
    </cfRule>
    <cfRule type="expression" dxfId="202" priority="6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42608</v>
      </c>
      <c r="Y2" s="9">
        <v>68.73</v>
      </c>
      <c r="Z2" s="9">
        <v>68.88</v>
      </c>
      <c r="AA2" s="9">
        <v>68.069999999999993</v>
      </c>
      <c r="AB2" s="9">
        <v>68.319999999999993</v>
      </c>
      <c r="AC2" s="104">
        <v>1426300</v>
      </c>
      <c r="AD2" s="9">
        <v>68.319999999999993</v>
      </c>
      <c r="AE2" s="2">
        <f>Z2-AA2</f>
        <v>0.81000000000000227</v>
      </c>
      <c r="AF2" s="138">
        <f>AD2/AD3-1</f>
        <v>-3.2098044937264314E-3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68.319999999999993</v>
      </c>
      <c r="T3" s="85"/>
      <c r="X3" s="110">
        <v>42607</v>
      </c>
      <c r="Y3" s="9">
        <v>68.22</v>
      </c>
      <c r="Z3" s="9">
        <v>68.680000000000007</v>
      </c>
      <c r="AA3" s="9">
        <v>68.12</v>
      </c>
      <c r="AB3" s="9">
        <v>68.540000000000006</v>
      </c>
      <c r="AC3" s="104">
        <v>1145100</v>
      </c>
      <c r="AD3" s="9">
        <v>68.540000000000006</v>
      </c>
      <c r="AE3" s="2">
        <f t="shared" ref="AE3:AE66" si="0">Z3-AA3</f>
        <v>0.56000000000000227</v>
      </c>
      <c r="AF3" s="138">
        <f t="shared" ref="AF3:AF66" si="1">AD3/AD4-1</f>
        <v>4.1019630823322384E-3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68.319999999999993</v>
      </c>
      <c r="X4" s="110">
        <v>42606</v>
      </c>
      <c r="Y4" s="9">
        <v>68.31</v>
      </c>
      <c r="Z4" s="9">
        <v>68.45</v>
      </c>
      <c r="AA4" s="9">
        <v>68.16</v>
      </c>
      <c r="AB4" s="9">
        <v>68.260000000000005</v>
      </c>
      <c r="AC4" s="104">
        <v>1004500</v>
      </c>
      <c r="AD4" s="9">
        <v>68.260000000000005</v>
      </c>
      <c r="AE4" s="2">
        <f t="shared" si="0"/>
        <v>0.29000000000000625</v>
      </c>
      <c r="AF4" s="138">
        <f t="shared" si="1"/>
        <v>-1.4628437682854267E-3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42605</v>
      </c>
      <c r="Y5" s="9">
        <v>68.91</v>
      </c>
      <c r="Z5" s="9">
        <v>69.14</v>
      </c>
      <c r="AA5" s="9">
        <v>68.36</v>
      </c>
      <c r="AB5" s="9">
        <v>68.36</v>
      </c>
      <c r="AC5" s="104">
        <v>1716200</v>
      </c>
      <c r="AD5" s="9">
        <v>68.36</v>
      </c>
      <c r="AE5" s="2">
        <f t="shared" si="0"/>
        <v>0.78000000000000114</v>
      </c>
      <c r="AF5" s="138">
        <f t="shared" si="1"/>
        <v>-7.4052562799478139E-3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42604</v>
      </c>
      <c r="Y6" s="9">
        <v>69.040000000000006</v>
      </c>
      <c r="Z6" s="9">
        <v>69.05</v>
      </c>
      <c r="AA6" s="9">
        <v>68.78</v>
      </c>
      <c r="AB6" s="9">
        <v>68.87</v>
      </c>
      <c r="AC6" s="104">
        <v>1171400</v>
      </c>
      <c r="AD6" s="9">
        <v>68.87</v>
      </c>
      <c r="AE6" s="2">
        <f t="shared" si="0"/>
        <v>0.26999999999999602</v>
      </c>
      <c r="AF6" s="138">
        <f t="shared" si="1"/>
        <v>-4.3371403787768603E-3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42601</v>
      </c>
      <c r="Y7" s="9">
        <v>69.13</v>
      </c>
      <c r="Z7" s="9">
        <v>69.42</v>
      </c>
      <c r="AA7" s="9">
        <v>69.03</v>
      </c>
      <c r="AB7" s="9">
        <v>69.17</v>
      </c>
      <c r="AC7" s="104">
        <v>1269400</v>
      </c>
      <c r="AD7" s="9">
        <v>69.17</v>
      </c>
      <c r="AE7" s="2">
        <f t="shared" si="0"/>
        <v>0.39000000000000057</v>
      </c>
      <c r="AF7" s="138">
        <f t="shared" si="1"/>
        <v>-3.8882488479261568E-3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42600</v>
      </c>
      <c r="Y8" s="9">
        <v>69.16</v>
      </c>
      <c r="Z8" s="9">
        <v>69.55</v>
      </c>
      <c r="AA8" s="9">
        <v>69.069999999999993</v>
      </c>
      <c r="AB8" s="9">
        <v>69.44</v>
      </c>
      <c r="AC8" s="104">
        <v>1657000</v>
      </c>
      <c r="AD8" s="9">
        <v>69.44</v>
      </c>
      <c r="AE8" s="2">
        <f t="shared" si="0"/>
        <v>0.48000000000000398</v>
      </c>
      <c r="AF8" s="138">
        <f t="shared" si="1"/>
        <v>4.6296296296295392E-3</v>
      </c>
    </row>
    <row r="9" spans="1:32" x14ac:dyDescent="0.25">
      <c r="O9" s="11" t="s">
        <v>224</v>
      </c>
      <c r="Q9" s="138">
        <f>IF(Q2=0, 0, Q8/Q6)</f>
        <v>0</v>
      </c>
      <c r="X9" s="110">
        <v>42599</v>
      </c>
      <c r="Y9" s="9">
        <v>68.95</v>
      </c>
      <c r="Z9" s="9">
        <v>69.16</v>
      </c>
      <c r="AA9" s="9">
        <v>68.66</v>
      </c>
      <c r="AB9" s="9">
        <v>69.12</v>
      </c>
      <c r="AC9" s="104">
        <v>2091700</v>
      </c>
      <c r="AD9" s="9">
        <v>69.12</v>
      </c>
      <c r="AE9" s="2">
        <f t="shared" si="0"/>
        <v>0.5</v>
      </c>
      <c r="AF9" s="138">
        <f t="shared" si="1"/>
        <v>2.4655547498186881E-3</v>
      </c>
    </row>
    <row r="10" spans="1:32" x14ac:dyDescent="0.25">
      <c r="O10" s="11" t="s">
        <v>223</v>
      </c>
      <c r="P10" s="34"/>
      <c r="Q10" s="2">
        <f>M40</f>
        <v>523.61999999999898</v>
      </c>
      <c r="T10" s="121"/>
      <c r="U10" s="68"/>
      <c r="X10" s="110">
        <v>42598</v>
      </c>
      <c r="Y10" s="9">
        <v>68.91</v>
      </c>
      <c r="Z10" s="9">
        <v>69.47</v>
      </c>
      <c r="AA10" s="9">
        <v>68.91</v>
      </c>
      <c r="AB10" s="9">
        <v>68.95</v>
      </c>
      <c r="AC10" s="104">
        <v>1436800</v>
      </c>
      <c r="AD10" s="9">
        <v>68.95</v>
      </c>
      <c r="AE10" s="2">
        <f t="shared" si="0"/>
        <v>0.56000000000000227</v>
      </c>
      <c r="AF10" s="138">
        <f t="shared" si="1"/>
        <v>-6.3409713215160091E-3</v>
      </c>
    </row>
    <row r="11" spans="1:32" x14ac:dyDescent="0.25">
      <c r="O11" s="11" t="s">
        <v>184</v>
      </c>
      <c r="P11" s="34"/>
      <c r="Q11" s="138">
        <f>VALUE(TRIM(CLEAN(MID(U55, FIND("(", U55)+1, 5))))</f>
        <v>1.9300000000000001E-2</v>
      </c>
      <c r="T11" s="121"/>
      <c r="U11" s="68"/>
      <c r="X11" s="110">
        <v>42597</v>
      </c>
      <c r="Y11" s="9">
        <v>69.13</v>
      </c>
      <c r="Z11" s="9">
        <v>69.45</v>
      </c>
      <c r="AA11" s="9">
        <v>69.010000000000005</v>
      </c>
      <c r="AB11" s="9">
        <v>69.39</v>
      </c>
      <c r="AC11" s="104">
        <v>1537700</v>
      </c>
      <c r="AD11" s="9">
        <v>69.39</v>
      </c>
      <c r="AE11" s="2">
        <f t="shared" si="0"/>
        <v>0.43999999999999773</v>
      </c>
      <c r="AF11" s="138">
        <f t="shared" si="1"/>
        <v>3.7610299435846262E-3</v>
      </c>
    </row>
    <row r="12" spans="1:32" x14ac:dyDescent="0.25">
      <c r="X12" s="110">
        <v>42594</v>
      </c>
      <c r="Y12" s="9">
        <v>69.06</v>
      </c>
      <c r="Z12" s="9">
        <v>69.25</v>
      </c>
      <c r="AA12" s="9">
        <v>68.84</v>
      </c>
      <c r="AB12" s="9">
        <v>69.13</v>
      </c>
      <c r="AC12" s="104">
        <v>903100</v>
      </c>
      <c r="AD12" s="9">
        <v>69.13</v>
      </c>
      <c r="AE12" s="2">
        <f t="shared" si="0"/>
        <v>0.40999999999999659</v>
      </c>
      <c r="AF12" s="138">
        <f t="shared" si="1"/>
        <v>2.893937201562391E-4</v>
      </c>
    </row>
    <row r="13" spans="1:32" x14ac:dyDescent="0.25">
      <c r="Q13" s="2"/>
      <c r="X13" s="110">
        <v>42593</v>
      </c>
      <c r="Y13" s="9">
        <v>69.42</v>
      </c>
      <c r="Z13" s="9">
        <v>69.510000000000005</v>
      </c>
      <c r="AA13" s="9">
        <v>69.040000000000006</v>
      </c>
      <c r="AB13" s="9">
        <v>69.11</v>
      </c>
      <c r="AC13" s="104">
        <v>1796700</v>
      </c>
      <c r="AD13" s="9">
        <v>69.11</v>
      </c>
      <c r="AE13" s="2">
        <f t="shared" si="0"/>
        <v>0.46999999999999886</v>
      </c>
      <c r="AF13" s="138">
        <f t="shared" si="1"/>
        <v>-4.4655718813022549E-3</v>
      </c>
    </row>
    <row r="14" spans="1:32" x14ac:dyDescent="0.25">
      <c r="X14" s="110">
        <v>42592</v>
      </c>
      <c r="Y14" s="9">
        <v>69.37</v>
      </c>
      <c r="Z14" s="9">
        <v>69.47</v>
      </c>
      <c r="AA14" s="9">
        <v>69.16</v>
      </c>
      <c r="AB14" s="9">
        <v>69.42</v>
      </c>
      <c r="AC14" s="104">
        <v>941800</v>
      </c>
      <c r="AD14" s="9">
        <v>69.42</v>
      </c>
      <c r="AE14" s="2">
        <f t="shared" si="0"/>
        <v>0.31000000000000227</v>
      </c>
      <c r="AF14" s="138">
        <f t="shared" si="1"/>
        <v>7.2077266830028464E-4</v>
      </c>
    </row>
    <row r="15" spans="1:32" x14ac:dyDescent="0.25">
      <c r="X15" s="110">
        <v>42591</v>
      </c>
      <c r="Y15" s="9">
        <v>69.17</v>
      </c>
      <c r="Z15" s="9">
        <v>69.5</v>
      </c>
      <c r="AA15" s="9">
        <v>69</v>
      </c>
      <c r="AB15" s="9">
        <v>69.37</v>
      </c>
      <c r="AC15" s="104">
        <v>1053100</v>
      </c>
      <c r="AD15" s="9">
        <v>69.37</v>
      </c>
      <c r="AE15" s="2">
        <f t="shared" si="0"/>
        <v>0.5</v>
      </c>
      <c r="AF15" s="138">
        <f t="shared" si="1"/>
        <v>2.8914269191846476E-3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42590</v>
      </c>
      <c r="Y16" s="9">
        <v>68.84</v>
      </c>
      <c r="Z16" s="9">
        <v>69.180000000000007</v>
      </c>
      <c r="AA16" s="9">
        <v>68.709999999999994</v>
      </c>
      <c r="AB16" s="9">
        <v>69.17</v>
      </c>
      <c r="AC16" s="104">
        <v>2194500</v>
      </c>
      <c r="AD16" s="9">
        <v>69.17</v>
      </c>
      <c r="AE16" s="2">
        <f t="shared" si="0"/>
        <v>0.47000000000001307</v>
      </c>
      <c r="AF16" s="138">
        <f t="shared" si="1"/>
        <v>4.7937245787332827E-3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42587</v>
      </c>
      <c r="Y17" s="9">
        <v>68.72</v>
      </c>
      <c r="Z17" s="9">
        <v>68.97</v>
      </c>
      <c r="AA17" s="9">
        <v>68.5</v>
      </c>
      <c r="AB17" s="9">
        <v>68.84</v>
      </c>
      <c r="AC17" s="104">
        <v>1620200</v>
      </c>
      <c r="AD17" s="9">
        <v>68.84</v>
      </c>
      <c r="AE17" s="2">
        <f t="shared" si="0"/>
        <v>0.46999999999999886</v>
      </c>
      <c r="AF17" s="138">
        <f t="shared" si="1"/>
        <v>3.206062372486107E-3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42586</v>
      </c>
      <c r="Y18" s="9">
        <v>67.989999999999995</v>
      </c>
      <c r="Z18" s="9">
        <v>69.239999999999995</v>
      </c>
      <c r="AA18" s="9">
        <v>67.989999999999995</v>
      </c>
      <c r="AB18" s="9">
        <v>68.62</v>
      </c>
      <c r="AC18" s="104">
        <v>2149800</v>
      </c>
      <c r="AD18" s="9">
        <v>68.62</v>
      </c>
      <c r="AE18" s="2">
        <f t="shared" si="0"/>
        <v>1.25</v>
      </c>
      <c r="AF18" s="138">
        <f t="shared" si="1"/>
        <v>-1.4570887367026941E-4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42585</v>
      </c>
      <c r="Y19" s="9">
        <v>68.28</v>
      </c>
      <c r="Z19" s="9">
        <v>68.709999999999994</v>
      </c>
      <c r="AA19" s="9">
        <v>68.180000000000007</v>
      </c>
      <c r="AB19" s="9">
        <v>68.63</v>
      </c>
      <c r="AC19" s="104">
        <v>2032700</v>
      </c>
      <c r="AD19" s="9">
        <v>68.63</v>
      </c>
      <c r="AE19" s="2">
        <f t="shared" si="0"/>
        <v>0.52999999999998693</v>
      </c>
      <c r="AF19" s="138">
        <f t="shared" si="1"/>
        <v>7.6347085596828457E-3</v>
      </c>
    </row>
    <row r="20" spans="1:32" x14ac:dyDescent="0.25">
      <c r="X20" s="110">
        <v>42584</v>
      </c>
      <c r="Y20" s="9">
        <v>68.33</v>
      </c>
      <c r="Z20" s="9">
        <v>68.55</v>
      </c>
      <c r="AA20" s="9">
        <v>68.03</v>
      </c>
      <c r="AB20" s="9">
        <v>68.11</v>
      </c>
      <c r="AC20" s="104">
        <v>1344400</v>
      </c>
      <c r="AD20" s="9">
        <v>68.11</v>
      </c>
      <c r="AE20" s="2">
        <f t="shared" si="0"/>
        <v>0.51999999999999602</v>
      </c>
      <c r="AF20" s="138">
        <f t="shared" si="1"/>
        <v>-4.0941658137154668E-3</v>
      </c>
    </row>
    <row r="21" spans="1:32" x14ac:dyDescent="0.25">
      <c r="X21" s="110">
        <v>42583</v>
      </c>
      <c r="Y21" s="9">
        <v>68.44</v>
      </c>
      <c r="Z21" s="9">
        <v>68.569999999999993</v>
      </c>
      <c r="AA21" s="9">
        <v>68.03</v>
      </c>
      <c r="AB21" s="9">
        <v>68.39</v>
      </c>
      <c r="AC21" s="104">
        <v>1728900</v>
      </c>
      <c r="AD21" s="9">
        <v>68.39</v>
      </c>
      <c r="AE21" s="2">
        <f t="shared" si="0"/>
        <v>0.53999999999999204</v>
      </c>
      <c r="AF21" s="138">
        <f t="shared" si="1"/>
        <v>8.7809161422502946E-4</v>
      </c>
    </row>
    <row r="22" spans="1:32" x14ac:dyDescent="0.25">
      <c r="X22" s="110">
        <v>42580</v>
      </c>
      <c r="Y22" s="9">
        <v>68.91</v>
      </c>
      <c r="Z22" s="9">
        <v>68.98</v>
      </c>
      <c r="AA22" s="9">
        <v>68.099999999999994</v>
      </c>
      <c r="AB22" s="9">
        <v>68.33</v>
      </c>
      <c r="AC22" s="104">
        <v>2614600</v>
      </c>
      <c r="AD22" s="9">
        <v>68.33</v>
      </c>
      <c r="AE22" s="2">
        <f t="shared" si="0"/>
        <v>0.88000000000000966</v>
      </c>
      <c r="AF22" s="138">
        <f t="shared" si="1"/>
        <v>-1.2143993060575453E-2</v>
      </c>
    </row>
    <row r="23" spans="1:32" x14ac:dyDescent="0.25">
      <c r="X23" s="110">
        <v>42579</v>
      </c>
      <c r="Y23" s="9">
        <v>68.84</v>
      </c>
      <c r="Z23" s="9">
        <v>69.37</v>
      </c>
      <c r="AA23" s="9">
        <v>68.64</v>
      </c>
      <c r="AB23" s="9">
        <v>69.17</v>
      </c>
      <c r="AC23" s="104">
        <v>903600</v>
      </c>
      <c r="AD23" s="9">
        <v>69.17</v>
      </c>
      <c r="AE23" s="2">
        <f t="shared" si="0"/>
        <v>0.73000000000000398</v>
      </c>
      <c r="AF23" s="138">
        <f t="shared" si="1"/>
        <v>4.5018878884692803E-3</v>
      </c>
    </row>
    <row r="24" spans="1:32" x14ac:dyDescent="0.25">
      <c r="X24" s="110">
        <v>42578</v>
      </c>
      <c r="Y24" s="9">
        <v>68.94</v>
      </c>
      <c r="Z24" s="9">
        <v>69.17</v>
      </c>
      <c r="AA24" s="9">
        <v>68.7</v>
      </c>
      <c r="AB24" s="9">
        <v>68.86</v>
      </c>
      <c r="AC24" s="104">
        <v>1321600</v>
      </c>
      <c r="AD24" s="9">
        <v>68.86</v>
      </c>
      <c r="AE24" s="2">
        <f t="shared" si="0"/>
        <v>0.46999999999999886</v>
      </c>
      <c r="AF24" s="138">
        <f t="shared" si="1"/>
        <v>-2.6071842410197998E-3</v>
      </c>
    </row>
    <row r="25" spans="1:32" x14ac:dyDescent="0.25">
      <c r="X25" s="110">
        <v>42577</v>
      </c>
      <c r="Y25" s="9">
        <v>69.27</v>
      </c>
      <c r="Z25" s="9">
        <v>69.5</v>
      </c>
      <c r="AA25" s="9">
        <v>68.86</v>
      </c>
      <c r="AB25" s="9">
        <v>69.040000000000006</v>
      </c>
      <c r="AC25" s="104">
        <v>905700</v>
      </c>
      <c r="AD25" s="9">
        <v>69.040000000000006</v>
      </c>
      <c r="AE25" s="2">
        <f t="shared" si="0"/>
        <v>0.64000000000000057</v>
      </c>
      <c r="AF25" s="138">
        <f t="shared" si="1"/>
        <v>-2.6004045073677595E-3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42576</v>
      </c>
      <c r="Y26" s="9">
        <v>69.16</v>
      </c>
      <c r="Z26" s="9">
        <v>69.3</v>
      </c>
      <c r="AA26" s="9">
        <v>69</v>
      </c>
      <c r="AB26" s="9">
        <v>69.22</v>
      </c>
      <c r="AC26" s="104">
        <v>1011700</v>
      </c>
      <c r="AD26" s="9">
        <v>69.22</v>
      </c>
      <c r="AE26" s="2">
        <f t="shared" si="0"/>
        <v>0.29999999999999716</v>
      </c>
      <c r="AF26" s="138">
        <f t="shared" si="1"/>
        <v>2.8901734104036514E-4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42573</v>
      </c>
      <c r="Y27" s="9">
        <v>69.069999999999993</v>
      </c>
      <c r="Z27" s="9">
        <v>69.31</v>
      </c>
      <c r="AA27" s="9">
        <v>68.98</v>
      </c>
      <c r="AB27" s="9">
        <v>69.2</v>
      </c>
      <c r="AC27" s="104">
        <v>1185600</v>
      </c>
      <c r="AD27" s="9">
        <v>69.2</v>
      </c>
      <c r="AE27" s="2">
        <f t="shared" si="0"/>
        <v>0.32999999999999829</v>
      </c>
      <c r="AF27" s="138">
        <f t="shared" si="1"/>
        <v>4.499927420525518E-3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42572</v>
      </c>
      <c r="Y28" s="9">
        <v>69.069999999999993</v>
      </c>
      <c r="Z28" s="9">
        <v>69.12</v>
      </c>
      <c r="AA28" s="9">
        <v>68.8</v>
      </c>
      <c r="AB28" s="9">
        <v>68.89</v>
      </c>
      <c r="AC28" s="104">
        <v>1041300</v>
      </c>
      <c r="AD28" s="9">
        <v>68.89</v>
      </c>
      <c r="AE28" s="2">
        <f t="shared" si="0"/>
        <v>0.32000000000000739</v>
      </c>
      <c r="AF28" s="138">
        <f t="shared" si="1"/>
        <v>-3.0390738060780409E-3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42571</v>
      </c>
      <c r="Y29" s="9">
        <v>69.27</v>
      </c>
      <c r="Z29" s="9">
        <v>69.3</v>
      </c>
      <c r="AA29" s="9">
        <v>68.989999999999995</v>
      </c>
      <c r="AB29" s="9">
        <v>69.099999999999994</v>
      </c>
      <c r="AC29" s="104">
        <v>865400</v>
      </c>
      <c r="AD29" s="9">
        <v>69.099999999999994</v>
      </c>
      <c r="AE29" s="2">
        <f t="shared" si="0"/>
        <v>0.31000000000000227</v>
      </c>
      <c r="AF29" s="138">
        <f t="shared" si="1"/>
        <v>-2.893518518519711E-4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42570</v>
      </c>
      <c r="Y30" s="9">
        <v>69.06</v>
      </c>
      <c r="Z30" s="9">
        <v>69.22</v>
      </c>
      <c r="AA30" s="9">
        <v>68.97</v>
      </c>
      <c r="AB30" s="9">
        <v>69.12</v>
      </c>
      <c r="AC30" s="104">
        <v>869400</v>
      </c>
      <c r="AD30" s="9">
        <v>69.12</v>
      </c>
      <c r="AE30" s="2">
        <f t="shared" si="0"/>
        <v>0.25</v>
      </c>
      <c r="AF30" s="138">
        <f t="shared" si="1"/>
        <v>-3.3165104542175472E-3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42569</v>
      </c>
      <c r="Y31" s="9">
        <v>69.59</v>
      </c>
      <c r="Z31" s="9">
        <v>69.75</v>
      </c>
      <c r="AA31" s="9">
        <v>69.28</v>
      </c>
      <c r="AB31" s="9">
        <v>69.349999999999994</v>
      </c>
      <c r="AC31" s="104">
        <v>1280400</v>
      </c>
      <c r="AD31" s="9">
        <v>69.349999999999994</v>
      </c>
      <c r="AE31" s="2">
        <f t="shared" si="0"/>
        <v>0.46999999999999886</v>
      </c>
      <c r="AF31" s="138">
        <f t="shared" si="1"/>
        <v>-2.0146783709886762E-3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42566</v>
      </c>
      <c r="Y32" s="9">
        <v>69.459999999999994</v>
      </c>
      <c r="Z32" s="9">
        <v>69.7</v>
      </c>
      <c r="AA32" s="9">
        <v>69.349999999999994</v>
      </c>
      <c r="AB32" s="9">
        <v>69.489999999999995</v>
      </c>
      <c r="AC32" s="104">
        <v>1490000</v>
      </c>
      <c r="AD32" s="9">
        <v>69.489999999999995</v>
      </c>
      <c r="AE32" s="2">
        <f t="shared" si="0"/>
        <v>0.35000000000000853</v>
      </c>
      <c r="AF32" s="138">
        <f t="shared" si="1"/>
        <v>2.5970278459095386E-3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42565</v>
      </c>
      <c r="Y33" s="9">
        <v>69.62</v>
      </c>
      <c r="Z33" s="9">
        <v>69.92</v>
      </c>
      <c r="AA33" s="9">
        <v>69.25</v>
      </c>
      <c r="AB33" s="9">
        <v>69.31</v>
      </c>
      <c r="AC33" s="104">
        <v>1454400</v>
      </c>
      <c r="AD33" s="9">
        <v>69.31</v>
      </c>
      <c r="AE33" s="2">
        <f t="shared" si="0"/>
        <v>0.67000000000000171</v>
      </c>
      <c r="AF33" s="138">
        <f t="shared" si="1"/>
        <v>4.3302540415712798E-4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42564</v>
      </c>
      <c r="Y34" s="9">
        <v>69.709999999999994</v>
      </c>
      <c r="Z34" s="9">
        <v>69.75</v>
      </c>
      <c r="AA34" s="9">
        <v>69.22</v>
      </c>
      <c r="AB34" s="9">
        <v>69.28</v>
      </c>
      <c r="AC34" s="104">
        <v>2002600</v>
      </c>
      <c r="AD34" s="9">
        <v>69.28</v>
      </c>
      <c r="AE34" s="2">
        <f t="shared" si="0"/>
        <v>0.53000000000000114</v>
      </c>
      <c r="AF34" s="138">
        <f t="shared" si="1"/>
        <v>-4.5977011494251485E-3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36" t="s">
        <v>78</v>
      </c>
      <c r="P35" s="536"/>
      <c r="X35" s="110">
        <v>42563</v>
      </c>
      <c r="Y35" s="9">
        <v>70.25</v>
      </c>
      <c r="Z35" s="9">
        <v>70.38</v>
      </c>
      <c r="AA35" s="9">
        <v>69.58</v>
      </c>
      <c r="AB35" s="9">
        <v>69.599999999999994</v>
      </c>
      <c r="AC35" s="104">
        <v>2316900</v>
      </c>
      <c r="AD35" s="9">
        <v>69.599999999999994</v>
      </c>
      <c r="AE35" s="2">
        <f t="shared" si="0"/>
        <v>0.79999999999999716</v>
      </c>
      <c r="AF35" s="138">
        <f t="shared" si="1"/>
        <v>-4.8613096940235412E-3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75.152000000000001</v>
      </c>
      <c r="Q36" s="2"/>
      <c r="X36" s="110">
        <v>42562</v>
      </c>
      <c r="Y36" s="9">
        <v>69.66</v>
      </c>
      <c r="Z36" s="9">
        <v>70.12</v>
      </c>
      <c r="AA36" s="9">
        <v>69.510000000000005</v>
      </c>
      <c r="AB36" s="9">
        <v>69.94</v>
      </c>
      <c r="AC36" s="104">
        <v>1698200</v>
      </c>
      <c r="AD36" s="9">
        <v>69.94</v>
      </c>
      <c r="AE36" s="2">
        <f t="shared" si="0"/>
        <v>0.60999999999999943</v>
      </c>
      <c r="AF36" s="138">
        <f t="shared" si="1"/>
        <v>4.0195233993682855E-3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74.468800000000002</v>
      </c>
      <c r="Q37" s="2"/>
      <c r="X37" s="110">
        <v>42559</v>
      </c>
      <c r="Y37" s="9">
        <v>69.680000000000007</v>
      </c>
      <c r="Z37" s="9">
        <v>69.69</v>
      </c>
      <c r="AA37" s="9">
        <v>69.06</v>
      </c>
      <c r="AB37" s="9">
        <v>69.66</v>
      </c>
      <c r="AC37" s="104">
        <v>1675600</v>
      </c>
      <c r="AD37" s="9">
        <v>69.66</v>
      </c>
      <c r="AE37" s="2">
        <f t="shared" si="0"/>
        <v>0.62999999999999545</v>
      </c>
      <c r="AF37" s="138">
        <f t="shared" si="1"/>
        <v>1.0443864229765065E-2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73.785600000000002</v>
      </c>
      <c r="Q38" s="2"/>
      <c r="X38" s="110">
        <v>42558</v>
      </c>
      <c r="Y38" s="9">
        <v>69.45</v>
      </c>
      <c r="Z38" s="9">
        <v>69.77</v>
      </c>
      <c r="AA38" s="9">
        <v>68.790000000000006</v>
      </c>
      <c r="AB38" s="9">
        <v>68.94</v>
      </c>
      <c r="AC38" s="104">
        <v>1928200</v>
      </c>
      <c r="AD38" s="9">
        <v>68.94</v>
      </c>
      <c r="AE38" s="2">
        <f t="shared" si="0"/>
        <v>0.97999999999998977</v>
      </c>
      <c r="AF38" s="138">
        <f t="shared" si="1"/>
        <v>-7.4863230636337263E-3</v>
      </c>
    </row>
    <row r="39" spans="1:32" ht="20.25" thickBot="1" x14ac:dyDescent="0.35">
      <c r="O39" s="83">
        <v>1.07</v>
      </c>
      <c r="P39" s="83">
        <f t="shared" si="3"/>
        <v>73.102400000000003</v>
      </c>
      <c r="Q39" s="2"/>
      <c r="T39" s="112" t="s">
        <v>92</v>
      </c>
      <c r="U39" s="2"/>
      <c r="X39" s="110">
        <v>42557</v>
      </c>
      <c r="Y39" s="9">
        <v>69.12</v>
      </c>
      <c r="Z39" s="9">
        <v>69.680000000000007</v>
      </c>
      <c r="AA39" s="9">
        <v>69.05</v>
      </c>
      <c r="AB39" s="9">
        <v>69.459999999999994</v>
      </c>
      <c r="AC39" s="104">
        <v>2210300</v>
      </c>
      <c r="AD39" s="9">
        <v>69.459999999999994</v>
      </c>
      <c r="AE39" s="2">
        <f t="shared" si="0"/>
        <v>0.63000000000000966</v>
      </c>
      <c r="AF39" s="138">
        <f t="shared" si="1"/>
        <v>2.1641898715911712E-3</v>
      </c>
    </row>
    <row r="40" spans="1:32" ht="15.75" thickTop="1" x14ac:dyDescent="0.25">
      <c r="L40" t="s">
        <v>223</v>
      </c>
      <c r="M40" s="2">
        <f>K56+M56-F56</f>
        <v>523.61999999999898</v>
      </c>
      <c r="O40" s="83">
        <v>1.06</v>
      </c>
      <c r="P40" s="83">
        <f t="shared" si="3"/>
        <v>72.419199999999989</v>
      </c>
      <c r="Q40" s="2"/>
      <c r="T40" s="113" t="s">
        <v>98</v>
      </c>
      <c r="U40" s="106">
        <v>68.540000000000006</v>
      </c>
      <c r="X40" s="110">
        <v>42556</v>
      </c>
      <c r="Y40" s="9">
        <v>69.290000000000006</v>
      </c>
      <c r="Z40" s="9">
        <v>69.75</v>
      </c>
      <c r="AA40" s="9">
        <v>69.040000000000006</v>
      </c>
      <c r="AB40" s="9">
        <v>69.31</v>
      </c>
      <c r="AC40" s="104">
        <v>2234900</v>
      </c>
      <c r="AD40" s="9">
        <v>69.31</v>
      </c>
      <c r="AE40" s="2">
        <f t="shared" si="0"/>
        <v>0.70999999999999375</v>
      </c>
      <c r="AF40" s="138">
        <f t="shared" si="1"/>
        <v>-3.5940195514663209E-3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71.73599999999999</v>
      </c>
      <c r="Q41" s="2"/>
      <c r="T41" s="113" t="s">
        <v>99</v>
      </c>
      <c r="U41" s="106">
        <v>68.73</v>
      </c>
      <c r="X41" s="110">
        <v>42552</v>
      </c>
      <c r="Y41" s="9">
        <v>69.95</v>
      </c>
      <c r="Z41" s="9">
        <v>69.95</v>
      </c>
      <c r="AA41" s="9">
        <v>69.48</v>
      </c>
      <c r="AB41" s="9">
        <v>69.56</v>
      </c>
      <c r="AC41" s="104">
        <v>1971600</v>
      </c>
      <c r="AD41" s="9">
        <v>69.56</v>
      </c>
      <c r="AE41" s="2">
        <f t="shared" si="0"/>
        <v>0.46999999999999886</v>
      </c>
      <c r="AF41" s="138">
        <f t="shared" si="1"/>
        <v>-5.5754110078627406E-3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71.052799999999991</v>
      </c>
      <c r="Q42" s="2"/>
      <c r="T42" s="113" t="s">
        <v>100</v>
      </c>
      <c r="U42" s="106" t="s">
        <v>459</v>
      </c>
      <c r="X42" s="110">
        <v>42551</v>
      </c>
      <c r="Y42" s="9">
        <v>68.540000000000006</v>
      </c>
      <c r="Z42" s="9">
        <v>69.95</v>
      </c>
      <c r="AA42" s="9">
        <v>68.52</v>
      </c>
      <c r="AB42" s="9">
        <v>69.95</v>
      </c>
      <c r="AC42" s="104">
        <v>2638000</v>
      </c>
      <c r="AD42" s="9">
        <v>69.95</v>
      </c>
      <c r="AE42" s="2">
        <f t="shared" si="0"/>
        <v>1.4300000000000068</v>
      </c>
      <c r="AF42" s="138">
        <f t="shared" si="1"/>
        <v>2.1615305973418986E-2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70.369599999999991</v>
      </c>
      <c r="Q43" s="2"/>
      <c r="T43" s="113" t="s">
        <v>101</v>
      </c>
      <c r="U43" s="106" t="s">
        <v>460</v>
      </c>
      <c r="X43" s="110">
        <v>42550</v>
      </c>
      <c r="Y43" s="9">
        <v>67.989999999999995</v>
      </c>
      <c r="Z43" s="9">
        <v>68.53</v>
      </c>
      <c r="AA43" s="9">
        <v>67.53</v>
      </c>
      <c r="AB43" s="9">
        <v>68.47</v>
      </c>
      <c r="AC43" s="104">
        <v>3098300</v>
      </c>
      <c r="AD43" s="9">
        <v>68.47</v>
      </c>
      <c r="AE43" s="2">
        <f t="shared" si="0"/>
        <v>1</v>
      </c>
      <c r="AF43" s="138">
        <f t="shared" si="1"/>
        <v>1.0925734534179776E-2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69.686399999999992</v>
      </c>
      <c r="Q44" s="2"/>
      <c r="T44" s="113" t="s">
        <v>102</v>
      </c>
      <c r="U44" s="106">
        <v>74.44</v>
      </c>
      <c r="X44" s="110">
        <v>42549</v>
      </c>
      <c r="Y44" s="9">
        <v>66.650000000000006</v>
      </c>
      <c r="Z44" s="9">
        <v>67.739999999999995</v>
      </c>
      <c r="AA44" s="9">
        <v>66.33</v>
      </c>
      <c r="AB44" s="9">
        <v>67.73</v>
      </c>
      <c r="AC44" s="104">
        <v>3001500</v>
      </c>
      <c r="AD44" s="9">
        <v>67.73</v>
      </c>
      <c r="AE44" s="2">
        <f t="shared" si="0"/>
        <v>1.4099999999999966</v>
      </c>
      <c r="AF44" s="138">
        <f t="shared" si="1"/>
        <v>2.5280048440811331E-2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69.003199999999993</v>
      </c>
      <c r="Q45" s="2"/>
      <c r="T45" s="113" t="s">
        <v>103</v>
      </c>
      <c r="U45" s="106">
        <v>1.0180199999999999</v>
      </c>
      <c r="X45" s="110">
        <v>42548</v>
      </c>
      <c r="Y45" s="9">
        <v>65.739999999999995</v>
      </c>
      <c r="Z45" s="9">
        <v>66.290000000000006</v>
      </c>
      <c r="AA45" s="9">
        <v>65.27</v>
      </c>
      <c r="AB45" s="9">
        <v>66.06</v>
      </c>
      <c r="AC45" s="104">
        <v>3104100</v>
      </c>
      <c r="AD45" s="9">
        <v>66.06</v>
      </c>
      <c r="AE45" s="2">
        <f t="shared" si="0"/>
        <v>1.0200000000000102</v>
      </c>
      <c r="AF45" s="138">
        <f t="shared" si="1"/>
        <v>-3.018412315122343E-3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68.319999999999993</v>
      </c>
      <c r="Q46" s="2"/>
      <c r="T46" s="113" t="s">
        <v>104</v>
      </c>
      <c r="U46" s="106" t="s">
        <v>334</v>
      </c>
      <c r="X46" s="110">
        <v>42545</v>
      </c>
      <c r="Y46" s="9">
        <v>65.58</v>
      </c>
      <c r="Z46" s="9">
        <v>66.98</v>
      </c>
      <c r="AA46" s="9">
        <v>65.319999999999993</v>
      </c>
      <c r="AB46" s="9">
        <v>66.260000000000005</v>
      </c>
      <c r="AC46" s="104">
        <v>3908800</v>
      </c>
      <c r="AD46" s="9">
        <v>66.260000000000005</v>
      </c>
      <c r="AE46" s="2">
        <f t="shared" si="0"/>
        <v>1.6600000000000108</v>
      </c>
      <c r="AF46" s="138">
        <f t="shared" si="1"/>
        <v>-2.357795461243728E-2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67.636799999999994</v>
      </c>
      <c r="Q47" s="2"/>
      <c r="T47" s="113"/>
      <c r="U47" s="106"/>
      <c r="X47" s="110">
        <v>42544</v>
      </c>
      <c r="Y47" s="9">
        <v>67.61</v>
      </c>
      <c r="Z47" s="9">
        <v>67.86</v>
      </c>
      <c r="AA47" s="9">
        <v>67.42</v>
      </c>
      <c r="AB47" s="9">
        <v>67.86</v>
      </c>
      <c r="AC47" s="104">
        <v>2030600</v>
      </c>
      <c r="AD47" s="9">
        <v>67.86</v>
      </c>
      <c r="AE47" s="2">
        <f t="shared" si="0"/>
        <v>0.43999999999999773</v>
      </c>
      <c r="AF47" s="138">
        <f t="shared" si="1"/>
        <v>1.2533572068039511E-2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66.953599999999994</v>
      </c>
      <c r="Q48" s="2"/>
      <c r="T48" s="113" t="s">
        <v>105</v>
      </c>
      <c r="U48" s="106" t="s">
        <v>461</v>
      </c>
      <c r="X48" s="110">
        <v>42543</v>
      </c>
      <c r="Y48" s="9">
        <v>66.900000000000006</v>
      </c>
      <c r="Z48" s="9">
        <v>67.44</v>
      </c>
      <c r="AA48" s="9">
        <v>66.760000000000005</v>
      </c>
      <c r="AB48" s="9">
        <v>67.02</v>
      </c>
      <c r="AC48" s="104">
        <v>1153300</v>
      </c>
      <c r="AD48" s="9">
        <v>67.02</v>
      </c>
      <c r="AE48" s="2">
        <f t="shared" si="0"/>
        <v>0.67999999999999261</v>
      </c>
      <c r="AF48" s="138">
        <f t="shared" si="1"/>
        <v>3.2934131736526151E-3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66.270399999999995</v>
      </c>
      <c r="T49" s="113" t="s">
        <v>106</v>
      </c>
      <c r="U49" s="106" t="s">
        <v>369</v>
      </c>
      <c r="X49" s="110">
        <v>42542</v>
      </c>
      <c r="Y49" s="9">
        <v>66.83</v>
      </c>
      <c r="Z49" s="9">
        <v>67</v>
      </c>
      <c r="AA49" s="9">
        <v>66.569999999999993</v>
      </c>
      <c r="AB49" s="9">
        <v>66.8</v>
      </c>
      <c r="AC49" s="104">
        <v>1306200</v>
      </c>
      <c r="AD49" s="9">
        <v>66.8</v>
      </c>
      <c r="AE49" s="2">
        <f t="shared" si="0"/>
        <v>0.43000000000000682</v>
      </c>
      <c r="AF49" s="138">
        <f t="shared" si="1"/>
        <v>3.4550097641581345E-3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65.587199999999996</v>
      </c>
      <c r="T50" s="113" t="s">
        <v>107</v>
      </c>
      <c r="U50" s="107">
        <v>1427686</v>
      </c>
      <c r="X50" s="110">
        <v>42541</v>
      </c>
      <c r="Y50" s="9">
        <v>67.05</v>
      </c>
      <c r="Z50" s="9">
        <v>67.290000000000006</v>
      </c>
      <c r="AA50" s="9">
        <v>66.55</v>
      </c>
      <c r="AB50" s="9">
        <v>66.569999999999993</v>
      </c>
      <c r="AC50" s="104">
        <v>1120200</v>
      </c>
      <c r="AD50" s="9">
        <v>66.569999999999993</v>
      </c>
      <c r="AE50" s="2">
        <f t="shared" si="0"/>
        <v>0.74000000000000909</v>
      </c>
      <c r="AF50" s="138">
        <f t="shared" si="1"/>
        <v>2.258355916892274E-3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64.903999999999996</v>
      </c>
      <c r="T51" s="113" t="s">
        <v>110</v>
      </c>
      <c r="U51" s="107">
        <v>1688420</v>
      </c>
      <c r="X51" s="110">
        <v>42538</v>
      </c>
      <c r="Y51" s="9">
        <v>66.44</v>
      </c>
      <c r="Z51" s="9">
        <v>66.540000000000006</v>
      </c>
      <c r="AA51" s="9">
        <v>66.03</v>
      </c>
      <c r="AB51" s="9">
        <v>66.42</v>
      </c>
      <c r="AC51" s="104">
        <v>1858900</v>
      </c>
      <c r="AD51" s="9">
        <v>66.42</v>
      </c>
      <c r="AE51" s="2">
        <f t="shared" si="0"/>
        <v>0.51000000000000512</v>
      </c>
      <c r="AF51" s="138">
        <f t="shared" si="1"/>
        <v>-7.5221904618616442E-4</v>
      </c>
    </row>
    <row r="52" spans="1:32" x14ac:dyDescent="0.25">
      <c r="O52" s="83">
        <v>0.94</v>
      </c>
      <c r="P52" s="83">
        <f t="shared" si="3"/>
        <v>64.220799999999997</v>
      </c>
      <c r="T52" s="113" t="s">
        <v>108</v>
      </c>
      <c r="U52" s="106" t="s">
        <v>462</v>
      </c>
      <c r="X52" s="110">
        <v>42537</v>
      </c>
      <c r="Y52" s="9">
        <v>65.489999999999995</v>
      </c>
      <c r="Z52" s="9">
        <v>66.569999999999993</v>
      </c>
      <c r="AA52" s="9">
        <v>65.45</v>
      </c>
      <c r="AB52" s="9">
        <v>66.47</v>
      </c>
      <c r="AC52" s="104">
        <v>1564800</v>
      </c>
      <c r="AD52" s="9">
        <v>66.47</v>
      </c>
      <c r="AE52" s="2">
        <f t="shared" si="0"/>
        <v>1.1199999999999903</v>
      </c>
      <c r="AF52" s="138">
        <f t="shared" si="1"/>
        <v>9.1088507666614582E-3</v>
      </c>
    </row>
    <row r="53" spans="1:32" x14ac:dyDescent="0.25">
      <c r="O53" s="83">
        <v>0.93</v>
      </c>
      <c r="P53" s="83">
        <f t="shared" si="3"/>
        <v>63.537599999999998</v>
      </c>
      <c r="T53" s="113" t="s">
        <v>111</v>
      </c>
      <c r="U53" s="106">
        <v>17.2</v>
      </c>
      <c r="X53" s="110">
        <v>42536</v>
      </c>
      <c r="Y53" s="9">
        <v>66.75</v>
      </c>
      <c r="Z53" s="9">
        <v>66.95</v>
      </c>
      <c r="AA53" s="9">
        <v>65.81</v>
      </c>
      <c r="AB53" s="9">
        <v>65.87</v>
      </c>
      <c r="AC53" s="104">
        <v>1991000</v>
      </c>
      <c r="AD53" s="9">
        <v>65.87</v>
      </c>
      <c r="AE53" s="2">
        <f t="shared" si="0"/>
        <v>1.1400000000000006</v>
      </c>
      <c r="AF53" s="138">
        <f t="shared" si="1"/>
        <v>-1.2295696506222753E-2</v>
      </c>
    </row>
    <row r="54" spans="1:32" x14ac:dyDescent="0.25">
      <c r="O54" s="83">
        <v>0.92</v>
      </c>
      <c r="P54" s="83">
        <f t="shared" si="3"/>
        <v>62.854399999999998</v>
      </c>
      <c r="T54" s="113" t="s">
        <v>112</v>
      </c>
      <c r="U54" s="106">
        <v>3.97</v>
      </c>
      <c r="X54" s="110">
        <v>42535</v>
      </c>
      <c r="Y54" s="9">
        <v>66.83</v>
      </c>
      <c r="Z54" s="9">
        <v>67.040000000000006</v>
      </c>
      <c r="AA54" s="9">
        <v>66.42</v>
      </c>
      <c r="AB54" s="9">
        <v>66.69</v>
      </c>
      <c r="AC54" s="104">
        <v>1464500</v>
      </c>
      <c r="AD54" s="9">
        <v>66.69</v>
      </c>
      <c r="AE54" s="2">
        <f t="shared" si="0"/>
        <v>0.62000000000000455</v>
      </c>
      <c r="AF54" s="138">
        <f t="shared" si="1"/>
        <v>-2.8409090909090606E-3</v>
      </c>
    </row>
    <row r="55" spans="1:32" x14ac:dyDescent="0.25">
      <c r="O55" s="83">
        <v>0.91</v>
      </c>
      <c r="P55" s="83">
        <f t="shared" si="3"/>
        <v>62.171199999999999</v>
      </c>
      <c r="T55" s="113" t="s">
        <v>109</v>
      </c>
      <c r="U55" s="106" t="s">
        <v>390</v>
      </c>
      <c r="X55" s="110">
        <v>42534</v>
      </c>
      <c r="Y55" s="9">
        <v>67.44</v>
      </c>
      <c r="Z55" s="9">
        <v>67.87</v>
      </c>
      <c r="AA55" s="9">
        <v>66.86</v>
      </c>
      <c r="AB55" s="9">
        <v>66.88</v>
      </c>
      <c r="AC55" s="104">
        <v>1761400</v>
      </c>
      <c r="AD55" s="9">
        <v>66.88</v>
      </c>
      <c r="AE55" s="2">
        <f t="shared" si="0"/>
        <v>1.0100000000000051</v>
      </c>
      <c r="AF55" s="138">
        <f t="shared" si="1"/>
        <v>-8.5976875185295176E-3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61.487999999999992</v>
      </c>
      <c r="X56" s="110">
        <v>42531</v>
      </c>
      <c r="Y56" s="9">
        <v>67.17</v>
      </c>
      <c r="Z56" s="9">
        <v>67.86</v>
      </c>
      <c r="AA56" s="9">
        <v>67.13</v>
      </c>
      <c r="AB56" s="9">
        <v>67.459999999999994</v>
      </c>
      <c r="AC56" s="104">
        <v>1636600</v>
      </c>
      <c r="AD56" s="9">
        <v>67.459999999999994</v>
      </c>
      <c r="AE56" s="2">
        <f t="shared" si="0"/>
        <v>0.73000000000000398</v>
      </c>
      <c r="AF56" s="138">
        <f t="shared" si="1"/>
        <v>-4.8679746275264169E-3</v>
      </c>
    </row>
    <row r="57" spans="1:32" x14ac:dyDescent="0.25">
      <c r="X57" s="110">
        <v>42530</v>
      </c>
      <c r="Y57" s="9">
        <v>67.489999999999995</v>
      </c>
      <c r="Z57" s="9">
        <v>67.959999999999994</v>
      </c>
      <c r="AA57" s="9">
        <v>67.37</v>
      </c>
      <c r="AB57" s="9">
        <v>67.790000000000006</v>
      </c>
      <c r="AC57" s="104">
        <v>1456700</v>
      </c>
      <c r="AD57" s="9">
        <v>67.790000000000006</v>
      </c>
      <c r="AE57" s="2">
        <f t="shared" si="0"/>
        <v>0.5899999999999892</v>
      </c>
      <c r="AF57" s="138">
        <f t="shared" si="1"/>
        <v>1.6252955082742826E-3</v>
      </c>
    </row>
    <row r="58" spans="1:32" x14ac:dyDescent="0.25">
      <c r="X58" s="110">
        <v>42529</v>
      </c>
      <c r="Y58" s="9">
        <v>67.209999999999994</v>
      </c>
      <c r="Z58" s="9">
        <v>67.88</v>
      </c>
      <c r="AA58" s="9">
        <v>67.11</v>
      </c>
      <c r="AB58" s="9">
        <v>67.680000000000007</v>
      </c>
      <c r="AC58" s="104">
        <v>1645500</v>
      </c>
      <c r="AD58" s="9">
        <v>67.680000000000007</v>
      </c>
      <c r="AE58" s="2">
        <f t="shared" si="0"/>
        <v>0.76999999999999602</v>
      </c>
      <c r="AF58" s="138">
        <f t="shared" si="1"/>
        <v>3.7075485688862209E-3</v>
      </c>
    </row>
    <row r="59" spans="1:32" x14ac:dyDescent="0.25">
      <c r="X59" s="110">
        <v>42528</v>
      </c>
      <c r="Y59" s="9">
        <v>67.72</v>
      </c>
      <c r="Z59" s="9">
        <v>67.88</v>
      </c>
      <c r="AA59" s="9">
        <v>67.319999999999993</v>
      </c>
      <c r="AB59" s="9">
        <v>67.430000000000007</v>
      </c>
      <c r="AC59" s="104">
        <v>1484100</v>
      </c>
      <c r="AD59" s="9">
        <v>67.430000000000007</v>
      </c>
      <c r="AE59" s="2">
        <f t="shared" si="0"/>
        <v>0.56000000000000227</v>
      </c>
      <c r="AF59" s="138">
        <f t="shared" si="1"/>
        <v>-2.8098195800059234E-3</v>
      </c>
    </row>
    <row r="60" spans="1:32" x14ac:dyDescent="0.25">
      <c r="X60" s="110">
        <v>42527</v>
      </c>
      <c r="Y60" s="9">
        <v>67.53</v>
      </c>
      <c r="Z60" s="9">
        <v>68.02</v>
      </c>
      <c r="AA60" s="9">
        <v>67.42</v>
      </c>
      <c r="AB60" s="9">
        <v>67.62</v>
      </c>
      <c r="AC60" s="104">
        <v>1959600</v>
      </c>
      <c r="AD60" s="9">
        <v>67.62</v>
      </c>
      <c r="AE60" s="2">
        <f t="shared" si="0"/>
        <v>0.59999999999999432</v>
      </c>
      <c r="AF60" s="138">
        <f t="shared" si="1"/>
        <v>2.8177369123534302E-3</v>
      </c>
    </row>
    <row r="61" spans="1:32" x14ac:dyDescent="0.25">
      <c r="X61" s="110">
        <v>42524</v>
      </c>
      <c r="Y61" s="9">
        <v>67.02</v>
      </c>
      <c r="Z61" s="9">
        <v>67.709999999999994</v>
      </c>
      <c r="AA61" s="9">
        <v>66.64</v>
      </c>
      <c r="AB61" s="9">
        <v>67.430000000000007</v>
      </c>
      <c r="AC61" s="104">
        <v>1625700</v>
      </c>
      <c r="AD61" s="9">
        <v>67.430000000000007</v>
      </c>
      <c r="AE61" s="2">
        <f t="shared" si="0"/>
        <v>1.0699999999999932</v>
      </c>
      <c r="AF61" s="138">
        <f t="shared" si="1"/>
        <v>-1.4827995255028981E-4</v>
      </c>
    </row>
    <row r="62" spans="1:32" x14ac:dyDescent="0.25">
      <c r="X62" s="110">
        <v>42523</v>
      </c>
      <c r="Y62" s="9">
        <v>67.290000000000006</v>
      </c>
      <c r="Z62" s="9">
        <v>67.44</v>
      </c>
      <c r="AA62" s="9">
        <v>67.11</v>
      </c>
      <c r="AB62" s="9">
        <v>67.44</v>
      </c>
      <c r="AC62" s="104">
        <v>1153100</v>
      </c>
      <c r="AD62" s="9">
        <v>67.44</v>
      </c>
      <c r="AE62" s="2">
        <f t="shared" si="0"/>
        <v>0.32999999999999829</v>
      </c>
      <c r="AF62" s="138">
        <f t="shared" si="1"/>
        <v>0</v>
      </c>
    </row>
    <row r="63" spans="1:32" x14ac:dyDescent="0.25">
      <c r="X63" s="110">
        <v>42522</v>
      </c>
      <c r="Y63" s="9">
        <v>67.180000000000007</v>
      </c>
      <c r="Z63" s="9">
        <v>67.5</v>
      </c>
      <c r="AA63" s="9">
        <v>66.67</v>
      </c>
      <c r="AB63" s="9">
        <v>67.44</v>
      </c>
      <c r="AC63" s="104">
        <v>1498400</v>
      </c>
      <c r="AD63" s="9">
        <v>67.44</v>
      </c>
      <c r="AE63" s="2">
        <f t="shared" si="0"/>
        <v>0.82999999999999829</v>
      </c>
      <c r="AF63" s="138" t="e">
        <f t="shared" si="1"/>
        <v>#DIV/0!</v>
      </c>
    </row>
    <row r="64" spans="1:32" x14ac:dyDescent="0.25">
      <c r="X64" s="110">
        <v>42522</v>
      </c>
      <c r="Y64" s="9" t="s">
        <v>237</v>
      </c>
      <c r="Z64" s="9"/>
      <c r="AA64" s="9"/>
      <c r="AB64" s="9"/>
      <c r="AC64" s="104"/>
      <c r="AD64" s="9"/>
      <c r="AE64" s="2">
        <f t="shared" si="0"/>
        <v>0</v>
      </c>
      <c r="AF64" s="138">
        <f t="shared" si="1"/>
        <v>-1</v>
      </c>
    </row>
    <row r="65" spans="24:32" x14ac:dyDescent="0.25">
      <c r="X65" s="110">
        <v>42521</v>
      </c>
      <c r="Y65" s="9">
        <v>67.75</v>
      </c>
      <c r="Z65" s="9">
        <v>67.959999999999994</v>
      </c>
      <c r="AA65" s="9">
        <v>67.17</v>
      </c>
      <c r="AB65" s="9">
        <v>67.510000000000005</v>
      </c>
      <c r="AC65" s="104">
        <v>3554400</v>
      </c>
      <c r="AD65" s="9">
        <v>67.180000000000007</v>
      </c>
      <c r="AE65" s="2">
        <f t="shared" si="0"/>
        <v>0.78999999999999204</v>
      </c>
      <c r="AF65" s="138">
        <f t="shared" si="1"/>
        <v>-2.5241276911653898E-3</v>
      </c>
    </row>
    <row r="66" spans="24:32" x14ac:dyDescent="0.25">
      <c r="X66" s="110">
        <v>42517</v>
      </c>
      <c r="Y66" s="9">
        <v>67.56</v>
      </c>
      <c r="Z66" s="9">
        <v>67.87</v>
      </c>
      <c r="AA66" s="9">
        <v>67.459999999999994</v>
      </c>
      <c r="AB66" s="9">
        <v>67.680000000000007</v>
      </c>
      <c r="AC66" s="104">
        <v>839800</v>
      </c>
      <c r="AD66" s="9">
        <v>67.349999999999994</v>
      </c>
      <c r="AE66" s="2">
        <f t="shared" si="0"/>
        <v>0.4100000000000108</v>
      </c>
      <c r="AF66" s="138">
        <f t="shared" si="1"/>
        <v>2.5305150342362914E-3</v>
      </c>
    </row>
    <row r="67" spans="24:32" x14ac:dyDescent="0.25">
      <c r="X67" s="110">
        <v>42516</v>
      </c>
      <c r="Y67" s="9">
        <v>67.28</v>
      </c>
      <c r="Z67" s="9">
        <v>67.58</v>
      </c>
      <c r="AA67" s="9">
        <v>67.150000000000006</v>
      </c>
      <c r="AB67" s="9">
        <v>67.510000000000005</v>
      </c>
      <c r="AC67" s="104">
        <v>1229800</v>
      </c>
      <c r="AD67" s="9">
        <v>67.180000000000007</v>
      </c>
      <c r="AE67" s="2">
        <f>Z67-AA67</f>
        <v>0.42999999999999261</v>
      </c>
      <c r="AF67" s="138" t="e">
        <f>AD67/#REF!-1</f>
        <v>#REF!</v>
      </c>
    </row>
    <row r="68" spans="24:32" x14ac:dyDescent="0.25">
      <c r="X68" s="110">
        <v>42515</v>
      </c>
      <c r="Y68" s="9">
        <v>67.680000000000007</v>
      </c>
      <c r="Z68" s="9">
        <v>67.83</v>
      </c>
      <c r="AA68" s="9">
        <v>67.209999999999994</v>
      </c>
      <c r="AB68" s="9">
        <v>67.28</v>
      </c>
      <c r="AC68" s="104">
        <v>1715500</v>
      </c>
      <c r="AD68" s="9">
        <v>66.95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7" priority="19">
      <formula>F27&gt;0</formula>
    </cfRule>
    <cfRule type="expression" dxfId="196" priority="20">
      <formula>F27&lt;0</formula>
    </cfRule>
  </conditionalFormatting>
  <conditionalFormatting sqref="F37:F38">
    <cfRule type="expression" dxfId="195" priority="17">
      <formula>F37&gt;0</formula>
    </cfRule>
    <cfRule type="expression" dxfId="194" priority="18">
      <formula>F37&lt;0</formula>
    </cfRule>
  </conditionalFormatting>
  <conditionalFormatting sqref="H27:H32">
    <cfRule type="expression" dxfId="193" priority="15">
      <formula>H27&gt;0</formula>
    </cfRule>
    <cfRule type="expression" dxfId="192" priority="16">
      <formula>H27&lt;0</formula>
    </cfRule>
  </conditionalFormatting>
  <conditionalFormatting sqref="Q7">
    <cfRule type="expression" dxfId="191" priority="3">
      <formula>Q7&gt;0</formula>
    </cfRule>
    <cfRule type="expression" dxfId="190" priority="4">
      <formula>Q7&lt;0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42608</v>
      </c>
      <c r="X2" s="40">
        <v>92.16</v>
      </c>
      <c r="Y2" s="40">
        <v>92.97</v>
      </c>
      <c r="Z2" s="40">
        <v>91.9</v>
      </c>
      <c r="AA2" s="40">
        <v>92.27</v>
      </c>
      <c r="AB2" s="95">
        <v>1319700</v>
      </c>
      <c r="AC2" s="40">
        <v>92.27</v>
      </c>
      <c r="AD2" s="2">
        <f>Y2-Z2</f>
        <v>1.0699999999999932</v>
      </c>
      <c r="AE2" s="138">
        <f>AC2/AC3-1</f>
        <v>2.0634231103389133E-3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92.27</v>
      </c>
      <c r="W3" s="157">
        <v>42607</v>
      </c>
      <c r="X3" s="40">
        <v>91.91</v>
      </c>
      <c r="Y3" s="40">
        <v>92.67</v>
      </c>
      <c r="Z3" s="40">
        <v>91.85</v>
      </c>
      <c r="AA3" s="40">
        <v>92.08</v>
      </c>
      <c r="AB3" s="95">
        <v>1075400</v>
      </c>
      <c r="AC3" s="40">
        <v>92.08</v>
      </c>
      <c r="AD3" s="2">
        <f t="shared" ref="AD3:AD66" si="0">Y3-Z3</f>
        <v>0.82000000000000739</v>
      </c>
      <c r="AE3" s="138">
        <f t="shared" ref="AE3:AE66" si="1">AC3/AC4-1</f>
        <v>-2.1715526601517876E-4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92.27</v>
      </c>
      <c r="W4" s="157">
        <v>42606</v>
      </c>
      <c r="X4" s="40">
        <v>91.98</v>
      </c>
      <c r="Y4" s="40">
        <v>92.33</v>
      </c>
      <c r="Z4" s="40">
        <v>91.79</v>
      </c>
      <c r="AA4" s="40">
        <v>92.1</v>
      </c>
      <c r="AB4" s="95">
        <v>793700</v>
      </c>
      <c r="AC4" s="40">
        <v>92.1</v>
      </c>
      <c r="AD4" s="2">
        <f t="shared" si="0"/>
        <v>0.53999999999999204</v>
      </c>
      <c r="AE4" s="138">
        <f t="shared" si="1"/>
        <v>7.6062153645550801E-4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42605</v>
      </c>
      <c r="X5" s="40">
        <v>91.9</v>
      </c>
      <c r="Y5" s="40">
        <v>92.19</v>
      </c>
      <c r="Z5" s="40">
        <v>91.52</v>
      </c>
      <c r="AA5" s="40">
        <v>92.03</v>
      </c>
      <c r="AB5" s="95">
        <v>723000</v>
      </c>
      <c r="AC5" s="40">
        <v>92.03</v>
      </c>
      <c r="AD5" s="2">
        <f t="shared" si="0"/>
        <v>0.67000000000000171</v>
      </c>
      <c r="AE5" s="138">
        <f t="shared" si="1"/>
        <v>7.3336252189142304E-3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42604</v>
      </c>
      <c r="X6" s="40">
        <v>91.5</v>
      </c>
      <c r="Y6" s="40">
        <v>91.58</v>
      </c>
      <c r="Z6" s="40">
        <v>91.01</v>
      </c>
      <c r="AA6" s="40">
        <v>91.36</v>
      </c>
      <c r="AB6" s="95">
        <v>811500</v>
      </c>
      <c r="AC6" s="40">
        <v>91.36</v>
      </c>
      <c r="AD6" s="2">
        <f t="shared" si="0"/>
        <v>0.56999999999999318</v>
      </c>
      <c r="AE6" s="138">
        <f t="shared" si="1"/>
        <v>-2.402271238261644E-3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42601</v>
      </c>
      <c r="X7" s="40">
        <v>91.3</v>
      </c>
      <c r="Y7" s="40">
        <v>91.96</v>
      </c>
      <c r="Z7" s="40">
        <v>91.05</v>
      </c>
      <c r="AA7" s="40">
        <v>91.58</v>
      </c>
      <c r="AB7" s="95">
        <v>1078400</v>
      </c>
      <c r="AC7" s="40">
        <v>91.58</v>
      </c>
      <c r="AD7" s="2">
        <f t="shared" si="0"/>
        <v>0.90999999999999659</v>
      </c>
      <c r="AE7" s="138">
        <f t="shared" si="1"/>
        <v>-9.817824806370723E-4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42600</v>
      </c>
      <c r="X8" s="40">
        <v>89.83</v>
      </c>
      <c r="Y8" s="40">
        <v>91.67</v>
      </c>
      <c r="Z8" s="40">
        <v>89.65</v>
      </c>
      <c r="AA8" s="40">
        <v>91.67</v>
      </c>
      <c r="AB8" s="95">
        <v>1580900</v>
      </c>
      <c r="AC8" s="40">
        <v>91.67</v>
      </c>
      <c r="AD8" s="2">
        <f t="shared" si="0"/>
        <v>2.019999999999996</v>
      </c>
      <c r="AE8" s="138">
        <f t="shared" si="1"/>
        <v>2.0596749053662933E-2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57">
        <v>42599</v>
      </c>
      <c r="X9" s="40">
        <v>89.09</v>
      </c>
      <c r="Y9" s="40">
        <v>89.87</v>
      </c>
      <c r="Z9" s="40">
        <v>88.62</v>
      </c>
      <c r="AA9" s="40">
        <v>89.82</v>
      </c>
      <c r="AB9" s="95">
        <v>950600</v>
      </c>
      <c r="AC9" s="40">
        <v>89.82</v>
      </c>
      <c r="AD9" s="2">
        <f t="shared" si="0"/>
        <v>1.25</v>
      </c>
      <c r="AE9" s="138">
        <f t="shared" si="1"/>
        <v>7.8545780969478951E-3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M33</f>
        <v>-168.6200000000008</v>
      </c>
      <c r="W10" s="157">
        <v>42598</v>
      </c>
      <c r="X10" s="40">
        <v>88.73</v>
      </c>
      <c r="Y10" s="40">
        <v>89.38</v>
      </c>
      <c r="Z10" s="40">
        <v>88.07</v>
      </c>
      <c r="AA10" s="40">
        <v>89.12</v>
      </c>
      <c r="AB10" s="95">
        <v>1286000</v>
      </c>
      <c r="AC10" s="40">
        <v>89.12</v>
      </c>
      <c r="AD10" s="2">
        <f t="shared" si="0"/>
        <v>1.3100000000000023</v>
      </c>
      <c r="AE10" s="138">
        <f t="shared" si="1"/>
        <v>2.2492127755286973E-3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2.5600000000000001E-2</v>
      </c>
      <c r="W11" s="157">
        <v>42597</v>
      </c>
      <c r="X11" s="40">
        <v>88.86</v>
      </c>
      <c r="Y11" s="40">
        <v>89.64</v>
      </c>
      <c r="Z11" s="40">
        <v>88.67</v>
      </c>
      <c r="AA11" s="40">
        <v>88.92</v>
      </c>
      <c r="AB11" s="95">
        <v>780400</v>
      </c>
      <c r="AC11" s="40">
        <v>88.92</v>
      </c>
      <c r="AD11" s="2">
        <f t="shared" si="0"/>
        <v>0.96999999999999886</v>
      </c>
      <c r="AE11" s="138">
        <f t="shared" si="1"/>
        <v>6.3377093707559506E-3</v>
      </c>
    </row>
    <row r="12" spans="1:31" x14ac:dyDescent="0.25">
      <c r="W12" s="157">
        <v>42594</v>
      </c>
      <c r="X12" s="40">
        <v>89.48</v>
      </c>
      <c r="Y12" s="40">
        <v>89.48</v>
      </c>
      <c r="Z12" s="40">
        <v>87.97</v>
      </c>
      <c r="AA12" s="40">
        <v>88.36</v>
      </c>
      <c r="AB12" s="95">
        <v>1108600</v>
      </c>
      <c r="AC12" s="40">
        <v>88.36</v>
      </c>
      <c r="AD12" s="2">
        <f t="shared" si="0"/>
        <v>1.5100000000000051</v>
      </c>
      <c r="AE12" s="138">
        <f t="shared" si="1"/>
        <v>-1.2516763522574914E-2</v>
      </c>
    </row>
    <row r="13" spans="1:31" x14ac:dyDescent="0.25">
      <c r="W13" s="157">
        <v>42593</v>
      </c>
      <c r="X13" s="40">
        <v>88.77</v>
      </c>
      <c r="Y13" s="40">
        <v>90.24</v>
      </c>
      <c r="Z13" s="40">
        <v>88.28</v>
      </c>
      <c r="AA13" s="40">
        <v>89.48</v>
      </c>
      <c r="AB13" s="95">
        <v>1653500</v>
      </c>
      <c r="AC13" s="40">
        <v>89.48</v>
      </c>
      <c r="AD13" s="2">
        <f t="shared" si="0"/>
        <v>1.9599999999999937</v>
      </c>
      <c r="AE13" s="138">
        <f t="shared" si="1"/>
        <v>1.0274359263859223E-2</v>
      </c>
    </row>
    <row r="14" spans="1:31" x14ac:dyDescent="0.25">
      <c r="W14" s="157">
        <v>42592</v>
      </c>
      <c r="X14" s="40">
        <v>89.56</v>
      </c>
      <c r="Y14" s="40">
        <v>89.56</v>
      </c>
      <c r="Z14" s="40">
        <v>88.38</v>
      </c>
      <c r="AA14" s="40">
        <v>88.57</v>
      </c>
      <c r="AB14" s="95">
        <v>806700</v>
      </c>
      <c r="AC14" s="40">
        <v>88.57</v>
      </c>
      <c r="AD14" s="2">
        <f t="shared" si="0"/>
        <v>1.1800000000000068</v>
      </c>
      <c r="AE14" s="138">
        <f t="shared" si="1"/>
        <v>-7.6190476190477474E-3</v>
      </c>
    </row>
    <row r="15" spans="1:31" x14ac:dyDescent="0.25">
      <c r="W15" s="157">
        <v>42591</v>
      </c>
      <c r="X15" s="40">
        <v>89.43</v>
      </c>
      <c r="Y15" s="40">
        <v>89.86</v>
      </c>
      <c r="Z15" s="40">
        <v>89.17</v>
      </c>
      <c r="AA15" s="40">
        <v>89.25</v>
      </c>
      <c r="AB15" s="95">
        <v>1044000</v>
      </c>
      <c r="AC15" s="40">
        <v>89.25</v>
      </c>
      <c r="AD15" s="2">
        <f t="shared" si="0"/>
        <v>0.68999999999999773</v>
      </c>
      <c r="AE15" s="138">
        <f t="shared" si="1"/>
        <v>-3.0160857908846372E-3</v>
      </c>
    </row>
    <row r="16" spans="1:31" x14ac:dyDescent="0.25">
      <c r="W16" s="157">
        <v>42590</v>
      </c>
      <c r="X16" s="40">
        <v>89</v>
      </c>
      <c r="Y16" s="40">
        <v>90.47</v>
      </c>
      <c r="Z16" s="40">
        <v>89</v>
      </c>
      <c r="AA16" s="40">
        <v>89.52</v>
      </c>
      <c r="AB16" s="95">
        <v>1273300</v>
      </c>
      <c r="AC16" s="40">
        <v>89.52</v>
      </c>
      <c r="AD16" s="2">
        <f t="shared" si="0"/>
        <v>1.4699999999999989</v>
      </c>
      <c r="AE16" s="138">
        <f t="shared" si="1"/>
        <v>7.2007200720072273E-3</v>
      </c>
    </row>
    <row r="17" spans="1:31" x14ac:dyDescent="0.25">
      <c r="W17" s="157">
        <v>42587</v>
      </c>
      <c r="X17" s="40">
        <v>88.16</v>
      </c>
      <c r="Y17" s="40">
        <v>89.38</v>
      </c>
      <c r="Z17" s="40">
        <v>87.61</v>
      </c>
      <c r="AA17" s="40">
        <v>88.88</v>
      </c>
      <c r="AB17" s="95">
        <v>1466900</v>
      </c>
      <c r="AC17" s="40">
        <v>88.88</v>
      </c>
      <c r="AD17" s="2">
        <f t="shared" si="0"/>
        <v>1.769999999999996</v>
      </c>
      <c r="AE17" s="138">
        <f t="shared" si="1"/>
        <v>1.4496062093368289E-2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42586</v>
      </c>
      <c r="X18" s="40">
        <v>87.57</v>
      </c>
      <c r="Y18" s="40">
        <v>88.31</v>
      </c>
      <c r="Z18" s="40">
        <v>86.88</v>
      </c>
      <c r="AA18" s="40">
        <v>87.61</v>
      </c>
      <c r="AB18" s="95">
        <v>1684800</v>
      </c>
      <c r="AC18" s="40">
        <v>87.61</v>
      </c>
      <c r="AD18" s="2">
        <f t="shared" si="0"/>
        <v>1.4300000000000068</v>
      </c>
      <c r="AE18" s="138" t="e">
        <f t="shared" si="1"/>
        <v>#DIV/0!</v>
      </c>
    </row>
    <row r="19" spans="1:31" x14ac:dyDescent="0.25">
      <c r="W19" s="157">
        <v>42586</v>
      </c>
      <c r="X19" s="40" t="s">
        <v>141</v>
      </c>
      <c r="Y19" s="40"/>
      <c r="Z19" s="40"/>
      <c r="AA19" s="40"/>
      <c r="AB19" s="95"/>
      <c r="AC19" s="40"/>
      <c r="AD19" s="2">
        <f t="shared" si="0"/>
        <v>0</v>
      </c>
      <c r="AE19" s="138">
        <f t="shared" si="1"/>
        <v>-1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42585</v>
      </c>
      <c r="X20" s="40">
        <v>87.09</v>
      </c>
      <c r="Y20" s="40">
        <v>88.53</v>
      </c>
      <c r="Z20" s="40">
        <v>87</v>
      </c>
      <c r="AA20" s="40">
        <v>88.33</v>
      </c>
      <c r="AB20" s="95">
        <v>1424000</v>
      </c>
      <c r="AC20" s="40">
        <v>87.74</v>
      </c>
      <c r="AD20" s="2">
        <f t="shared" si="0"/>
        <v>1.5300000000000011</v>
      </c>
      <c r="AE20" s="138">
        <f t="shared" si="1"/>
        <v>1.328097932786676E-2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42584</v>
      </c>
      <c r="X21" s="40">
        <v>88.25</v>
      </c>
      <c r="Y21" s="40">
        <v>88.52</v>
      </c>
      <c r="Z21" s="40">
        <v>86.91</v>
      </c>
      <c r="AA21" s="40">
        <v>87.17</v>
      </c>
      <c r="AB21" s="95">
        <v>1002400</v>
      </c>
      <c r="AC21" s="40">
        <v>86.59</v>
      </c>
      <c r="AD21" s="2">
        <f t="shared" si="0"/>
        <v>1.6099999999999994</v>
      </c>
      <c r="AE21" s="138">
        <f t="shared" si="1"/>
        <v>-1.5575261482491887E-2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42583</v>
      </c>
      <c r="X22" s="40">
        <v>89.67</v>
      </c>
      <c r="Y22" s="40">
        <v>89.67</v>
      </c>
      <c r="Z22" s="40">
        <v>88.28</v>
      </c>
      <c r="AA22" s="40">
        <v>88.55</v>
      </c>
      <c r="AB22" s="95">
        <v>1639500</v>
      </c>
      <c r="AC22" s="40">
        <v>87.96</v>
      </c>
      <c r="AD22" s="2">
        <f t="shared" si="0"/>
        <v>1.3900000000000006</v>
      </c>
      <c r="AE22" s="138">
        <f t="shared" si="1"/>
        <v>-1.3680197353666879E-2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42580</v>
      </c>
      <c r="X23" s="40">
        <v>89.73</v>
      </c>
      <c r="Y23" s="40">
        <v>90.31</v>
      </c>
      <c r="Z23" s="40">
        <v>89.1</v>
      </c>
      <c r="AA23" s="40">
        <v>89.78</v>
      </c>
      <c r="AB23" s="95">
        <v>1218800</v>
      </c>
      <c r="AC23" s="40">
        <v>89.18</v>
      </c>
      <c r="AD23" s="2">
        <f t="shared" si="0"/>
        <v>1.210000000000008</v>
      </c>
      <c r="AE23" s="138">
        <f t="shared" si="1"/>
        <v>-2.6839633191678702E-3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42579</v>
      </c>
      <c r="X24" s="40">
        <v>89.75</v>
      </c>
      <c r="Y24" s="40">
        <v>91.03</v>
      </c>
      <c r="Z24" s="40">
        <v>88.88</v>
      </c>
      <c r="AA24" s="40">
        <v>90.02</v>
      </c>
      <c r="AB24" s="95">
        <v>1525900</v>
      </c>
      <c r="AC24" s="40">
        <v>89.42</v>
      </c>
      <c r="AD24" s="2">
        <f t="shared" si="0"/>
        <v>2.1500000000000057</v>
      </c>
      <c r="AE24" s="138">
        <f t="shared" si="1"/>
        <v>-1.3401831583650381E-3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42578</v>
      </c>
      <c r="X25" s="40">
        <v>92.44</v>
      </c>
      <c r="Y25" s="40">
        <v>92.5</v>
      </c>
      <c r="Z25" s="40">
        <v>89.18</v>
      </c>
      <c r="AA25" s="40">
        <v>90.14</v>
      </c>
      <c r="AB25" s="95">
        <v>2736400</v>
      </c>
      <c r="AC25" s="40">
        <v>89.54</v>
      </c>
      <c r="AD25" s="2">
        <f t="shared" si="0"/>
        <v>3.3199999999999932</v>
      </c>
      <c r="AE25" s="138">
        <f t="shared" si="1"/>
        <v>-2.8112449799196693E-2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42577</v>
      </c>
      <c r="X26" s="40">
        <v>91.96</v>
      </c>
      <c r="Y26" s="40">
        <v>93.09</v>
      </c>
      <c r="Z26" s="40">
        <v>91.5</v>
      </c>
      <c r="AA26" s="40">
        <v>92.75</v>
      </c>
      <c r="AB26" s="95">
        <v>2141500</v>
      </c>
      <c r="AC26" s="40">
        <v>92.13</v>
      </c>
      <c r="AD26" s="2">
        <f t="shared" si="0"/>
        <v>1.5900000000000034</v>
      </c>
      <c r="AE26" s="138">
        <f t="shared" si="1"/>
        <v>8.5385878489327993E-3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42576</v>
      </c>
      <c r="X27" s="40">
        <v>92</v>
      </c>
      <c r="Y27" s="40">
        <v>92.73</v>
      </c>
      <c r="Z27" s="40">
        <v>90.97</v>
      </c>
      <c r="AA27" s="40">
        <v>91.96</v>
      </c>
      <c r="AB27" s="95">
        <v>1277500</v>
      </c>
      <c r="AC27" s="40">
        <v>91.35</v>
      </c>
      <c r="AD27" s="2">
        <f t="shared" si="0"/>
        <v>1.7600000000000051</v>
      </c>
      <c r="AE27" s="138">
        <f t="shared" si="1"/>
        <v>-5.47045951860059E-4</v>
      </c>
    </row>
    <row r="28" spans="1:31" x14ac:dyDescent="0.25">
      <c r="W28" s="157">
        <v>42573</v>
      </c>
      <c r="X28" s="40">
        <v>91.34</v>
      </c>
      <c r="Y28" s="40">
        <v>92.1</v>
      </c>
      <c r="Z28" s="40">
        <v>90.79</v>
      </c>
      <c r="AA28" s="40">
        <v>92.01</v>
      </c>
      <c r="AB28" s="95">
        <v>1047000</v>
      </c>
      <c r="AC28" s="40">
        <v>91.4</v>
      </c>
      <c r="AD28" s="2">
        <f t="shared" si="0"/>
        <v>1.3099999999999881</v>
      </c>
      <c r="AE28" s="138">
        <f t="shared" si="1"/>
        <v>4.947773501924102E-3</v>
      </c>
    </row>
    <row r="29" spans="1:31" x14ac:dyDescent="0.25">
      <c r="W29" s="157">
        <v>42572</v>
      </c>
      <c r="X29" s="40">
        <v>91.12</v>
      </c>
      <c r="Y29" s="40">
        <v>92.16</v>
      </c>
      <c r="Z29" s="40">
        <v>90.53</v>
      </c>
      <c r="AA29" s="40">
        <v>91.56</v>
      </c>
      <c r="AB29" s="95">
        <v>1453700</v>
      </c>
      <c r="AC29" s="40">
        <v>90.95</v>
      </c>
      <c r="AD29" s="2">
        <f t="shared" si="0"/>
        <v>1.6299999999999955</v>
      </c>
      <c r="AE29" s="138">
        <f t="shared" si="1"/>
        <v>-2.0847048496818177E-3</v>
      </c>
    </row>
    <row r="30" spans="1:31" x14ac:dyDescent="0.25">
      <c r="W30" s="157">
        <v>42571</v>
      </c>
      <c r="X30" s="40">
        <v>91.4</v>
      </c>
      <c r="Y30" s="40">
        <v>92.01</v>
      </c>
      <c r="Z30" s="40">
        <v>90.7</v>
      </c>
      <c r="AA30" s="40">
        <v>91.75</v>
      </c>
      <c r="AB30" s="95">
        <v>1371700</v>
      </c>
      <c r="AC30" s="40">
        <v>91.14</v>
      </c>
      <c r="AD30" s="2">
        <f t="shared" si="0"/>
        <v>1.3100000000000023</v>
      </c>
      <c r="AE30" s="138">
        <f t="shared" si="1"/>
        <v>3.8550501156513484E-3</v>
      </c>
    </row>
    <row r="31" spans="1:31" x14ac:dyDescent="0.25">
      <c r="W31" s="157">
        <v>42570</v>
      </c>
      <c r="X31" s="40">
        <v>91.05</v>
      </c>
      <c r="Y31" s="40">
        <v>91.78</v>
      </c>
      <c r="Z31" s="40">
        <v>90.86</v>
      </c>
      <c r="AA31" s="40">
        <v>91.4</v>
      </c>
      <c r="AB31" s="95">
        <v>1154700</v>
      </c>
      <c r="AC31" s="40">
        <v>90.79</v>
      </c>
      <c r="AD31" s="2">
        <f t="shared" si="0"/>
        <v>0.92000000000000171</v>
      </c>
      <c r="AE31" s="138">
        <f t="shared" si="1"/>
        <v>-2.3076923076922329E-3</v>
      </c>
    </row>
    <row r="32" spans="1:31" x14ac:dyDescent="0.25">
      <c r="W32" s="157">
        <v>42569</v>
      </c>
      <c r="X32" s="40">
        <v>91.28</v>
      </c>
      <c r="Y32" s="40">
        <v>91.72</v>
      </c>
      <c r="Z32" s="40">
        <v>90.9</v>
      </c>
      <c r="AA32" s="40">
        <v>91.61</v>
      </c>
      <c r="AB32" s="95">
        <v>895800</v>
      </c>
      <c r="AC32" s="40">
        <v>91</v>
      </c>
      <c r="AD32" s="2">
        <f t="shared" si="0"/>
        <v>0.81999999999999318</v>
      </c>
      <c r="AE32" s="138">
        <f t="shared" si="1"/>
        <v>1.320422535211252E-3</v>
      </c>
    </row>
    <row r="33" spans="1:31" x14ac:dyDescent="0.25">
      <c r="L33" t="s">
        <v>65</v>
      </c>
      <c r="M33" s="2">
        <f>K51+M51-F51</f>
        <v>-168.6200000000008</v>
      </c>
      <c r="W33" s="157">
        <v>42566</v>
      </c>
      <c r="X33" s="40">
        <v>91.9</v>
      </c>
      <c r="Y33" s="40">
        <v>92.3</v>
      </c>
      <c r="Z33" s="40">
        <v>90.78</v>
      </c>
      <c r="AA33" s="40">
        <v>91.49</v>
      </c>
      <c r="AB33" s="95">
        <v>1204000</v>
      </c>
      <c r="AC33" s="40">
        <v>90.88</v>
      </c>
      <c r="AD33" s="2">
        <f t="shared" si="0"/>
        <v>1.519999999999996</v>
      </c>
      <c r="AE33" s="138">
        <f t="shared" si="1"/>
        <v>-3.2901952182496919E-3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42565</v>
      </c>
      <c r="X34" s="40">
        <v>91.25</v>
      </c>
      <c r="Y34" s="40">
        <v>92.64</v>
      </c>
      <c r="Z34" s="40">
        <v>90.85</v>
      </c>
      <c r="AA34" s="40">
        <v>91.79</v>
      </c>
      <c r="AB34" s="95">
        <v>2310800</v>
      </c>
      <c r="AC34" s="40">
        <v>91.18</v>
      </c>
      <c r="AD34" s="2">
        <f t="shared" si="0"/>
        <v>1.7900000000000063</v>
      </c>
      <c r="AE34" s="138">
        <f t="shared" si="1"/>
        <v>1.1313220940550206E-2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42564</v>
      </c>
      <c r="X35" s="40">
        <v>88.99</v>
      </c>
      <c r="Y35" s="40">
        <v>91.43</v>
      </c>
      <c r="Z35" s="40">
        <v>87.47</v>
      </c>
      <c r="AA35" s="40">
        <v>90.77</v>
      </c>
      <c r="AB35" s="95">
        <v>2658300</v>
      </c>
      <c r="AC35" s="40">
        <v>90.16</v>
      </c>
      <c r="AD35" s="2">
        <f t="shared" si="0"/>
        <v>3.960000000000008</v>
      </c>
      <c r="AE35" s="138">
        <f t="shared" si="1"/>
        <v>2.6528521006489836E-2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42563</v>
      </c>
      <c r="X36" s="40">
        <v>87.61</v>
      </c>
      <c r="Y36" s="40">
        <v>88.96</v>
      </c>
      <c r="Z36" s="40">
        <v>87.61</v>
      </c>
      <c r="AA36" s="40">
        <v>88.42</v>
      </c>
      <c r="AB36" s="95">
        <v>1491600</v>
      </c>
      <c r="AC36" s="40">
        <v>87.83</v>
      </c>
      <c r="AD36" s="2">
        <f t="shared" si="0"/>
        <v>1.3499999999999943</v>
      </c>
      <c r="AE36" s="138">
        <f t="shared" si="1"/>
        <v>1.6904017598703192E-2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42562</v>
      </c>
      <c r="X37" s="40">
        <v>86.65</v>
      </c>
      <c r="Y37" s="40">
        <v>87.47</v>
      </c>
      <c r="Z37" s="40">
        <v>86.64</v>
      </c>
      <c r="AA37" s="40">
        <v>86.95</v>
      </c>
      <c r="AB37" s="95">
        <v>1466300</v>
      </c>
      <c r="AC37" s="40">
        <v>86.37</v>
      </c>
      <c r="AD37" s="2">
        <f t="shared" si="0"/>
        <v>0.82999999999999829</v>
      </c>
      <c r="AE37" s="138">
        <f t="shared" si="1"/>
        <v>6.1742777260018755E-3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42559</v>
      </c>
      <c r="X38" s="40">
        <v>84.79</v>
      </c>
      <c r="Y38" s="40">
        <v>86.94</v>
      </c>
      <c r="Z38" s="40">
        <v>84.67</v>
      </c>
      <c r="AA38" s="40">
        <v>86.42</v>
      </c>
      <c r="AB38" s="95">
        <v>2131400</v>
      </c>
      <c r="AC38" s="40">
        <v>85.84</v>
      </c>
      <c r="AD38" s="2">
        <f t="shared" si="0"/>
        <v>2.269999999999996</v>
      </c>
      <c r="AE38" s="138">
        <f t="shared" si="1"/>
        <v>2.8270244369908992E-2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42558</v>
      </c>
      <c r="X39" s="40">
        <v>85.02</v>
      </c>
      <c r="Y39" s="40">
        <v>85.4</v>
      </c>
      <c r="Z39" s="40">
        <v>83.66</v>
      </c>
      <c r="AA39" s="40">
        <v>84.04</v>
      </c>
      <c r="AB39" s="95">
        <v>1452000</v>
      </c>
      <c r="AC39" s="40">
        <v>83.48</v>
      </c>
      <c r="AD39" s="2">
        <f t="shared" si="0"/>
        <v>1.7400000000000091</v>
      </c>
      <c r="AE39" s="138">
        <f t="shared" si="1"/>
        <v>-1.0666034605356645E-2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42557</v>
      </c>
      <c r="X40" s="40">
        <v>83.83</v>
      </c>
      <c r="Y40" s="40">
        <v>85.26</v>
      </c>
      <c r="Z40" s="40">
        <v>83.3</v>
      </c>
      <c r="AA40" s="40">
        <v>84.95</v>
      </c>
      <c r="AB40" s="95">
        <v>1839000</v>
      </c>
      <c r="AC40" s="40">
        <v>84.38</v>
      </c>
      <c r="AD40" s="2">
        <f t="shared" si="0"/>
        <v>1.960000000000008</v>
      </c>
      <c r="AE40" s="138">
        <f t="shared" si="1"/>
        <v>1.2479001679865487E-2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42556</v>
      </c>
      <c r="X41" s="40">
        <v>84.82</v>
      </c>
      <c r="Y41" s="40">
        <v>85.15</v>
      </c>
      <c r="Z41" s="40">
        <v>83.23</v>
      </c>
      <c r="AA41" s="40">
        <v>83.9</v>
      </c>
      <c r="AB41" s="95">
        <v>1406700</v>
      </c>
      <c r="AC41" s="40">
        <v>83.34</v>
      </c>
      <c r="AD41" s="2">
        <f t="shared" si="0"/>
        <v>1.9200000000000017</v>
      </c>
      <c r="AE41" s="138">
        <f t="shared" si="1"/>
        <v>-1.5242821694434472E-2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42552</v>
      </c>
      <c r="X42" s="40">
        <v>84.89</v>
      </c>
      <c r="Y42" s="40">
        <v>85.64</v>
      </c>
      <c r="Z42" s="40">
        <v>84.7</v>
      </c>
      <c r="AA42" s="40">
        <v>85.2</v>
      </c>
      <c r="AB42" s="95">
        <v>1239900</v>
      </c>
      <c r="AC42" s="40">
        <v>84.63</v>
      </c>
      <c r="AD42" s="2">
        <f t="shared" si="0"/>
        <v>0.93999999999999773</v>
      </c>
      <c r="AE42" s="138">
        <f t="shared" si="1"/>
        <v>8.2781456953640031E-4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101.497</v>
      </c>
      <c r="Q43" s="2"/>
      <c r="R43" s="34"/>
      <c r="T43" s="10" t="s">
        <v>98</v>
      </c>
      <c r="U43" s="88">
        <v>92.08</v>
      </c>
      <c r="W43" s="157">
        <v>42551</v>
      </c>
      <c r="X43" s="40">
        <v>84.16</v>
      </c>
      <c r="Y43" s="40">
        <v>85.13</v>
      </c>
      <c r="Z43" s="40">
        <v>83.23</v>
      </c>
      <c r="AA43" s="40">
        <v>85.13</v>
      </c>
      <c r="AB43" s="95">
        <v>1460800</v>
      </c>
      <c r="AC43" s="40">
        <v>84.56</v>
      </c>
      <c r="AD43" s="2">
        <f t="shared" si="0"/>
        <v>1.8999999999999915</v>
      </c>
      <c r="AE43" s="138">
        <f t="shared" si="1"/>
        <v>1.64683255198943E-2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100.57430000000001</v>
      </c>
      <c r="Q44" s="2"/>
      <c r="R44" s="34"/>
      <c r="T44" s="10" t="s">
        <v>99</v>
      </c>
      <c r="U44" s="88">
        <v>92.16</v>
      </c>
      <c r="W44" s="157">
        <v>42550</v>
      </c>
      <c r="X44" s="40">
        <v>83.02</v>
      </c>
      <c r="Y44" s="40">
        <v>84.19</v>
      </c>
      <c r="Z44" s="40">
        <v>82.91</v>
      </c>
      <c r="AA44" s="40">
        <v>83.75</v>
      </c>
      <c r="AB44" s="95">
        <v>951500</v>
      </c>
      <c r="AC44" s="40">
        <v>83.19</v>
      </c>
      <c r="AD44" s="2">
        <f t="shared" si="0"/>
        <v>1.2800000000000011</v>
      </c>
      <c r="AE44" s="138">
        <f t="shared" si="1"/>
        <v>1.8486777668951904E-2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99.651600000000002</v>
      </c>
      <c r="Q45" s="2"/>
      <c r="R45" s="34"/>
      <c r="T45" s="10" t="s">
        <v>100</v>
      </c>
      <c r="U45" s="88" t="s">
        <v>432</v>
      </c>
      <c r="W45" s="157">
        <v>42549</v>
      </c>
      <c r="X45" s="40">
        <v>80.78</v>
      </c>
      <c r="Y45" s="40">
        <v>82.45</v>
      </c>
      <c r="Z45" s="40">
        <v>80.42</v>
      </c>
      <c r="AA45" s="40">
        <v>82.23</v>
      </c>
      <c r="AB45" s="95">
        <v>1538100</v>
      </c>
      <c r="AC45" s="40">
        <v>81.680000000000007</v>
      </c>
      <c r="AD45" s="2">
        <f t="shared" si="0"/>
        <v>2.0300000000000011</v>
      </c>
      <c r="AE45" s="138">
        <f t="shared" si="1"/>
        <v>3.1964624131396002E-2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98.728899999999996</v>
      </c>
      <c r="Q46" s="2"/>
      <c r="R46" s="34"/>
      <c r="T46" s="10" t="s">
        <v>101</v>
      </c>
      <c r="U46" s="88" t="s">
        <v>433</v>
      </c>
      <c r="W46" s="157">
        <v>42548</v>
      </c>
      <c r="X46" s="40">
        <v>81.650000000000006</v>
      </c>
      <c r="Y46" s="40">
        <v>81.96</v>
      </c>
      <c r="Z46" s="40">
        <v>78.73</v>
      </c>
      <c r="AA46" s="40">
        <v>79.680000000000007</v>
      </c>
      <c r="AB46" s="95">
        <v>2009000</v>
      </c>
      <c r="AC46" s="40">
        <v>79.150000000000006</v>
      </c>
      <c r="AD46" s="2">
        <f t="shared" si="0"/>
        <v>3.2299999999999898</v>
      </c>
      <c r="AE46" s="138">
        <f t="shared" si="1"/>
        <v>-3.5814350103544834E-2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97.806200000000004</v>
      </c>
      <c r="Q47" s="2"/>
      <c r="R47" s="34"/>
      <c r="T47" s="10" t="s">
        <v>102</v>
      </c>
      <c r="U47" s="88">
        <v>91.62</v>
      </c>
      <c r="W47" s="157">
        <v>42545</v>
      </c>
      <c r="X47" s="40">
        <v>83.88</v>
      </c>
      <c r="Y47" s="40">
        <v>84.85</v>
      </c>
      <c r="Z47" s="40">
        <v>82.49</v>
      </c>
      <c r="AA47" s="40">
        <v>82.64</v>
      </c>
      <c r="AB47" s="95">
        <v>2196800</v>
      </c>
      <c r="AC47" s="40">
        <v>82.09</v>
      </c>
      <c r="AD47" s="2">
        <f t="shared" si="0"/>
        <v>2.3599999999999994</v>
      </c>
      <c r="AE47" s="138">
        <f t="shared" si="1"/>
        <v>-5.0104142559592613E-2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96.883499999999998</v>
      </c>
      <c r="Q48" s="2"/>
      <c r="R48" s="34"/>
      <c r="T48" s="10" t="s">
        <v>103</v>
      </c>
      <c r="U48" s="88">
        <v>1.3119099999999999</v>
      </c>
      <c r="W48" s="157">
        <v>42544</v>
      </c>
      <c r="X48" s="40">
        <v>86.93</v>
      </c>
      <c r="Y48" s="40">
        <v>87.5</v>
      </c>
      <c r="Z48" s="40">
        <v>86.2</v>
      </c>
      <c r="AA48" s="40">
        <v>87</v>
      </c>
      <c r="AB48" s="95">
        <v>1291900</v>
      </c>
      <c r="AC48" s="40">
        <v>86.42</v>
      </c>
      <c r="AD48" s="2">
        <f t="shared" si="0"/>
        <v>1.2999999999999972</v>
      </c>
      <c r="AE48" s="138">
        <f t="shared" si="1"/>
        <v>1.099672437997179E-2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95.960800000000006</v>
      </c>
      <c r="Q49" s="2"/>
      <c r="R49" s="34"/>
      <c r="T49" s="10" t="s">
        <v>123</v>
      </c>
      <c r="U49" s="88" t="s">
        <v>323</v>
      </c>
      <c r="W49" s="157">
        <v>42543</v>
      </c>
      <c r="X49" s="40">
        <v>85.23</v>
      </c>
      <c r="Y49" s="40">
        <v>86.54</v>
      </c>
      <c r="Z49" s="40">
        <v>85.02</v>
      </c>
      <c r="AA49" s="40">
        <v>86.05</v>
      </c>
      <c r="AB49" s="95">
        <v>1488700</v>
      </c>
      <c r="AC49" s="40">
        <v>85.48</v>
      </c>
      <c r="AD49" s="2">
        <f t="shared" si="0"/>
        <v>1.5200000000000102</v>
      </c>
      <c r="AE49" s="138">
        <f t="shared" si="1"/>
        <v>1.2316437707247774E-2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95.0381</v>
      </c>
      <c r="Q50" s="2"/>
      <c r="R50" s="34"/>
      <c r="T50" s="10"/>
      <c r="U50" s="88"/>
      <c r="W50" s="157">
        <v>42542</v>
      </c>
      <c r="X50" s="40">
        <v>84.32</v>
      </c>
      <c r="Y50" s="40">
        <v>85.54</v>
      </c>
      <c r="Z50" s="40">
        <v>84.32</v>
      </c>
      <c r="AA50" s="40">
        <v>85.01</v>
      </c>
      <c r="AB50" s="95">
        <v>1200500</v>
      </c>
      <c r="AC50" s="40">
        <v>84.44</v>
      </c>
      <c r="AD50" s="2">
        <f t="shared" si="0"/>
        <v>1.2200000000000131</v>
      </c>
      <c r="AE50" s="138">
        <f t="shared" si="1"/>
        <v>-7.5223319228960861E-3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94.115399999999994</v>
      </c>
      <c r="Q51" s="2"/>
      <c r="R51" s="34"/>
      <c r="T51" s="10" t="s">
        <v>105</v>
      </c>
      <c r="U51" s="88" t="s">
        <v>434</v>
      </c>
      <c r="W51" s="157">
        <v>42541</v>
      </c>
      <c r="X51" s="40">
        <v>86.21</v>
      </c>
      <c r="Y51" s="40">
        <v>86.99</v>
      </c>
      <c r="Z51" s="40">
        <v>85.48</v>
      </c>
      <c r="AA51" s="40">
        <v>85.65</v>
      </c>
      <c r="AB51" s="95">
        <v>1777000</v>
      </c>
      <c r="AC51" s="40">
        <v>85.08</v>
      </c>
      <c r="AD51" s="2">
        <f t="shared" si="0"/>
        <v>1.5099999999999909</v>
      </c>
      <c r="AE51" s="138">
        <f t="shared" si="1"/>
        <v>5.4360671236113323E-3</v>
      </c>
    </row>
    <row r="52" spans="1:31" x14ac:dyDescent="0.25">
      <c r="O52" s="83">
        <v>1.01</v>
      </c>
      <c r="P52" s="83">
        <f t="shared" si="3"/>
        <v>93.192700000000002</v>
      </c>
      <c r="Q52" s="2"/>
      <c r="R52" s="34"/>
      <c r="T52" s="10" t="s">
        <v>106</v>
      </c>
      <c r="U52" s="88" t="s">
        <v>226</v>
      </c>
      <c r="W52" s="157">
        <v>42538</v>
      </c>
      <c r="X52" s="40">
        <v>84.15</v>
      </c>
      <c r="Y52" s="40">
        <v>85.72</v>
      </c>
      <c r="Z52" s="40">
        <v>83.84</v>
      </c>
      <c r="AA52" s="40">
        <v>85.19</v>
      </c>
      <c r="AB52" s="95">
        <v>2195200</v>
      </c>
      <c r="AC52" s="40">
        <v>84.62</v>
      </c>
      <c r="AD52" s="2">
        <f t="shared" si="0"/>
        <v>1.8799999999999955</v>
      </c>
      <c r="AE52" s="138">
        <f t="shared" si="1"/>
        <v>1.1837857228267579E-2</v>
      </c>
    </row>
    <row r="53" spans="1:31" x14ac:dyDescent="0.25">
      <c r="O53" s="83">
        <v>1</v>
      </c>
      <c r="P53" s="83">
        <f t="shared" si="3"/>
        <v>92.27</v>
      </c>
      <c r="Q53" s="2"/>
      <c r="R53" s="34"/>
      <c r="T53" s="10" t="s">
        <v>107</v>
      </c>
      <c r="U53" s="90">
        <v>1322655</v>
      </c>
      <c r="W53" s="157">
        <v>42537</v>
      </c>
      <c r="X53" s="40">
        <v>83.03</v>
      </c>
      <c r="Y53" s="40">
        <v>84.5</v>
      </c>
      <c r="Z53" s="40">
        <v>82.28</v>
      </c>
      <c r="AA53" s="40">
        <v>84.19</v>
      </c>
      <c r="AB53" s="95">
        <v>1553700</v>
      </c>
      <c r="AC53" s="40">
        <v>83.63</v>
      </c>
      <c r="AD53" s="2">
        <f t="shared" si="0"/>
        <v>2.2199999999999989</v>
      </c>
      <c r="AE53" s="138">
        <f t="shared" si="1"/>
        <v>8.3192669399565489E-3</v>
      </c>
    </row>
    <row r="54" spans="1:31" x14ac:dyDescent="0.25">
      <c r="O54" s="83">
        <v>0.99</v>
      </c>
      <c r="P54" s="83">
        <f t="shared" si="3"/>
        <v>91.34729999999999</v>
      </c>
      <c r="Q54" s="2"/>
      <c r="R54" s="34"/>
      <c r="T54" s="10" t="s">
        <v>110</v>
      </c>
      <c r="U54" s="90">
        <v>1436150</v>
      </c>
      <c r="W54" s="157">
        <v>42536</v>
      </c>
      <c r="X54" s="40">
        <v>83.23</v>
      </c>
      <c r="Y54" s="40">
        <v>84.26</v>
      </c>
      <c r="Z54" s="40">
        <v>82.63</v>
      </c>
      <c r="AA54" s="40">
        <v>83.5</v>
      </c>
      <c r="AB54" s="95">
        <v>1774700</v>
      </c>
      <c r="AC54" s="40">
        <v>82.94</v>
      </c>
      <c r="AD54" s="2">
        <f t="shared" si="0"/>
        <v>1.6300000000000097</v>
      </c>
      <c r="AE54" s="138">
        <f t="shared" si="1"/>
        <v>8.3890577507599318E-3</v>
      </c>
    </row>
    <row r="55" spans="1:31" x14ac:dyDescent="0.25">
      <c r="O55" s="83">
        <v>0.98</v>
      </c>
      <c r="P55" s="83">
        <f t="shared" si="3"/>
        <v>90.424599999999998</v>
      </c>
      <c r="Q55" s="2"/>
      <c r="R55" s="34"/>
      <c r="T55" s="10" t="s">
        <v>108</v>
      </c>
      <c r="U55" s="88" t="s">
        <v>435</v>
      </c>
      <c r="W55" s="157">
        <v>42535</v>
      </c>
      <c r="X55" s="40">
        <v>83.23</v>
      </c>
      <c r="Y55" s="40">
        <v>84.25</v>
      </c>
      <c r="Z55" s="40">
        <v>82.58</v>
      </c>
      <c r="AA55" s="40">
        <v>82.8</v>
      </c>
      <c r="AB55" s="95">
        <v>1071000</v>
      </c>
      <c r="AC55" s="40">
        <v>82.25</v>
      </c>
      <c r="AD55" s="2">
        <f t="shared" si="0"/>
        <v>1.6700000000000017</v>
      </c>
      <c r="AE55" s="138">
        <f t="shared" si="1"/>
        <v>-5.0804403048264613E-3</v>
      </c>
    </row>
    <row r="56" spans="1:31" x14ac:dyDescent="0.25">
      <c r="O56" s="83">
        <v>0.97</v>
      </c>
      <c r="P56" s="83">
        <f t="shared" si="3"/>
        <v>89.501899999999992</v>
      </c>
      <c r="T56" s="10" t="s">
        <v>111</v>
      </c>
      <c r="U56" s="88">
        <v>17.28</v>
      </c>
      <c r="W56" s="157">
        <v>42534</v>
      </c>
      <c r="X56" s="40">
        <v>84</v>
      </c>
      <c r="Y56" s="40">
        <v>84.4</v>
      </c>
      <c r="Z56" s="40">
        <v>83.21</v>
      </c>
      <c r="AA56" s="40">
        <v>83.23</v>
      </c>
      <c r="AB56" s="95">
        <v>1617000</v>
      </c>
      <c r="AC56" s="40">
        <v>82.67</v>
      </c>
      <c r="AD56" s="2">
        <f t="shared" si="0"/>
        <v>1.1900000000000119</v>
      </c>
      <c r="AE56" s="138">
        <f t="shared" si="1"/>
        <v>-1.029570214294262E-2</v>
      </c>
    </row>
    <row r="57" spans="1:31" x14ac:dyDescent="0.25">
      <c r="O57" s="83">
        <v>0.96</v>
      </c>
      <c r="P57" s="83">
        <f t="shared" si="3"/>
        <v>88.579199999999986</v>
      </c>
      <c r="T57" s="10" t="s">
        <v>112</v>
      </c>
      <c r="U57" s="88">
        <v>5.34</v>
      </c>
      <c r="W57" s="157">
        <v>42531</v>
      </c>
      <c r="X57" s="40">
        <v>85.14</v>
      </c>
      <c r="Y57" s="40">
        <v>85.16</v>
      </c>
      <c r="Z57" s="40">
        <v>83.46</v>
      </c>
      <c r="AA57" s="40">
        <v>84.09</v>
      </c>
      <c r="AB57" s="95">
        <v>1168100</v>
      </c>
      <c r="AC57" s="40">
        <v>83.53</v>
      </c>
      <c r="AD57" s="2">
        <f t="shared" si="0"/>
        <v>1.7000000000000028</v>
      </c>
      <c r="AE57" s="138">
        <f t="shared" si="1"/>
        <v>-1.7640832647300986E-2</v>
      </c>
    </row>
    <row r="58" spans="1:31" x14ac:dyDescent="0.25">
      <c r="O58" s="83">
        <v>0.95</v>
      </c>
      <c r="P58" s="83">
        <f t="shared" si="3"/>
        <v>87.656499999999994</v>
      </c>
      <c r="T58" s="10" t="s">
        <v>109</v>
      </c>
      <c r="U58" s="88" t="s">
        <v>385</v>
      </c>
      <c r="W58" s="157">
        <v>42530</v>
      </c>
      <c r="X58" s="40">
        <v>85.29</v>
      </c>
      <c r="Y58" s="40">
        <v>85.74</v>
      </c>
      <c r="Z58" s="40">
        <v>83.82</v>
      </c>
      <c r="AA58" s="40">
        <v>85.6</v>
      </c>
      <c r="AB58" s="95">
        <v>1817600</v>
      </c>
      <c r="AC58" s="40">
        <v>85.03</v>
      </c>
      <c r="AD58" s="2">
        <f t="shared" si="0"/>
        <v>1.9200000000000017</v>
      </c>
      <c r="AE58" s="138">
        <f t="shared" si="1"/>
        <v>-4.0993206840008733E-3</v>
      </c>
    </row>
    <row r="59" spans="1:31" x14ac:dyDescent="0.25">
      <c r="O59" s="83">
        <v>0.94</v>
      </c>
      <c r="P59" s="83">
        <f t="shared" si="3"/>
        <v>86.733799999999988</v>
      </c>
      <c r="W59" s="157">
        <v>42529</v>
      </c>
      <c r="X59" s="40">
        <v>83.99</v>
      </c>
      <c r="Y59" s="40">
        <v>86.69</v>
      </c>
      <c r="Z59" s="40">
        <v>83.67</v>
      </c>
      <c r="AA59" s="40">
        <v>85.95</v>
      </c>
      <c r="AB59" s="95">
        <v>1862800</v>
      </c>
      <c r="AC59" s="40">
        <v>85.38</v>
      </c>
      <c r="AD59" s="2">
        <f t="shared" si="0"/>
        <v>3.019999999999996</v>
      </c>
      <c r="AE59" s="138">
        <f t="shared" si="1"/>
        <v>2.6448665544601901E-2</v>
      </c>
    </row>
    <row r="60" spans="1:31" x14ac:dyDescent="0.25">
      <c r="O60" s="83">
        <v>0.93</v>
      </c>
      <c r="P60" s="83">
        <f t="shared" si="3"/>
        <v>85.811099999999996</v>
      </c>
      <c r="W60" s="157">
        <v>42528</v>
      </c>
      <c r="X60" s="40">
        <v>83.31</v>
      </c>
      <c r="Y60" s="40">
        <v>84.78</v>
      </c>
      <c r="Z60" s="40">
        <v>83.31</v>
      </c>
      <c r="AA60" s="40">
        <v>83.74</v>
      </c>
      <c r="AB60" s="95">
        <v>1139900</v>
      </c>
      <c r="AC60" s="40">
        <v>83.18</v>
      </c>
      <c r="AD60" s="2">
        <f t="shared" si="0"/>
        <v>1.4699999999999989</v>
      </c>
      <c r="AE60" s="138">
        <f t="shared" si="1"/>
        <v>5.6825051384357117E-3</v>
      </c>
    </row>
    <row r="61" spans="1:31" x14ac:dyDescent="0.25">
      <c r="O61" s="83">
        <v>0.92</v>
      </c>
      <c r="P61" s="83">
        <f t="shared" si="3"/>
        <v>84.888400000000004</v>
      </c>
      <c r="W61" s="157">
        <v>42527</v>
      </c>
      <c r="X61" s="40">
        <v>83.54</v>
      </c>
      <c r="Y61" s="40">
        <v>84.3</v>
      </c>
      <c r="Z61" s="40">
        <v>82.58</v>
      </c>
      <c r="AA61" s="40">
        <v>83.27</v>
      </c>
      <c r="AB61" s="95">
        <v>1493700</v>
      </c>
      <c r="AC61" s="40">
        <v>82.71</v>
      </c>
      <c r="AD61" s="2">
        <f t="shared" si="0"/>
        <v>1.7199999999999989</v>
      </c>
      <c r="AE61" s="138">
        <f t="shared" si="1"/>
        <v>1.938219261053975E-3</v>
      </c>
    </row>
    <row r="62" spans="1:31" x14ac:dyDescent="0.25">
      <c r="O62" s="83">
        <v>0.91</v>
      </c>
      <c r="P62" s="83">
        <f t="shared" si="3"/>
        <v>83.965699999999998</v>
      </c>
      <c r="W62" s="157">
        <v>42524</v>
      </c>
      <c r="X62" s="40">
        <v>82.58</v>
      </c>
      <c r="Y62" s="40">
        <v>83.47</v>
      </c>
      <c r="Z62" s="40">
        <v>81.91</v>
      </c>
      <c r="AA62" s="40">
        <v>83.11</v>
      </c>
      <c r="AB62" s="95">
        <v>1554800</v>
      </c>
      <c r="AC62" s="40">
        <v>82.55</v>
      </c>
      <c r="AD62" s="2">
        <f t="shared" si="0"/>
        <v>1.5600000000000023</v>
      </c>
      <c r="AE62" s="138">
        <f t="shared" si="1"/>
        <v>-7.263043215107734E-4</v>
      </c>
    </row>
    <row r="63" spans="1:31" x14ac:dyDescent="0.25">
      <c r="O63" s="83">
        <v>0.9</v>
      </c>
      <c r="P63" s="83">
        <f t="shared" si="3"/>
        <v>83.042999999999992</v>
      </c>
      <c r="W63" s="157">
        <v>42523</v>
      </c>
      <c r="X63" s="40">
        <v>82.6</v>
      </c>
      <c r="Y63" s="40">
        <v>83.23</v>
      </c>
      <c r="Z63" s="40">
        <v>82.06</v>
      </c>
      <c r="AA63" s="40">
        <v>83.17</v>
      </c>
      <c r="AB63" s="95">
        <v>1003600</v>
      </c>
      <c r="AC63" s="40">
        <v>82.61</v>
      </c>
      <c r="AD63" s="2">
        <f t="shared" si="0"/>
        <v>1.1700000000000017</v>
      </c>
      <c r="AE63" s="138">
        <f t="shared" si="1"/>
        <v>1.8190637885036054E-3</v>
      </c>
    </row>
    <row r="64" spans="1:31" x14ac:dyDescent="0.25">
      <c r="W64" s="157">
        <v>42522</v>
      </c>
      <c r="X64" s="40">
        <v>83.3</v>
      </c>
      <c r="Y64" s="40">
        <v>83.41</v>
      </c>
      <c r="Z64" s="40">
        <v>81.790000000000006</v>
      </c>
      <c r="AA64" s="40">
        <v>83.01</v>
      </c>
      <c r="AB64" s="95">
        <v>1525700</v>
      </c>
      <c r="AC64" s="40">
        <v>82.46</v>
      </c>
      <c r="AD64" s="2">
        <f t="shared" si="0"/>
        <v>1.6199999999999903</v>
      </c>
      <c r="AE64" s="138">
        <f t="shared" si="1"/>
        <v>-1.2455089820359366E-2</v>
      </c>
    </row>
    <row r="65" spans="23:31" x14ac:dyDescent="0.25">
      <c r="W65" s="157">
        <v>42521</v>
      </c>
      <c r="X65" s="40">
        <v>83.97</v>
      </c>
      <c r="Y65" s="40">
        <v>85.65</v>
      </c>
      <c r="Z65" s="40">
        <v>83.16</v>
      </c>
      <c r="AA65" s="40">
        <v>84.06</v>
      </c>
      <c r="AB65" s="95">
        <v>1695000</v>
      </c>
      <c r="AC65" s="40">
        <v>83.5</v>
      </c>
      <c r="AD65" s="2">
        <f t="shared" si="0"/>
        <v>2.4900000000000091</v>
      </c>
      <c r="AE65" s="138">
        <f t="shared" si="1"/>
        <v>7.1907957813999168E-4</v>
      </c>
    </row>
    <row r="66" spans="23:31" x14ac:dyDescent="0.25">
      <c r="W66" s="157">
        <v>42517</v>
      </c>
      <c r="X66" s="40">
        <v>83.94</v>
      </c>
      <c r="Y66" s="40">
        <v>84.35</v>
      </c>
      <c r="Z66" s="40">
        <v>83.22</v>
      </c>
      <c r="AA66" s="40">
        <v>84</v>
      </c>
      <c r="AB66" s="95">
        <v>1000500</v>
      </c>
      <c r="AC66" s="40">
        <v>83.44</v>
      </c>
      <c r="AD66" s="2">
        <f t="shared" si="0"/>
        <v>1.1299999999999955</v>
      </c>
      <c r="AE66" s="138">
        <f t="shared" si="1"/>
        <v>2.0415515792002736E-3</v>
      </c>
    </row>
    <row r="67" spans="23:31" x14ac:dyDescent="0.25">
      <c r="W67" s="157">
        <v>42516</v>
      </c>
      <c r="X67" s="40">
        <v>83.46</v>
      </c>
      <c r="Y67" s="40">
        <v>84.28</v>
      </c>
      <c r="Z67" s="40">
        <v>82.85</v>
      </c>
      <c r="AA67" s="40">
        <v>83.83</v>
      </c>
      <c r="AB67" s="95">
        <v>1726400</v>
      </c>
      <c r="AC67" s="40">
        <v>83.27</v>
      </c>
      <c r="AD67" s="2">
        <f>Y67-Z67</f>
        <v>1.4300000000000068</v>
      </c>
      <c r="AE67" s="138">
        <f>AC67/AC68-1</f>
        <v>6.2839879154077405E-3</v>
      </c>
    </row>
    <row r="68" spans="23:31" x14ac:dyDescent="0.25">
      <c r="W68" s="157">
        <v>42515</v>
      </c>
      <c r="X68" s="40">
        <v>82.3</v>
      </c>
      <c r="Y68" s="40">
        <v>83.75</v>
      </c>
      <c r="Z68" s="40">
        <v>82.15</v>
      </c>
      <c r="AA68" s="40">
        <v>83.31</v>
      </c>
      <c r="AB68" s="95">
        <v>3812500</v>
      </c>
      <c r="AC68" s="40">
        <v>82.75</v>
      </c>
      <c r="AD68" s="2">
        <f>Y68-Z68</f>
        <v>1.5999999999999943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7" priority="25">
      <formula>F24&gt;0</formula>
    </cfRule>
    <cfRule type="expression" dxfId="186" priority="26">
      <formula>F24&lt;0</formula>
    </cfRule>
  </conditionalFormatting>
  <conditionalFormatting sqref="H21:H27">
    <cfRule type="expression" dxfId="185" priority="19">
      <formula>H21&gt;0</formula>
    </cfRule>
    <cfRule type="expression" dxfId="184" priority="20">
      <formula>H21&lt;0</formula>
    </cfRule>
  </conditionalFormatting>
  <conditionalFormatting sqref="F21:F23">
    <cfRule type="expression" dxfId="183" priority="5">
      <formula>F21&gt;0</formula>
    </cfRule>
    <cfRule type="expression" dxfId="182" priority="6">
      <formula>F21&lt;0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42608</v>
      </c>
      <c r="X2" s="10">
        <v>176.83</v>
      </c>
      <c r="Y2" s="10">
        <v>178.65</v>
      </c>
      <c r="Z2" s="10">
        <v>175.13</v>
      </c>
      <c r="AA2" s="10">
        <v>177.16</v>
      </c>
      <c r="AB2" s="95">
        <v>2255800</v>
      </c>
      <c r="AC2" s="10">
        <v>177.16</v>
      </c>
      <c r="AD2" s="2">
        <f>Y2-Z2</f>
        <v>3.5200000000000102</v>
      </c>
      <c r="AE2" s="138">
        <f>AC2/AC3-1</f>
        <v>6.3621904112702854E-3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177.16</v>
      </c>
      <c r="T3" s="63"/>
      <c r="W3" s="133">
        <v>42607</v>
      </c>
      <c r="X3" s="10">
        <v>175.52</v>
      </c>
      <c r="Y3" s="10">
        <v>177.14</v>
      </c>
      <c r="Z3" s="10">
        <v>174.69</v>
      </c>
      <c r="AA3" s="10">
        <v>176.04</v>
      </c>
      <c r="AB3" s="95">
        <v>1873500</v>
      </c>
      <c r="AC3" s="10">
        <v>176.04</v>
      </c>
      <c r="AD3" s="2">
        <f t="shared" ref="AD3:AD66" si="0">Y3-Z3</f>
        <v>2.4499999999999886</v>
      </c>
      <c r="AE3" s="138">
        <f t="shared" ref="AE3:AE66" si="1">AC3/AC4-1</f>
        <v>4.2213348545350193E-3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177.16</v>
      </c>
      <c r="T4" s="63"/>
      <c r="W4" s="133">
        <v>42606</v>
      </c>
      <c r="X4" s="10">
        <v>177.57</v>
      </c>
      <c r="Y4" s="10">
        <v>177.69</v>
      </c>
      <c r="Z4" s="10">
        <v>174.37</v>
      </c>
      <c r="AA4" s="10">
        <v>175.3</v>
      </c>
      <c r="AB4" s="95">
        <v>2180200</v>
      </c>
      <c r="AC4" s="10">
        <v>175.3</v>
      </c>
      <c r="AD4" s="2">
        <f t="shared" si="0"/>
        <v>3.3199999999999932</v>
      </c>
      <c r="AE4" s="138">
        <f t="shared" si="1"/>
        <v>-1.1503326942596148E-2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42605</v>
      </c>
      <c r="X5" s="10">
        <v>176.72</v>
      </c>
      <c r="Y5" s="10">
        <v>177.47</v>
      </c>
      <c r="Z5" s="10">
        <v>176.12</v>
      </c>
      <c r="AA5" s="10">
        <v>177.34</v>
      </c>
      <c r="AB5" s="95">
        <v>1974100</v>
      </c>
      <c r="AC5" s="10">
        <v>177.34</v>
      </c>
      <c r="AD5" s="2">
        <f t="shared" si="0"/>
        <v>1.3499999999999943</v>
      </c>
      <c r="AE5" s="138">
        <f t="shared" si="1"/>
        <v>8.0145512419711462E-3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42604</v>
      </c>
      <c r="X6" s="10">
        <v>175</v>
      </c>
      <c r="Y6" s="10">
        <v>176.31</v>
      </c>
      <c r="Z6" s="10">
        <v>174.06</v>
      </c>
      <c r="AA6" s="10">
        <v>175.93</v>
      </c>
      <c r="AB6" s="95">
        <v>1539300</v>
      </c>
      <c r="AC6" s="10">
        <v>175.93</v>
      </c>
      <c r="AD6" s="2">
        <f t="shared" si="0"/>
        <v>2.25</v>
      </c>
      <c r="AE6" s="138">
        <f t="shared" si="1"/>
        <v>5.7165723432230919E-3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42601</v>
      </c>
      <c r="X7" s="10">
        <v>174.18</v>
      </c>
      <c r="Y7" s="10">
        <v>175.06</v>
      </c>
      <c r="Z7" s="10">
        <v>173.43</v>
      </c>
      <c r="AA7" s="10">
        <v>174.93</v>
      </c>
      <c r="AB7" s="95">
        <v>1534900</v>
      </c>
      <c r="AC7" s="10">
        <v>174.93</v>
      </c>
      <c r="AD7" s="2">
        <f t="shared" si="0"/>
        <v>1.6299999999999955</v>
      </c>
      <c r="AE7" s="138">
        <f t="shared" si="1"/>
        <v>5.7494394296555562E-3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42600</v>
      </c>
      <c r="X8" s="10">
        <v>172.82</v>
      </c>
      <c r="Y8" s="10">
        <v>174.18</v>
      </c>
      <c r="Z8" s="10">
        <v>172.64</v>
      </c>
      <c r="AA8" s="10">
        <v>173.93</v>
      </c>
      <c r="AB8" s="95">
        <v>2112000</v>
      </c>
      <c r="AC8" s="10">
        <v>173.93</v>
      </c>
      <c r="AD8" s="2">
        <f t="shared" si="0"/>
        <v>1.5400000000000205</v>
      </c>
      <c r="AE8" s="138">
        <f t="shared" si="1"/>
        <v>5.2014101600879048E-3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67"/>
      <c r="W9" s="133">
        <v>42599</v>
      </c>
      <c r="X9" s="10">
        <v>172.25</v>
      </c>
      <c r="Y9" s="10">
        <v>173.28</v>
      </c>
      <c r="Z9" s="10">
        <v>171.76</v>
      </c>
      <c r="AA9" s="10">
        <v>173.03</v>
      </c>
      <c r="AB9" s="95">
        <v>1661300</v>
      </c>
      <c r="AC9" s="10">
        <v>173.03</v>
      </c>
      <c r="AD9" s="2">
        <f t="shared" si="0"/>
        <v>1.5200000000000102</v>
      </c>
      <c r="AE9" s="138">
        <f t="shared" si="1"/>
        <v>3.6542923433875441E-3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M32</f>
        <v>780.73999999999796</v>
      </c>
      <c r="W10" s="133">
        <v>42598</v>
      </c>
      <c r="X10" s="10">
        <v>174.81</v>
      </c>
      <c r="Y10" s="10">
        <v>174.99</v>
      </c>
      <c r="Z10" s="10">
        <v>172.1</v>
      </c>
      <c r="AA10" s="10">
        <v>172.4</v>
      </c>
      <c r="AB10" s="95">
        <v>1906900</v>
      </c>
      <c r="AC10" s="10">
        <v>172.4</v>
      </c>
      <c r="AD10" s="2">
        <f t="shared" si="0"/>
        <v>2.8900000000000148</v>
      </c>
      <c r="AE10" s="138">
        <f t="shared" si="1"/>
        <v>-1.7887660931981242E-2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1.1299999999999999E-2</v>
      </c>
      <c r="W11" s="133">
        <v>42597</v>
      </c>
      <c r="X11" s="10">
        <v>173.37</v>
      </c>
      <c r="Y11" s="10">
        <v>175.81</v>
      </c>
      <c r="Z11" s="10">
        <v>172.5</v>
      </c>
      <c r="AA11" s="10">
        <v>175.54</v>
      </c>
      <c r="AB11" s="95">
        <v>2580700</v>
      </c>
      <c r="AC11" s="10">
        <v>175.54</v>
      </c>
      <c r="AD11" s="2">
        <f t="shared" si="0"/>
        <v>3.3100000000000023</v>
      </c>
      <c r="AE11" s="138">
        <f t="shared" si="1"/>
        <v>1.7800197135733775E-2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42594</v>
      </c>
      <c r="X12" s="10">
        <v>172.13</v>
      </c>
      <c r="Y12" s="10">
        <v>172.62</v>
      </c>
      <c r="Z12" s="10">
        <v>171.38</v>
      </c>
      <c r="AA12" s="10">
        <v>172.47</v>
      </c>
      <c r="AB12" s="95">
        <v>1653000</v>
      </c>
      <c r="AC12" s="10">
        <v>172.47</v>
      </c>
      <c r="AD12" s="2">
        <f t="shared" si="0"/>
        <v>1.2400000000000091</v>
      </c>
      <c r="AE12" s="138">
        <f t="shared" si="1"/>
        <v>2.2081468998780274E-3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42593</v>
      </c>
      <c r="X13" s="10">
        <v>172.07</v>
      </c>
      <c r="Y13" s="10">
        <v>173.16</v>
      </c>
      <c r="Z13" s="10">
        <v>170.9</v>
      </c>
      <c r="AA13" s="10">
        <v>172.09</v>
      </c>
      <c r="AB13" s="95">
        <v>1574500</v>
      </c>
      <c r="AC13" s="10">
        <v>172.09</v>
      </c>
      <c r="AD13" s="2">
        <f t="shared" si="0"/>
        <v>2.2599999999999909</v>
      </c>
      <c r="AE13" s="138">
        <f t="shared" si="1"/>
        <v>1.3965667733488729E-3</v>
      </c>
    </row>
    <row r="14" spans="1:31" x14ac:dyDescent="0.25">
      <c r="W14" s="133">
        <v>42592</v>
      </c>
      <c r="X14" s="10">
        <v>171.22</v>
      </c>
      <c r="Y14" s="10">
        <v>172.18</v>
      </c>
      <c r="Z14" s="10">
        <v>169.84</v>
      </c>
      <c r="AA14" s="10">
        <v>171.85</v>
      </c>
      <c r="AB14" s="95">
        <v>1952300</v>
      </c>
      <c r="AC14" s="10">
        <v>171.85</v>
      </c>
      <c r="AD14" s="2">
        <f t="shared" si="0"/>
        <v>2.3400000000000034</v>
      </c>
      <c r="AE14" s="138">
        <f t="shared" si="1"/>
        <v>3.9726587602968433E-3</v>
      </c>
    </row>
    <row r="15" spans="1:31" x14ac:dyDescent="0.25">
      <c r="W15" s="133">
        <v>42591</v>
      </c>
      <c r="X15" s="10">
        <v>168.94</v>
      </c>
      <c r="Y15" s="10">
        <v>172.17</v>
      </c>
      <c r="Z15" s="10">
        <v>168.7</v>
      </c>
      <c r="AA15" s="10">
        <v>171.17</v>
      </c>
      <c r="AB15" s="95">
        <v>3274300</v>
      </c>
      <c r="AC15" s="10">
        <v>171.17</v>
      </c>
      <c r="AD15" s="2">
        <f t="shared" si="0"/>
        <v>3.4699999999999989</v>
      </c>
      <c r="AE15" s="138">
        <f t="shared" si="1"/>
        <v>1.6750816750816799E-2</v>
      </c>
    </row>
    <row r="16" spans="1:31" x14ac:dyDescent="0.25">
      <c r="W16" s="133">
        <v>42590</v>
      </c>
      <c r="X16" s="10">
        <v>170</v>
      </c>
      <c r="Y16" s="10">
        <v>171.23</v>
      </c>
      <c r="Z16" s="10">
        <v>167.86</v>
      </c>
      <c r="AA16" s="10">
        <v>168.35</v>
      </c>
      <c r="AB16" s="95">
        <v>1908400</v>
      </c>
      <c r="AC16" s="10">
        <v>168.35</v>
      </c>
      <c r="AD16" s="2">
        <f t="shared" si="0"/>
        <v>3.3699999999999761</v>
      </c>
      <c r="AE16" s="138">
        <f t="shared" si="1"/>
        <v>-1.0404420409123039E-2</v>
      </c>
    </row>
    <row r="17" spans="1:31" x14ac:dyDescent="0.25">
      <c r="W17" s="133">
        <v>42587</v>
      </c>
      <c r="X17" s="10">
        <v>167.95</v>
      </c>
      <c r="Y17" s="10">
        <v>170.2</v>
      </c>
      <c r="Z17" s="10">
        <v>167.23</v>
      </c>
      <c r="AA17" s="10">
        <v>170.12</v>
      </c>
      <c r="AB17" s="95">
        <v>2559400</v>
      </c>
      <c r="AC17" s="10">
        <v>170.12</v>
      </c>
      <c r="AD17" s="2">
        <f t="shared" si="0"/>
        <v>2.9699999999999989</v>
      </c>
      <c r="AE17" s="138">
        <f t="shared" si="1"/>
        <v>1.8743637343553443E-2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42586</v>
      </c>
      <c r="X18" s="10">
        <v>164.27</v>
      </c>
      <c r="Y18" s="10">
        <v>167</v>
      </c>
      <c r="Z18" s="10">
        <v>164.2</v>
      </c>
      <c r="AA18" s="10">
        <v>166.99</v>
      </c>
      <c r="AB18" s="95">
        <v>1997800</v>
      </c>
      <c r="AC18" s="10">
        <v>166.99</v>
      </c>
      <c r="AD18" s="2">
        <f t="shared" si="0"/>
        <v>2.8000000000000114</v>
      </c>
      <c r="AE18" s="138">
        <f t="shared" si="1"/>
        <v>1.7549204801657448E-2</v>
      </c>
    </row>
    <row r="19" spans="1:31" x14ac:dyDescent="0.25">
      <c r="W19" s="133">
        <v>42585</v>
      </c>
      <c r="X19" s="10">
        <v>161.88</v>
      </c>
      <c r="Y19" s="10">
        <v>164.15</v>
      </c>
      <c r="Z19" s="10">
        <v>161.28</v>
      </c>
      <c r="AA19" s="10">
        <v>164.11</v>
      </c>
      <c r="AB19" s="95">
        <v>1501900</v>
      </c>
      <c r="AC19" s="10">
        <v>164.11</v>
      </c>
      <c r="AD19" s="2">
        <f t="shared" si="0"/>
        <v>2.8700000000000045</v>
      </c>
      <c r="AE19" s="138">
        <f t="shared" si="1"/>
        <v>7.4897169869239111E-3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42584</v>
      </c>
      <c r="X20" s="10">
        <v>163.1</v>
      </c>
      <c r="Y20" s="10">
        <v>163.99</v>
      </c>
      <c r="Z20" s="10">
        <v>162.27000000000001</v>
      </c>
      <c r="AA20" s="10">
        <v>162.88999999999999</v>
      </c>
      <c r="AB20" s="95">
        <v>2268900</v>
      </c>
      <c r="AC20" s="10">
        <v>162.88999999999999</v>
      </c>
      <c r="AD20" s="2">
        <f t="shared" si="0"/>
        <v>1.7199999999999989</v>
      </c>
      <c r="AE20" s="138">
        <f t="shared" si="1"/>
        <v>-3.7918170142499097E-3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42583</v>
      </c>
      <c r="X21" s="10">
        <v>162.78</v>
      </c>
      <c r="Y21" s="10">
        <v>163.88</v>
      </c>
      <c r="Z21" s="10">
        <v>161.9</v>
      </c>
      <c r="AA21" s="10">
        <v>163.51</v>
      </c>
      <c r="AB21" s="95">
        <v>1787600</v>
      </c>
      <c r="AC21" s="10">
        <v>163.51</v>
      </c>
      <c r="AD21" s="2">
        <f t="shared" si="0"/>
        <v>1.9799999999999898</v>
      </c>
      <c r="AE21" s="138">
        <f t="shared" si="1"/>
        <v>9.4456105692060088E-3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42580</v>
      </c>
      <c r="X22" s="10">
        <v>163.93</v>
      </c>
      <c r="Y22" s="10">
        <v>164.65</v>
      </c>
      <c r="Z22" s="10">
        <v>161.1</v>
      </c>
      <c r="AA22" s="10">
        <v>161.97999999999999</v>
      </c>
      <c r="AB22" s="95">
        <v>2603000</v>
      </c>
      <c r="AC22" s="10">
        <v>161.97999999999999</v>
      </c>
      <c r="AD22" s="2">
        <f t="shared" si="0"/>
        <v>3.5500000000000114</v>
      </c>
      <c r="AE22" s="138">
        <f t="shared" si="1"/>
        <v>-1.370029836205322E-2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42579</v>
      </c>
      <c r="X23" s="10">
        <v>165</v>
      </c>
      <c r="Y23" s="10">
        <v>166.97</v>
      </c>
      <c r="Z23" s="10">
        <v>163.92</v>
      </c>
      <c r="AA23" s="10">
        <v>164.23</v>
      </c>
      <c r="AB23" s="95">
        <v>1951200</v>
      </c>
      <c r="AC23" s="10">
        <v>164.23</v>
      </c>
      <c r="AD23" s="2">
        <f t="shared" si="0"/>
        <v>3.0500000000000114</v>
      </c>
      <c r="AE23" s="138">
        <f t="shared" si="1"/>
        <v>-8.6321381142098197E-3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42578</v>
      </c>
      <c r="X24" s="10">
        <v>165.94</v>
      </c>
      <c r="Y24" s="10">
        <v>167.6</v>
      </c>
      <c r="Z24" s="10">
        <v>162.71</v>
      </c>
      <c r="AA24" s="10">
        <v>165.66</v>
      </c>
      <c r="AB24" s="95">
        <v>3049300</v>
      </c>
      <c r="AC24" s="10">
        <v>165.66</v>
      </c>
      <c r="AD24" s="2">
        <f t="shared" si="0"/>
        <v>4.8899999999999864</v>
      </c>
      <c r="AE24" s="138">
        <f t="shared" si="1"/>
        <v>1.3582966226137971E-2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42577</v>
      </c>
      <c r="X25" s="10">
        <v>161.41</v>
      </c>
      <c r="Y25" s="10">
        <v>163.5</v>
      </c>
      <c r="Z25" s="10">
        <v>160.37</v>
      </c>
      <c r="AA25" s="10">
        <v>163.44</v>
      </c>
      <c r="AB25" s="95">
        <v>2863100</v>
      </c>
      <c r="AC25" s="10">
        <v>163.44</v>
      </c>
      <c r="AD25" s="2">
        <f t="shared" si="0"/>
        <v>3.1299999999999955</v>
      </c>
      <c r="AE25" s="138">
        <f t="shared" si="1"/>
        <v>2.2906496432594903E-2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42576</v>
      </c>
      <c r="X26" s="10">
        <v>159.63999999999999</v>
      </c>
      <c r="Y26" s="10">
        <v>160.69999999999999</v>
      </c>
      <c r="Z26" s="10">
        <v>159.27000000000001</v>
      </c>
      <c r="AA26" s="10">
        <v>159.78</v>
      </c>
      <c r="AB26" s="95">
        <v>962700</v>
      </c>
      <c r="AC26" s="10">
        <v>159.78</v>
      </c>
      <c r="AD26" s="2">
        <f t="shared" si="0"/>
        <v>1.4299999999999784</v>
      </c>
      <c r="AE26" s="138">
        <f t="shared" si="1"/>
        <v>6.8892089935501666E-4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42573</v>
      </c>
      <c r="X27" s="10">
        <v>159.59</v>
      </c>
      <c r="Y27" s="10">
        <v>160.30000000000001</v>
      </c>
      <c r="Z27" s="10">
        <v>156.69</v>
      </c>
      <c r="AA27" s="10">
        <v>159.66999999999999</v>
      </c>
      <c r="AB27" s="95">
        <v>1966400</v>
      </c>
      <c r="AC27" s="10">
        <v>159.66999999999999</v>
      </c>
      <c r="AD27" s="2">
        <f t="shared" si="0"/>
        <v>3.6100000000000136</v>
      </c>
      <c r="AE27" s="138">
        <f t="shared" si="1"/>
        <v>-4.6131787295057292E-3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42572</v>
      </c>
      <c r="X28" s="10">
        <v>163.01</v>
      </c>
      <c r="Y28" s="10">
        <v>163.47999999999999</v>
      </c>
      <c r="Z28" s="10">
        <v>159.82</v>
      </c>
      <c r="AA28" s="10">
        <v>160.41</v>
      </c>
      <c r="AB28" s="95">
        <v>1953000</v>
      </c>
      <c r="AC28" s="10">
        <v>160.41</v>
      </c>
      <c r="AD28" s="2">
        <f t="shared" si="0"/>
        <v>3.6599999999999966</v>
      </c>
      <c r="AE28" s="138">
        <f t="shared" si="1"/>
        <v>-1.389315792709156E-2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42571</v>
      </c>
      <c r="X29" s="10">
        <v>161.6</v>
      </c>
      <c r="Y29" s="10">
        <v>163.77000000000001</v>
      </c>
      <c r="Z29" s="10">
        <v>160.91999999999999</v>
      </c>
      <c r="AA29" s="10">
        <v>162.66999999999999</v>
      </c>
      <c r="AB29" s="95">
        <v>1806400</v>
      </c>
      <c r="AC29" s="10">
        <v>162.66999999999999</v>
      </c>
      <c r="AD29" s="2">
        <f t="shared" si="0"/>
        <v>2.8500000000000227</v>
      </c>
      <c r="AE29" s="138">
        <f t="shared" si="1"/>
        <v>1.3330841587242181E-2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42570</v>
      </c>
      <c r="X30" s="10">
        <v>161.47</v>
      </c>
      <c r="Y30" s="10">
        <v>162</v>
      </c>
      <c r="Z30" s="10">
        <v>159.79</v>
      </c>
      <c r="AA30" s="10">
        <v>160.53</v>
      </c>
      <c r="AB30" s="95">
        <v>1479700</v>
      </c>
      <c r="AC30" s="10">
        <v>160.53</v>
      </c>
      <c r="AD30" s="2">
        <f t="shared" si="0"/>
        <v>2.210000000000008</v>
      </c>
      <c r="AE30" s="138">
        <f t="shared" si="1"/>
        <v>-1.1088523378303572E-2</v>
      </c>
    </row>
    <row r="31" spans="1:31" x14ac:dyDescent="0.25">
      <c r="W31" s="133">
        <v>42569</v>
      </c>
      <c r="X31" s="10">
        <v>162.41999999999999</v>
      </c>
      <c r="Y31" s="10">
        <v>163.69999999999999</v>
      </c>
      <c r="Z31" s="10">
        <v>161.94999999999999</v>
      </c>
      <c r="AA31" s="10">
        <v>162.33000000000001</v>
      </c>
      <c r="AB31" s="95">
        <v>1462600</v>
      </c>
      <c r="AC31" s="10">
        <v>162.33000000000001</v>
      </c>
      <c r="AD31" s="2">
        <f t="shared" si="0"/>
        <v>1.75</v>
      </c>
      <c r="AE31" s="138">
        <f t="shared" si="1"/>
        <v>7.2598659717051373E-3</v>
      </c>
    </row>
    <row r="32" spans="1:31" x14ac:dyDescent="0.25">
      <c r="L32" t="s">
        <v>223</v>
      </c>
      <c r="M32" s="2">
        <f>M50+K50-F50</f>
        <v>780.73999999999796</v>
      </c>
      <c r="W32" s="133">
        <v>42566</v>
      </c>
      <c r="X32" s="10">
        <v>161.11000000000001</v>
      </c>
      <c r="Y32" s="10">
        <v>161.57</v>
      </c>
      <c r="Z32" s="10">
        <v>159.66</v>
      </c>
      <c r="AA32" s="10">
        <v>161.16</v>
      </c>
      <c r="AB32" s="95">
        <v>1925900</v>
      </c>
      <c r="AC32" s="10">
        <v>161.16</v>
      </c>
      <c r="AD32" s="2">
        <f t="shared" si="0"/>
        <v>1.9099999999999966</v>
      </c>
      <c r="AE32" s="138">
        <f t="shared" si="1"/>
        <v>2.3011381304807177E-3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42565</v>
      </c>
      <c r="X33" s="10">
        <v>159.55000000000001</v>
      </c>
      <c r="Y33" s="10">
        <v>161.06</v>
      </c>
      <c r="Z33" s="10">
        <v>158.86000000000001</v>
      </c>
      <c r="AA33" s="10">
        <v>160.79</v>
      </c>
      <c r="AB33" s="95">
        <v>2355000</v>
      </c>
      <c r="AC33" s="10">
        <v>160.79</v>
      </c>
      <c r="AD33" s="2">
        <f t="shared" si="0"/>
        <v>2.1999999999999886</v>
      </c>
      <c r="AE33" s="138">
        <f t="shared" si="1"/>
        <v>2.1472587510323438E-2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42564</v>
      </c>
      <c r="X34" s="10">
        <v>158.91</v>
      </c>
      <c r="Y34" s="10">
        <v>160.38</v>
      </c>
      <c r="Z34" s="10">
        <v>157.34</v>
      </c>
      <c r="AA34" s="10">
        <v>157.41</v>
      </c>
      <c r="AB34" s="95">
        <v>1573400</v>
      </c>
      <c r="AC34" s="10">
        <v>157.41</v>
      </c>
      <c r="AD34" s="2">
        <f t="shared" si="0"/>
        <v>3.039999999999992</v>
      </c>
      <c r="AE34" s="138">
        <f t="shared" si="1"/>
        <v>-7.4405700233306504E-3</v>
      </c>
    </row>
    <row r="35" spans="1:31" x14ac:dyDescent="0.25">
      <c r="A35" s="23" t="s">
        <v>71</v>
      </c>
      <c r="B35" s="550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42563</v>
      </c>
      <c r="X35" s="10">
        <v>158.58000000000001</v>
      </c>
      <c r="Y35" s="10">
        <v>160.91</v>
      </c>
      <c r="Z35" s="10">
        <v>158.25</v>
      </c>
      <c r="AA35" s="10">
        <v>158.59</v>
      </c>
      <c r="AB35" s="95">
        <v>2030600</v>
      </c>
      <c r="AC35" s="10">
        <v>158.59</v>
      </c>
      <c r="AD35" s="2">
        <f t="shared" si="0"/>
        <v>2.6599999999999966</v>
      </c>
      <c r="AE35" s="138">
        <f t="shared" si="1"/>
        <v>7.8164717844433351E-3</v>
      </c>
    </row>
    <row r="36" spans="1:31" x14ac:dyDescent="0.25">
      <c r="B36" s="550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42562</v>
      </c>
      <c r="X36" s="10">
        <v>157.1</v>
      </c>
      <c r="Y36" s="10">
        <v>158.47</v>
      </c>
      <c r="Z36" s="10">
        <v>156.28</v>
      </c>
      <c r="AA36" s="10">
        <v>157.36000000000001</v>
      </c>
      <c r="AB36" s="95">
        <v>2520100</v>
      </c>
      <c r="AC36" s="10">
        <v>157.36000000000001</v>
      </c>
      <c r="AD36" s="2">
        <f t="shared" si="0"/>
        <v>2.1899999999999977</v>
      </c>
      <c r="AE36" s="138">
        <f t="shared" si="1"/>
        <v>1.4309655794766174E-2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42559</v>
      </c>
      <c r="X37" s="10">
        <v>152.65</v>
      </c>
      <c r="Y37" s="10">
        <v>155.25</v>
      </c>
      <c r="Z37" s="10">
        <v>151.94</v>
      </c>
      <c r="AA37" s="10">
        <v>155.13999999999999</v>
      </c>
      <c r="AB37" s="95">
        <v>2674100</v>
      </c>
      <c r="AC37" s="10">
        <v>155.13999999999999</v>
      </c>
      <c r="AD37" s="2">
        <f t="shared" si="0"/>
        <v>3.3100000000000023</v>
      </c>
      <c r="AE37" s="138">
        <f t="shared" si="1"/>
        <v>2.7485263924763137E-2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42558</v>
      </c>
      <c r="X38" s="10">
        <v>150.13999999999999</v>
      </c>
      <c r="Y38" s="10">
        <v>153</v>
      </c>
      <c r="Z38" s="10">
        <v>150.13999999999999</v>
      </c>
      <c r="AA38" s="10">
        <v>150.99</v>
      </c>
      <c r="AB38" s="95">
        <v>1924800</v>
      </c>
      <c r="AC38" s="10">
        <v>150.99</v>
      </c>
      <c r="AD38" s="2">
        <f t="shared" si="0"/>
        <v>2.8600000000000136</v>
      </c>
      <c r="AE38" s="138">
        <f t="shared" si="1"/>
        <v>2.3899621589325015E-3</v>
      </c>
    </row>
    <row r="39" spans="1:31" x14ac:dyDescent="0.25">
      <c r="B39" s="550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42557</v>
      </c>
      <c r="X39" s="10">
        <v>149.36000000000001</v>
      </c>
      <c r="Y39" s="10">
        <v>151.27000000000001</v>
      </c>
      <c r="Z39" s="10">
        <v>147.16</v>
      </c>
      <c r="AA39" s="10">
        <v>150.63</v>
      </c>
      <c r="AB39" s="95">
        <v>2060300</v>
      </c>
      <c r="AC39" s="10">
        <v>150.63</v>
      </c>
      <c r="AD39" s="2">
        <f t="shared" si="0"/>
        <v>4.1100000000000136</v>
      </c>
      <c r="AE39" s="138">
        <f t="shared" si="1"/>
        <v>-8.6229769169543502E-4</v>
      </c>
    </row>
    <row r="40" spans="1:31" x14ac:dyDescent="0.25">
      <c r="B40" s="551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42556</v>
      </c>
      <c r="X40" s="10">
        <v>151.58000000000001</v>
      </c>
      <c r="Y40" s="10">
        <v>151.71</v>
      </c>
      <c r="Z40" s="10">
        <v>149.53</v>
      </c>
      <c r="AA40" s="10">
        <v>150.76</v>
      </c>
      <c r="AB40" s="95">
        <v>2632100</v>
      </c>
      <c r="AC40" s="10">
        <v>150.76</v>
      </c>
      <c r="AD40" s="2">
        <f t="shared" si="0"/>
        <v>2.1800000000000068</v>
      </c>
      <c r="AE40" s="138">
        <f t="shared" si="1"/>
        <v>-2.2435481779276456E-2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36" t="s">
        <v>78</v>
      </c>
      <c r="P41" s="536"/>
      <c r="T41" s="91" t="s">
        <v>113</v>
      </c>
      <c r="W41" s="133">
        <v>42552</v>
      </c>
      <c r="X41" s="10">
        <v>154.47</v>
      </c>
      <c r="Y41" s="10">
        <v>155.87</v>
      </c>
      <c r="Z41" s="10">
        <v>153.62</v>
      </c>
      <c r="AA41" s="10">
        <v>154.22</v>
      </c>
      <c r="AB41" s="95">
        <v>1977900</v>
      </c>
      <c r="AC41" s="10">
        <v>154.22</v>
      </c>
      <c r="AD41" s="2">
        <f t="shared" si="0"/>
        <v>2.25</v>
      </c>
      <c r="AE41" s="138">
        <f t="shared" si="1"/>
        <v>-7.5933075933076744E-3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194.876</v>
      </c>
      <c r="Q42" s="2"/>
      <c r="T42" s="135" t="s">
        <v>98</v>
      </c>
      <c r="U42" s="98">
        <v>176.04</v>
      </c>
      <c r="W42" s="133">
        <v>42551</v>
      </c>
      <c r="X42" s="10">
        <v>155</v>
      </c>
      <c r="Y42" s="10">
        <v>157.24</v>
      </c>
      <c r="Z42" s="10">
        <v>154.16999999999999</v>
      </c>
      <c r="AA42" s="10">
        <v>155.4</v>
      </c>
      <c r="AB42" s="95">
        <v>4262600</v>
      </c>
      <c r="AC42" s="10">
        <v>155.4</v>
      </c>
      <c r="AD42" s="2">
        <f t="shared" si="0"/>
        <v>3.0700000000000216</v>
      </c>
      <c r="AE42" s="138">
        <f t="shared" si="1"/>
        <v>2.580645161290418E-3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193.1044</v>
      </c>
      <c r="Q43" s="2"/>
      <c r="T43" s="136" t="s">
        <v>99</v>
      </c>
      <c r="U43" s="88">
        <v>176.83</v>
      </c>
      <c r="W43" s="133">
        <v>42550</v>
      </c>
      <c r="X43" s="10">
        <v>152.01</v>
      </c>
      <c r="Y43" s="10">
        <v>155.65</v>
      </c>
      <c r="Z43" s="10">
        <v>150.78</v>
      </c>
      <c r="AA43" s="10">
        <v>155</v>
      </c>
      <c r="AB43" s="95">
        <v>4786000</v>
      </c>
      <c r="AC43" s="10">
        <v>155</v>
      </c>
      <c r="AD43" s="2">
        <f t="shared" si="0"/>
        <v>4.8700000000000045</v>
      </c>
      <c r="AE43" s="138">
        <f t="shared" si="1"/>
        <v>3.4920210990184941E-2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191.33280000000002</v>
      </c>
      <c r="Q44" s="2"/>
      <c r="T44" s="136" t="s">
        <v>100</v>
      </c>
      <c r="U44" s="88" t="s">
        <v>463</v>
      </c>
      <c r="W44" s="133">
        <v>42549</v>
      </c>
      <c r="X44" s="10">
        <v>146.69999999999999</v>
      </c>
      <c r="Y44" s="10">
        <v>149.93</v>
      </c>
      <c r="Z44" s="10">
        <v>146.58000000000001</v>
      </c>
      <c r="AA44" s="10">
        <v>149.77000000000001</v>
      </c>
      <c r="AB44" s="95">
        <v>3723300</v>
      </c>
      <c r="AC44" s="10">
        <v>149.77000000000001</v>
      </c>
      <c r="AD44" s="2">
        <f t="shared" si="0"/>
        <v>3.3499999999999943</v>
      </c>
      <c r="AE44" s="138">
        <f t="shared" si="1"/>
        <v>4.2748729374086247E-2</v>
      </c>
    </row>
    <row r="45" spans="1:31" x14ac:dyDescent="0.25">
      <c r="O45" s="83">
        <v>1.07</v>
      </c>
      <c r="P45" s="83">
        <f t="shared" si="3"/>
        <v>189.56120000000001</v>
      </c>
      <c r="Q45" s="2"/>
      <c r="T45" s="136" t="s">
        <v>101</v>
      </c>
      <c r="U45" s="88" t="s">
        <v>464</v>
      </c>
      <c r="W45" s="133">
        <v>42548</v>
      </c>
      <c r="X45" s="10">
        <v>146.5</v>
      </c>
      <c r="Y45" s="10">
        <v>147.25</v>
      </c>
      <c r="Z45" s="10">
        <v>142.27000000000001</v>
      </c>
      <c r="AA45" s="10">
        <v>143.63</v>
      </c>
      <c r="AB45" s="95">
        <v>3786400</v>
      </c>
      <c r="AC45" s="10">
        <v>143.63</v>
      </c>
      <c r="AD45" s="2">
        <f t="shared" si="0"/>
        <v>4.9799999999999898</v>
      </c>
      <c r="AE45" s="138">
        <f t="shared" si="1"/>
        <v>-3.422538999462077E-2</v>
      </c>
    </row>
    <row r="46" spans="1:31" x14ac:dyDescent="0.25">
      <c r="O46" s="83">
        <v>1.06</v>
      </c>
      <c r="P46" s="83">
        <f t="shared" si="3"/>
        <v>187.78960000000001</v>
      </c>
      <c r="Q46" s="2"/>
      <c r="T46" s="136" t="s">
        <v>102</v>
      </c>
      <c r="U46" s="88">
        <v>192.81</v>
      </c>
      <c r="W46" s="133">
        <v>42545</v>
      </c>
      <c r="X46" s="10">
        <v>152</v>
      </c>
      <c r="Y46" s="10">
        <v>154.87</v>
      </c>
      <c r="Z46" s="10">
        <v>148.4</v>
      </c>
      <c r="AA46" s="10">
        <v>148.72</v>
      </c>
      <c r="AB46" s="95">
        <v>6417700</v>
      </c>
      <c r="AC46" s="10">
        <v>148.72</v>
      </c>
      <c r="AD46" s="2">
        <f t="shared" si="0"/>
        <v>6.4699999999999989</v>
      </c>
      <c r="AE46" s="138">
        <f t="shared" si="1"/>
        <v>-6.241331484049939E-2</v>
      </c>
    </row>
    <row r="47" spans="1:31" x14ac:dyDescent="0.25">
      <c r="O47" s="83">
        <v>1.05</v>
      </c>
      <c r="P47" s="83">
        <f t="shared" si="3"/>
        <v>186.018</v>
      </c>
      <c r="Q47" s="2"/>
      <c r="T47" s="136" t="s">
        <v>103</v>
      </c>
      <c r="U47" s="88">
        <v>1.1150899999999999</v>
      </c>
      <c r="W47" s="133">
        <v>42544</v>
      </c>
      <c r="X47" s="10">
        <v>157.35</v>
      </c>
      <c r="Y47" s="10">
        <v>158.63</v>
      </c>
      <c r="Z47" s="10">
        <v>155.97</v>
      </c>
      <c r="AA47" s="10">
        <v>158.62</v>
      </c>
      <c r="AB47" s="95">
        <v>2443500</v>
      </c>
      <c r="AC47" s="10">
        <v>158.62</v>
      </c>
      <c r="AD47" s="2">
        <f t="shared" si="0"/>
        <v>2.6599999999999966</v>
      </c>
      <c r="AE47" s="138">
        <f t="shared" si="1"/>
        <v>2.2431352326930609E-2</v>
      </c>
    </row>
    <row r="48" spans="1:31" x14ac:dyDescent="0.25">
      <c r="O48" s="83">
        <v>1.04</v>
      </c>
      <c r="P48" s="83">
        <f t="shared" si="3"/>
        <v>184.24639999999999</v>
      </c>
      <c r="Q48" s="2"/>
      <c r="T48" s="136" t="s">
        <v>104</v>
      </c>
      <c r="U48" s="88" t="s">
        <v>346</v>
      </c>
      <c r="W48" s="133">
        <v>42543</v>
      </c>
      <c r="X48" s="10">
        <v>155.72999999999999</v>
      </c>
      <c r="Y48" s="10">
        <v>157.16999999999999</v>
      </c>
      <c r="Z48" s="10">
        <v>154.80000000000001</v>
      </c>
      <c r="AA48" s="10">
        <v>155.13999999999999</v>
      </c>
      <c r="AB48" s="95">
        <v>1603900</v>
      </c>
      <c r="AC48" s="10">
        <v>155.13999999999999</v>
      </c>
      <c r="AD48" s="2">
        <f t="shared" si="0"/>
        <v>2.3699999999999761</v>
      </c>
      <c r="AE48" s="138">
        <f t="shared" si="1"/>
        <v>-4.3001091072460973E-3</v>
      </c>
    </row>
    <row r="49" spans="1:31" x14ac:dyDescent="0.25">
      <c r="O49" s="83">
        <v>1.03</v>
      </c>
      <c r="P49" s="83">
        <f t="shared" si="3"/>
        <v>182.47479999999999</v>
      </c>
      <c r="Q49" s="2"/>
      <c r="T49" s="136"/>
      <c r="U49" s="88"/>
      <c r="W49" s="133">
        <v>42542</v>
      </c>
      <c r="X49" s="10">
        <v>157.61000000000001</v>
      </c>
      <c r="Y49" s="10">
        <v>158.4</v>
      </c>
      <c r="Z49" s="10">
        <v>155.61000000000001</v>
      </c>
      <c r="AA49" s="10">
        <v>155.81</v>
      </c>
      <c r="AB49" s="95">
        <v>1612600</v>
      </c>
      <c r="AC49" s="10">
        <v>155.81</v>
      </c>
      <c r="AD49" s="2">
        <f t="shared" si="0"/>
        <v>2.789999999999992</v>
      </c>
      <c r="AE49" s="138">
        <f t="shared" si="1"/>
        <v>-7.136940036959194E-3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180.70320000000001</v>
      </c>
      <c r="Q50" s="2"/>
      <c r="T50" s="136" t="s">
        <v>105</v>
      </c>
      <c r="U50" s="88" t="s">
        <v>465</v>
      </c>
      <c r="W50" s="133">
        <v>42541</v>
      </c>
      <c r="X50" s="10">
        <v>158.4</v>
      </c>
      <c r="Y50" s="10">
        <v>159.6</v>
      </c>
      <c r="Z50" s="10">
        <v>156.69</v>
      </c>
      <c r="AA50" s="10">
        <v>156.93</v>
      </c>
      <c r="AB50" s="95">
        <v>2026500</v>
      </c>
      <c r="AC50" s="10">
        <v>156.93</v>
      </c>
      <c r="AD50" s="2">
        <f t="shared" si="0"/>
        <v>2.9099999999999966</v>
      </c>
      <c r="AE50" s="138">
        <f t="shared" si="1"/>
        <v>5.9615384615385736E-3</v>
      </c>
    </row>
    <row r="51" spans="1:31" x14ac:dyDescent="0.25">
      <c r="O51" s="83">
        <v>1.01</v>
      </c>
      <c r="P51" s="83">
        <f t="shared" si="3"/>
        <v>178.9316</v>
      </c>
      <c r="Q51" s="2"/>
      <c r="T51" s="136" t="s">
        <v>106</v>
      </c>
      <c r="U51" s="88" t="s">
        <v>466</v>
      </c>
      <c r="W51" s="133">
        <v>42538</v>
      </c>
      <c r="X51" s="10">
        <v>158.97</v>
      </c>
      <c r="Y51" s="10">
        <v>159.75</v>
      </c>
      <c r="Z51" s="10">
        <v>154.93</v>
      </c>
      <c r="AA51" s="10">
        <v>156</v>
      </c>
      <c r="AB51" s="95">
        <v>4333300</v>
      </c>
      <c r="AC51" s="10">
        <v>156</v>
      </c>
      <c r="AD51" s="2">
        <f t="shared" si="0"/>
        <v>4.8199999999999932</v>
      </c>
      <c r="AE51" s="138">
        <f t="shared" si="1"/>
        <v>-1.6579461640295001E-2</v>
      </c>
    </row>
    <row r="52" spans="1:31" x14ac:dyDescent="0.25">
      <c r="O52" s="83">
        <v>1</v>
      </c>
      <c r="P52" s="83">
        <f t="shared" si="3"/>
        <v>177.16</v>
      </c>
      <c r="Q52" s="2"/>
      <c r="T52" s="136" t="s">
        <v>107</v>
      </c>
      <c r="U52" s="90">
        <v>2258599</v>
      </c>
      <c r="W52" s="133">
        <v>42537</v>
      </c>
      <c r="X52" s="10">
        <v>157.05000000000001</v>
      </c>
      <c r="Y52" s="10">
        <v>158.84</v>
      </c>
      <c r="Z52" s="10">
        <v>155.6</v>
      </c>
      <c r="AA52" s="10">
        <v>158.63</v>
      </c>
      <c r="AB52" s="95">
        <v>2280400</v>
      </c>
      <c r="AC52" s="10">
        <v>158.63</v>
      </c>
      <c r="AD52" s="2">
        <f t="shared" si="0"/>
        <v>3.2400000000000091</v>
      </c>
      <c r="AE52" s="138">
        <f t="shared" si="1"/>
        <v>1.4520202020200657E-3</v>
      </c>
    </row>
    <row r="53" spans="1:31" x14ac:dyDescent="0.25">
      <c r="O53" s="83">
        <v>0.99</v>
      </c>
      <c r="P53" s="83">
        <f t="shared" si="3"/>
        <v>175.38839999999999</v>
      </c>
      <c r="Q53" s="2"/>
      <c r="T53" s="136" t="s">
        <v>110</v>
      </c>
      <c r="U53" s="90">
        <v>2544680</v>
      </c>
      <c r="W53" s="133">
        <v>42536</v>
      </c>
      <c r="X53" s="10">
        <v>158.82</v>
      </c>
      <c r="Y53" s="10">
        <v>160.12</v>
      </c>
      <c r="Z53" s="10">
        <v>158.18</v>
      </c>
      <c r="AA53" s="10">
        <v>158.4</v>
      </c>
      <c r="AB53" s="95">
        <v>3088400</v>
      </c>
      <c r="AC53" s="10">
        <v>158.4</v>
      </c>
      <c r="AD53" s="2">
        <f t="shared" si="0"/>
        <v>1.9399999999999977</v>
      </c>
      <c r="AE53" s="138" t="e">
        <f t="shared" si="1"/>
        <v>#DIV/0!</v>
      </c>
    </row>
    <row r="54" spans="1:31" x14ac:dyDescent="0.25">
      <c r="O54" s="83">
        <v>0.98</v>
      </c>
      <c r="P54" s="83">
        <f t="shared" si="3"/>
        <v>173.61679999999998</v>
      </c>
      <c r="Q54" s="2"/>
      <c r="T54" s="136" t="s">
        <v>108</v>
      </c>
      <c r="U54" s="88" t="s">
        <v>467</v>
      </c>
      <c r="W54" s="133">
        <v>42536</v>
      </c>
      <c r="X54" s="10" t="s">
        <v>246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:31" x14ac:dyDescent="0.25">
      <c r="O55" s="83">
        <v>0.97</v>
      </c>
      <c r="P55" s="83">
        <f t="shared" si="3"/>
        <v>171.84520000000001</v>
      </c>
      <c r="T55" s="136" t="s">
        <v>111</v>
      </c>
      <c r="U55" s="88" t="s">
        <v>130</v>
      </c>
      <c r="W55" s="133">
        <v>42535</v>
      </c>
      <c r="X55" s="10">
        <v>159.27000000000001</v>
      </c>
      <c r="Y55" s="10">
        <v>160.53</v>
      </c>
      <c r="Z55" s="10">
        <v>158.13</v>
      </c>
      <c r="AA55" s="10">
        <v>158.99</v>
      </c>
      <c r="AB55" s="95">
        <v>2566900</v>
      </c>
      <c r="AC55" s="10">
        <v>158.49</v>
      </c>
      <c r="AD55" s="2">
        <f t="shared" si="0"/>
        <v>2.4000000000000057</v>
      </c>
      <c r="AE55" s="138">
        <f t="shared" si="1"/>
        <v>-6.3945834116981848E-3</v>
      </c>
    </row>
    <row r="56" spans="1:31" x14ac:dyDescent="0.25">
      <c r="O56" s="83">
        <v>0.96</v>
      </c>
      <c r="P56" s="83">
        <f t="shared" si="3"/>
        <v>170.0736</v>
      </c>
      <c r="T56" s="136" t="s">
        <v>112</v>
      </c>
      <c r="U56" s="88">
        <v>-0.69</v>
      </c>
      <c r="W56" s="133">
        <v>42534</v>
      </c>
      <c r="X56" s="10">
        <v>160.13999999999999</v>
      </c>
      <c r="Y56" s="10">
        <v>162.25</v>
      </c>
      <c r="Z56" s="10">
        <v>159.63999999999999</v>
      </c>
      <c r="AA56" s="10">
        <v>160.01</v>
      </c>
      <c r="AB56" s="95">
        <v>2156800</v>
      </c>
      <c r="AC56" s="10">
        <v>159.51</v>
      </c>
      <c r="AD56" s="2">
        <f t="shared" si="0"/>
        <v>2.6100000000000136</v>
      </c>
      <c r="AE56" s="138">
        <f t="shared" si="1"/>
        <v>-4.9903312332356675E-3</v>
      </c>
    </row>
    <row r="57" spans="1:31" x14ac:dyDescent="0.25">
      <c r="O57" s="83">
        <v>0.95</v>
      </c>
      <c r="P57" s="83">
        <f t="shared" si="3"/>
        <v>168.30199999999999</v>
      </c>
      <c r="T57" s="136" t="s">
        <v>109</v>
      </c>
      <c r="U57" s="88" t="s">
        <v>391</v>
      </c>
      <c r="W57" s="133">
        <v>42531</v>
      </c>
      <c r="X57" s="10">
        <v>162.16999999999999</v>
      </c>
      <c r="Y57" s="10">
        <v>162.97999999999999</v>
      </c>
      <c r="Z57" s="10">
        <v>160</v>
      </c>
      <c r="AA57" s="10">
        <v>160.82</v>
      </c>
      <c r="AB57" s="95">
        <v>2665700</v>
      </c>
      <c r="AC57" s="10">
        <v>160.31</v>
      </c>
      <c r="AD57" s="2">
        <f t="shared" si="0"/>
        <v>2.9799999999999898</v>
      </c>
      <c r="AE57" s="138">
        <f t="shared" si="1"/>
        <v>-2.0229800757853522E-2</v>
      </c>
    </row>
    <row r="58" spans="1:31" x14ac:dyDescent="0.25">
      <c r="O58" s="83">
        <v>0.94</v>
      </c>
      <c r="P58" s="83">
        <f t="shared" si="3"/>
        <v>166.53039999999999</v>
      </c>
      <c r="W58" s="133">
        <v>42530</v>
      </c>
      <c r="X58" s="10">
        <v>162.13999999999999</v>
      </c>
      <c r="Y58" s="10">
        <v>165.05</v>
      </c>
      <c r="Z58" s="10">
        <v>162.12</v>
      </c>
      <c r="AA58" s="10">
        <v>164.14</v>
      </c>
      <c r="AB58" s="95">
        <v>2914300</v>
      </c>
      <c r="AC58" s="10">
        <v>163.62</v>
      </c>
      <c r="AD58" s="2">
        <f t="shared" si="0"/>
        <v>2.9300000000000068</v>
      </c>
      <c r="AE58" s="138">
        <f t="shared" si="1"/>
        <v>2.6349653777806292E-3</v>
      </c>
    </row>
    <row r="59" spans="1:31" x14ac:dyDescent="0.25">
      <c r="O59" s="83">
        <v>0.93</v>
      </c>
      <c r="P59" s="83">
        <f t="shared" si="3"/>
        <v>164.75880000000001</v>
      </c>
      <c r="W59" s="133">
        <v>42529</v>
      </c>
      <c r="X59" s="10">
        <v>164.09</v>
      </c>
      <c r="Y59" s="10">
        <v>164.62</v>
      </c>
      <c r="Z59" s="10">
        <v>163.34</v>
      </c>
      <c r="AA59" s="10">
        <v>163.69999999999999</v>
      </c>
      <c r="AB59" s="95">
        <v>2562000</v>
      </c>
      <c r="AC59" s="10">
        <v>163.19</v>
      </c>
      <c r="AD59" s="2">
        <f t="shared" si="0"/>
        <v>1.2800000000000011</v>
      </c>
      <c r="AE59" s="138">
        <f t="shared" si="1"/>
        <v>-6.8768257059396154E-3</v>
      </c>
    </row>
    <row r="60" spans="1:31" x14ac:dyDescent="0.25">
      <c r="O60" s="83">
        <v>0.92</v>
      </c>
      <c r="P60" s="83">
        <f t="shared" si="3"/>
        <v>162.9872</v>
      </c>
      <c r="W60" s="133">
        <v>42528</v>
      </c>
      <c r="X60" s="10">
        <v>163.34</v>
      </c>
      <c r="Y60" s="10">
        <v>165.95</v>
      </c>
      <c r="Z60" s="10">
        <v>162.81</v>
      </c>
      <c r="AA60" s="10">
        <v>164.84</v>
      </c>
      <c r="AB60" s="95">
        <v>3234000</v>
      </c>
      <c r="AC60" s="10">
        <v>164.32</v>
      </c>
      <c r="AD60" s="2">
        <f t="shared" si="0"/>
        <v>3.1399999999999864</v>
      </c>
      <c r="AE60" s="138">
        <f t="shared" si="1"/>
        <v>1.2258978623790995E-2</v>
      </c>
    </row>
    <row r="61" spans="1:31" x14ac:dyDescent="0.25">
      <c r="O61" s="83">
        <v>0.91</v>
      </c>
      <c r="P61" s="83">
        <f t="shared" si="3"/>
        <v>161.21559999999999</v>
      </c>
      <c r="W61" s="133">
        <v>42527</v>
      </c>
      <c r="X61" s="10">
        <v>163.4</v>
      </c>
      <c r="Y61" s="10">
        <v>163.94</v>
      </c>
      <c r="Z61" s="10">
        <v>161.02000000000001</v>
      </c>
      <c r="AA61" s="10">
        <v>162.84</v>
      </c>
      <c r="AB61" s="95">
        <v>3401000</v>
      </c>
      <c r="AC61" s="10">
        <v>162.33000000000001</v>
      </c>
      <c r="AD61" s="2">
        <f t="shared" si="0"/>
        <v>2.9199999999999875</v>
      </c>
      <c r="AE61" s="138">
        <f t="shared" si="1"/>
        <v>1.7278617710583255E-3</v>
      </c>
    </row>
    <row r="62" spans="1:31" x14ac:dyDescent="0.25">
      <c r="O62" s="83">
        <v>0.9</v>
      </c>
      <c r="P62" s="83">
        <f t="shared" si="3"/>
        <v>159.44399999999999</v>
      </c>
      <c r="W62" s="133">
        <v>42524</v>
      </c>
      <c r="X62" s="10">
        <v>165.77</v>
      </c>
      <c r="Y62" s="10">
        <v>166</v>
      </c>
      <c r="Z62" s="10">
        <v>161.19999999999999</v>
      </c>
      <c r="AA62" s="10">
        <v>162.56</v>
      </c>
      <c r="AB62" s="95">
        <v>8298500</v>
      </c>
      <c r="AC62" s="10">
        <v>162.05000000000001</v>
      </c>
      <c r="AD62" s="2">
        <f t="shared" si="0"/>
        <v>4.8000000000000114</v>
      </c>
      <c r="AE62" s="138">
        <f t="shared" si="1"/>
        <v>4.9410698096101768E-2</v>
      </c>
    </row>
    <row r="63" spans="1:31" x14ac:dyDescent="0.25">
      <c r="W63" s="133">
        <v>42523</v>
      </c>
      <c r="X63" s="10">
        <v>155.21</v>
      </c>
      <c r="Y63" s="10">
        <v>155.52000000000001</v>
      </c>
      <c r="Z63" s="10">
        <v>153.38999999999999</v>
      </c>
      <c r="AA63" s="10">
        <v>154.91</v>
      </c>
      <c r="AB63" s="95">
        <v>4674600</v>
      </c>
      <c r="AC63" s="10">
        <v>154.41999999999999</v>
      </c>
      <c r="AD63" s="2">
        <f t="shared" si="0"/>
        <v>2.1300000000000239</v>
      </c>
      <c r="AE63" s="138">
        <f t="shared" si="1"/>
        <v>9.0744101633388752E-4</v>
      </c>
    </row>
    <row r="64" spans="1:31" x14ac:dyDescent="0.25">
      <c r="W64" s="133">
        <v>42522</v>
      </c>
      <c r="X64" s="10">
        <v>153.41</v>
      </c>
      <c r="Y64" s="10">
        <v>155.32</v>
      </c>
      <c r="Z64" s="10">
        <v>153.34</v>
      </c>
      <c r="AA64" s="10">
        <v>154.77000000000001</v>
      </c>
      <c r="AB64" s="95">
        <v>3077700</v>
      </c>
      <c r="AC64" s="10">
        <v>154.28</v>
      </c>
      <c r="AD64" s="2">
        <f t="shared" si="0"/>
        <v>1.9799999999999898</v>
      </c>
      <c r="AE64" s="138">
        <f t="shared" si="1"/>
        <v>2.6645869890167262E-3</v>
      </c>
    </row>
    <row r="65" spans="23:31" x14ac:dyDescent="0.25">
      <c r="W65" s="133">
        <v>42521</v>
      </c>
      <c r="X65" s="10">
        <v>154</v>
      </c>
      <c r="Y65" s="10">
        <v>154.94999999999999</v>
      </c>
      <c r="Z65" s="10">
        <v>153.30000000000001</v>
      </c>
      <c r="AA65" s="10">
        <v>154.36000000000001</v>
      </c>
      <c r="AB65" s="95">
        <v>3205800</v>
      </c>
      <c r="AC65" s="10">
        <v>153.87</v>
      </c>
      <c r="AD65" s="2">
        <f t="shared" si="0"/>
        <v>1.6499999999999773</v>
      </c>
      <c r="AE65" s="138">
        <f t="shared" si="1"/>
        <v>6.8708284255987184E-3</v>
      </c>
    </row>
    <row r="66" spans="23:31" x14ac:dyDescent="0.25">
      <c r="W66" s="133">
        <v>42517</v>
      </c>
      <c r="X66" s="10">
        <v>153</v>
      </c>
      <c r="Y66" s="10">
        <v>153.93</v>
      </c>
      <c r="Z66" s="10">
        <v>152.46</v>
      </c>
      <c r="AA66" s="10">
        <v>153.30000000000001</v>
      </c>
      <c r="AB66" s="95">
        <v>1869300</v>
      </c>
      <c r="AC66" s="10">
        <v>152.82</v>
      </c>
      <c r="AD66" s="2">
        <f t="shared" si="0"/>
        <v>1.4699999999999989</v>
      </c>
      <c r="AE66" s="138">
        <f t="shared" si="1"/>
        <v>1.8355841090862413E-3</v>
      </c>
    </row>
    <row r="67" spans="23:31" x14ac:dyDescent="0.25">
      <c r="W67" s="133">
        <v>42516</v>
      </c>
      <c r="X67" s="10">
        <v>153.77000000000001</v>
      </c>
      <c r="Y67" s="10">
        <v>154.25</v>
      </c>
      <c r="Z67" s="10">
        <v>151.82</v>
      </c>
      <c r="AA67" s="10">
        <v>153.02000000000001</v>
      </c>
      <c r="AB67" s="95">
        <v>1843100</v>
      </c>
      <c r="AC67" s="10">
        <v>152.54</v>
      </c>
      <c r="AD67" s="2">
        <f>Y67-Z67</f>
        <v>2.4300000000000068</v>
      </c>
      <c r="AE67" s="138">
        <f>AC67/AC68-1</f>
        <v>-3.5926579136456027E-3</v>
      </c>
    </row>
    <row r="68" spans="23:31" x14ac:dyDescent="0.25">
      <c r="W68" s="133">
        <v>42515</v>
      </c>
      <c r="X68" s="10">
        <v>151.84</v>
      </c>
      <c r="Y68" s="10">
        <v>154</v>
      </c>
      <c r="Z68" s="10">
        <v>150.49</v>
      </c>
      <c r="AA68" s="10">
        <v>153.57</v>
      </c>
      <c r="AB68" s="95">
        <v>2173700</v>
      </c>
      <c r="AC68" s="10">
        <v>153.09</v>
      </c>
      <c r="AD68" s="2">
        <f>Y68-Z68</f>
        <v>3.5099999999999909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7" priority="11">
      <formula>F21&gt;0</formula>
    </cfRule>
    <cfRule type="expression" dxfId="176" priority="12">
      <formula>F21&lt;0</formula>
    </cfRule>
  </conditionalFormatting>
  <conditionalFormatting sqref="H21:H23">
    <cfRule type="expression" dxfId="175" priority="9">
      <formula>H21&gt;0</formula>
    </cfRule>
    <cfRule type="expression" dxfId="174" priority="10">
      <formula>H21&lt;0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300</v>
      </c>
      <c r="W2" s="133">
        <v>42608</v>
      </c>
      <c r="X2" s="10">
        <v>47.62</v>
      </c>
      <c r="Y2" s="10">
        <v>47.87</v>
      </c>
      <c r="Z2" s="10">
        <v>46.68</v>
      </c>
      <c r="AA2" s="10">
        <v>46.87</v>
      </c>
      <c r="AB2" s="95">
        <v>3347100</v>
      </c>
      <c r="AC2" s="10">
        <v>46.87</v>
      </c>
      <c r="AD2" s="2">
        <f>Y2-Z2</f>
        <v>1.1899999999999977</v>
      </c>
      <c r="AE2" s="138">
        <f>AC2/AC3-1</f>
        <v>-1.3885966757837265E-2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46.87</v>
      </c>
      <c r="T3" s="1"/>
      <c r="W3" s="133">
        <v>42607</v>
      </c>
      <c r="X3" s="10">
        <v>47.46</v>
      </c>
      <c r="Y3" s="10">
        <v>47.76</v>
      </c>
      <c r="Z3" s="10">
        <v>47.3</v>
      </c>
      <c r="AA3" s="10">
        <v>47.53</v>
      </c>
      <c r="AB3" s="95">
        <v>2073100</v>
      </c>
      <c r="AC3" s="10">
        <v>47.53</v>
      </c>
      <c r="AD3" s="2">
        <f t="shared" ref="AD3:AD66" si="0">Y3-Z3</f>
        <v>0.46000000000000085</v>
      </c>
      <c r="AE3" s="138">
        <f t="shared" ref="AE3:AE66" si="1">AC3/AC4-1</f>
        <v>-1.4705882352941124E-3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46.87</v>
      </c>
      <c r="T4" s="163"/>
      <c r="W4" s="133">
        <v>42606</v>
      </c>
      <c r="X4" s="10">
        <v>47.29</v>
      </c>
      <c r="Y4" s="10">
        <v>47.94</v>
      </c>
      <c r="Z4" s="10">
        <v>47.27</v>
      </c>
      <c r="AA4" s="10">
        <v>47.6</v>
      </c>
      <c r="AB4" s="95">
        <v>2174900</v>
      </c>
      <c r="AC4" s="10">
        <v>47.6</v>
      </c>
      <c r="AD4" s="2">
        <f t="shared" si="0"/>
        <v>0.6699999999999946</v>
      </c>
      <c r="AE4" s="138">
        <f t="shared" si="1"/>
        <v>2.3162771109708213E-3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42605</v>
      </c>
      <c r="X5" s="10">
        <v>47.27</v>
      </c>
      <c r="Y5" s="10">
        <v>47.96</v>
      </c>
      <c r="Z5" s="10">
        <v>47.27</v>
      </c>
      <c r="AA5" s="10">
        <v>47.49</v>
      </c>
      <c r="AB5" s="95">
        <v>2270400</v>
      </c>
      <c r="AC5" s="10">
        <v>47.49</v>
      </c>
      <c r="AD5" s="2">
        <f t="shared" si="0"/>
        <v>0.68999999999999773</v>
      </c>
      <c r="AE5" s="138">
        <f t="shared" si="1"/>
        <v>1.1501597444089517E-2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42604</v>
      </c>
      <c r="X6" s="10">
        <v>46.95</v>
      </c>
      <c r="Y6" s="10">
        <v>47.09</v>
      </c>
      <c r="Z6" s="10">
        <v>46.56</v>
      </c>
      <c r="AA6" s="10">
        <v>46.95</v>
      </c>
      <c r="AB6" s="95">
        <v>2606900</v>
      </c>
      <c r="AC6" s="10">
        <v>46.95</v>
      </c>
      <c r="AD6" s="2">
        <f t="shared" si="0"/>
        <v>0.53000000000000114</v>
      </c>
      <c r="AE6" s="138">
        <f t="shared" si="1"/>
        <v>-2.9730303673816127E-3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42601</v>
      </c>
      <c r="X7" s="10">
        <v>47.25</v>
      </c>
      <c r="Y7" s="10">
        <v>47.59</v>
      </c>
      <c r="Z7" s="10">
        <v>46.94</v>
      </c>
      <c r="AA7" s="10">
        <v>47.09</v>
      </c>
      <c r="AB7" s="95">
        <v>3244000</v>
      </c>
      <c r="AC7" s="10">
        <v>47.09</v>
      </c>
      <c r="AD7" s="2">
        <f t="shared" si="0"/>
        <v>0.65000000000000568</v>
      </c>
      <c r="AE7" s="138">
        <f t="shared" si="1"/>
        <v>-1.0714285714285676E-2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42600</v>
      </c>
      <c r="X8" s="10">
        <v>48.16</v>
      </c>
      <c r="Y8" s="10">
        <v>48.22</v>
      </c>
      <c r="Z8" s="10">
        <v>47.18</v>
      </c>
      <c r="AA8" s="10">
        <v>47.6</v>
      </c>
      <c r="AB8" s="95">
        <v>4915900</v>
      </c>
      <c r="AC8" s="10">
        <v>47.6</v>
      </c>
      <c r="AD8" s="2">
        <f t="shared" si="0"/>
        <v>1.0399999999999991</v>
      </c>
      <c r="AE8" s="138">
        <f t="shared" si="1"/>
        <v>-1.2038190120381875E-2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224</v>
      </c>
      <c r="Q9" s="138">
        <f>IF(Q2=0, 0, Q8/Q6)</f>
        <v>0</v>
      </c>
      <c r="W9" s="133">
        <v>42599</v>
      </c>
      <c r="X9" s="10">
        <v>47.91</v>
      </c>
      <c r="Y9" s="10">
        <v>48.21</v>
      </c>
      <c r="Z9" s="10">
        <v>47.68</v>
      </c>
      <c r="AA9" s="10">
        <v>48.18</v>
      </c>
      <c r="AB9" s="95">
        <v>3299400</v>
      </c>
      <c r="AC9" s="10">
        <v>48.18</v>
      </c>
      <c r="AD9" s="2">
        <f t="shared" si="0"/>
        <v>0.53000000000000114</v>
      </c>
      <c r="AE9" s="138">
        <f t="shared" si="1"/>
        <v>3.9591581579494495E-3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223</v>
      </c>
      <c r="P10" s="34"/>
      <c r="Q10" s="2">
        <f>M75</f>
        <v>1461.5600000000013</v>
      </c>
      <c r="W10" s="133">
        <v>42598</v>
      </c>
      <c r="X10" s="10">
        <v>47.82</v>
      </c>
      <c r="Y10" s="10">
        <v>48.38</v>
      </c>
      <c r="Z10" s="10">
        <v>47.6</v>
      </c>
      <c r="AA10" s="10">
        <v>47.99</v>
      </c>
      <c r="AB10" s="95">
        <v>3456200</v>
      </c>
      <c r="AC10" s="10">
        <v>47.99</v>
      </c>
      <c r="AD10" s="2">
        <f t="shared" si="0"/>
        <v>0.78000000000000114</v>
      </c>
      <c r="AE10" s="138">
        <f t="shared" si="1"/>
        <v>-4.1657987919174744E-4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42597</v>
      </c>
      <c r="X11" s="10">
        <v>47.16</v>
      </c>
      <c r="Y11" s="10">
        <v>48.48</v>
      </c>
      <c r="Z11" s="10">
        <v>47</v>
      </c>
      <c r="AA11" s="10">
        <v>48.01</v>
      </c>
      <c r="AB11" s="95">
        <v>3025400</v>
      </c>
      <c r="AC11" s="10">
        <v>48.01</v>
      </c>
      <c r="AD11" s="2">
        <f t="shared" si="0"/>
        <v>1.4799999999999969</v>
      </c>
      <c r="AE11" s="138">
        <f t="shared" si="1"/>
        <v>1.9320594479830033E-2</v>
      </c>
    </row>
    <row r="12" spans="1:31" x14ac:dyDescent="0.25">
      <c r="W12" s="133">
        <v>42594</v>
      </c>
      <c r="X12" s="10">
        <v>47.2</v>
      </c>
      <c r="Y12" s="10">
        <v>47.34</v>
      </c>
      <c r="Z12" s="10">
        <v>46.53</v>
      </c>
      <c r="AA12" s="10">
        <v>47.1</v>
      </c>
      <c r="AB12" s="95">
        <v>2165900</v>
      </c>
      <c r="AC12" s="10">
        <v>47.1</v>
      </c>
      <c r="AD12" s="2">
        <f t="shared" si="0"/>
        <v>0.81000000000000227</v>
      </c>
      <c r="AE12" s="138">
        <f t="shared" si="1"/>
        <v>-3.5963613285382445E-3</v>
      </c>
    </row>
    <row r="13" spans="1:31" x14ac:dyDescent="0.25">
      <c r="W13" s="133">
        <v>42593</v>
      </c>
      <c r="X13" s="10">
        <v>47</v>
      </c>
      <c r="Y13" s="10">
        <v>47.57</v>
      </c>
      <c r="Z13" s="10">
        <v>46.8</v>
      </c>
      <c r="AA13" s="10">
        <v>47.27</v>
      </c>
      <c r="AB13" s="95">
        <v>4019000</v>
      </c>
      <c r="AC13" s="10">
        <v>47.27</v>
      </c>
      <c r="AD13" s="2">
        <f t="shared" si="0"/>
        <v>0.77000000000000313</v>
      </c>
      <c r="AE13" s="138">
        <f t="shared" si="1"/>
        <v>3.1833616298813094E-3</v>
      </c>
    </row>
    <row r="14" spans="1:31" x14ac:dyDescent="0.25">
      <c r="W14" s="133">
        <v>42592</v>
      </c>
      <c r="X14" s="10">
        <v>47.72</v>
      </c>
      <c r="Y14" s="10">
        <v>47.8</v>
      </c>
      <c r="Z14" s="10">
        <v>46.67</v>
      </c>
      <c r="AA14" s="10">
        <v>47.12</v>
      </c>
      <c r="AB14" s="95">
        <v>3077000</v>
      </c>
      <c r="AC14" s="10">
        <v>47.12</v>
      </c>
      <c r="AD14" s="2">
        <f t="shared" si="0"/>
        <v>1.1299999999999955</v>
      </c>
      <c r="AE14" s="138">
        <f t="shared" si="1"/>
        <v>-1.4432127170048159E-2</v>
      </c>
    </row>
    <row r="15" spans="1:31" x14ac:dyDescent="0.25">
      <c r="W15" s="133">
        <v>42591</v>
      </c>
      <c r="X15" s="10">
        <v>49</v>
      </c>
      <c r="Y15" s="10">
        <v>49.47</v>
      </c>
      <c r="Z15" s="10">
        <v>47.78</v>
      </c>
      <c r="AA15" s="10">
        <v>47.81</v>
      </c>
      <c r="AB15" s="95">
        <v>3886000</v>
      </c>
      <c r="AC15" s="10">
        <v>47.81</v>
      </c>
      <c r="AD15" s="2">
        <f t="shared" si="0"/>
        <v>1.6899999999999977</v>
      </c>
      <c r="AE15" s="138">
        <f t="shared" si="1"/>
        <v>-1.4023510002062256E-2</v>
      </c>
    </row>
    <row r="16" spans="1:31" x14ac:dyDescent="0.25">
      <c r="W16" s="133">
        <v>42590</v>
      </c>
      <c r="X16" s="10">
        <v>48.39</v>
      </c>
      <c r="Y16" s="10">
        <v>49.32</v>
      </c>
      <c r="Z16" s="10">
        <v>47.9</v>
      </c>
      <c r="AA16" s="10">
        <v>48.49</v>
      </c>
      <c r="AB16" s="95">
        <v>4311300</v>
      </c>
      <c r="AC16" s="10">
        <v>48.49</v>
      </c>
      <c r="AD16" s="2">
        <f t="shared" si="0"/>
        <v>1.4200000000000017</v>
      </c>
      <c r="AE16" s="138">
        <f t="shared" si="1"/>
        <v>1.6525511258005388E-3</v>
      </c>
    </row>
    <row r="17" spans="1:31" x14ac:dyDescent="0.25">
      <c r="W17" s="133">
        <v>42587</v>
      </c>
      <c r="X17" s="10">
        <v>46.25</v>
      </c>
      <c r="Y17" s="10">
        <v>48.48</v>
      </c>
      <c r="Z17" s="10">
        <v>46.24</v>
      </c>
      <c r="AA17" s="10">
        <v>48.41</v>
      </c>
      <c r="AB17" s="95">
        <v>5995000</v>
      </c>
      <c r="AC17" s="10">
        <v>48.41</v>
      </c>
      <c r="AD17" s="2">
        <f t="shared" si="0"/>
        <v>2.2399999999999949</v>
      </c>
      <c r="AE17" s="138">
        <f t="shared" si="1"/>
        <v>5.4684095860566329E-2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42586</v>
      </c>
      <c r="X18" s="10">
        <v>44.94</v>
      </c>
      <c r="Y18" s="10">
        <v>45.96</v>
      </c>
      <c r="Z18" s="10">
        <v>44.81</v>
      </c>
      <c r="AA18" s="10">
        <v>45.9</v>
      </c>
      <c r="AB18" s="95">
        <v>3878900</v>
      </c>
      <c r="AC18" s="10">
        <v>45.9</v>
      </c>
      <c r="AD18" s="2">
        <f t="shared" si="0"/>
        <v>1.1499999999999986</v>
      </c>
      <c r="AE18" s="138">
        <f t="shared" si="1"/>
        <v>2.2271714922049046E-2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42585</v>
      </c>
      <c r="X19" s="10">
        <v>44.28</v>
      </c>
      <c r="Y19" s="10">
        <v>45.2</v>
      </c>
      <c r="Z19" s="10">
        <v>44.15</v>
      </c>
      <c r="AA19" s="10">
        <v>44.9</v>
      </c>
      <c r="AB19" s="95">
        <v>4616000</v>
      </c>
      <c r="AC19" s="10">
        <v>44.9</v>
      </c>
      <c r="AD19" s="2">
        <f t="shared" si="0"/>
        <v>1.0500000000000043</v>
      </c>
      <c r="AE19" s="138">
        <f t="shared" si="1"/>
        <v>1.1261261261261257E-2</v>
      </c>
    </row>
    <row r="20" spans="1:31" x14ac:dyDescent="0.25">
      <c r="W20" s="133">
        <v>42584</v>
      </c>
      <c r="X20" s="10">
        <v>46.9</v>
      </c>
      <c r="Y20" s="10">
        <v>46.9</v>
      </c>
      <c r="Z20" s="10">
        <v>44.24</v>
      </c>
      <c r="AA20" s="10">
        <v>44.4</v>
      </c>
      <c r="AB20" s="95">
        <v>7290700</v>
      </c>
      <c r="AC20" s="10">
        <v>44.4</v>
      </c>
      <c r="AD20" s="2">
        <f t="shared" si="0"/>
        <v>2.6599999999999966</v>
      </c>
      <c r="AE20" s="138">
        <f t="shared" si="1"/>
        <v>-6.25E-2</v>
      </c>
    </row>
    <row r="21" spans="1:31" x14ac:dyDescent="0.25">
      <c r="W21" s="133">
        <v>42583</v>
      </c>
      <c r="X21" s="10">
        <v>46.77</v>
      </c>
      <c r="Y21" s="10">
        <v>47.38</v>
      </c>
      <c r="Z21" s="10">
        <v>46.42</v>
      </c>
      <c r="AA21" s="10">
        <v>47.36</v>
      </c>
      <c r="AB21" s="95">
        <v>2934700</v>
      </c>
      <c r="AC21" s="10">
        <v>47.36</v>
      </c>
      <c r="AD21" s="2">
        <f t="shared" si="0"/>
        <v>0.96000000000000085</v>
      </c>
      <c r="AE21" s="138">
        <f t="shared" si="1"/>
        <v>1.0023459159735459E-2</v>
      </c>
    </row>
    <row r="22" spans="1:31" x14ac:dyDescent="0.25">
      <c r="W22" s="133">
        <v>42580</v>
      </c>
      <c r="X22" s="10">
        <v>47.49</v>
      </c>
      <c r="Y22" s="10">
        <v>48.11</v>
      </c>
      <c r="Z22" s="10">
        <v>46.89</v>
      </c>
      <c r="AA22" s="10">
        <v>46.89</v>
      </c>
      <c r="AB22" s="95">
        <v>3449800</v>
      </c>
      <c r="AC22" s="10">
        <v>46.89</v>
      </c>
      <c r="AD22" s="2">
        <f t="shared" si="0"/>
        <v>1.2199999999999989</v>
      </c>
      <c r="AE22" s="138">
        <f t="shared" si="1"/>
        <v>-1.0759493670886022E-2</v>
      </c>
    </row>
    <row r="23" spans="1:31" x14ac:dyDescent="0.25">
      <c r="W23" s="133">
        <v>42579</v>
      </c>
      <c r="X23" s="10">
        <v>47.17</v>
      </c>
      <c r="Y23" s="10">
        <v>47.63</v>
      </c>
      <c r="Z23" s="10">
        <v>46.81</v>
      </c>
      <c r="AA23" s="10">
        <v>47.4</v>
      </c>
      <c r="AB23" s="95">
        <v>2496600</v>
      </c>
      <c r="AC23" s="10">
        <v>47.4</v>
      </c>
      <c r="AD23" s="2">
        <f t="shared" si="0"/>
        <v>0.82000000000000028</v>
      </c>
      <c r="AE23" s="138">
        <f t="shared" si="1"/>
        <v>-8.4317032040470696E-4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42578</v>
      </c>
      <c r="X24" s="10">
        <v>47.63</v>
      </c>
      <c r="Y24" s="10">
        <v>47.75</v>
      </c>
      <c r="Z24" s="10">
        <v>47.16</v>
      </c>
      <c r="AA24" s="10">
        <v>47.44</v>
      </c>
      <c r="AB24" s="95">
        <v>3208500</v>
      </c>
      <c r="AC24" s="10">
        <v>47.44</v>
      </c>
      <c r="AD24" s="2">
        <f t="shared" si="0"/>
        <v>0.59000000000000341</v>
      </c>
      <c r="AE24" s="138">
        <f t="shared" si="1"/>
        <v>-6.0758432851455435E-3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42577</v>
      </c>
      <c r="X25" s="10">
        <v>46.87</v>
      </c>
      <c r="Y25" s="10">
        <v>48</v>
      </c>
      <c r="Z25" s="10">
        <v>46.87</v>
      </c>
      <c r="AA25" s="10">
        <v>47.73</v>
      </c>
      <c r="AB25" s="95">
        <v>4226100</v>
      </c>
      <c r="AC25" s="10">
        <v>47.73</v>
      </c>
      <c r="AD25" s="2">
        <f t="shared" si="0"/>
        <v>1.1300000000000026</v>
      </c>
      <c r="AE25" s="138">
        <f t="shared" si="1"/>
        <v>1.7914267434420816E-2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42576</v>
      </c>
      <c r="X26" s="10">
        <v>47.52</v>
      </c>
      <c r="Y26" s="10">
        <v>47.78</v>
      </c>
      <c r="Z26" s="10">
        <v>46.73</v>
      </c>
      <c r="AA26" s="10">
        <v>46.89</v>
      </c>
      <c r="AB26" s="95">
        <v>3752800</v>
      </c>
      <c r="AC26" s="10">
        <v>46.89</v>
      </c>
      <c r="AD26" s="2">
        <f t="shared" si="0"/>
        <v>1.0500000000000043</v>
      </c>
      <c r="AE26" s="138">
        <f t="shared" si="1"/>
        <v>-1.4294723565272172E-2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42573</v>
      </c>
      <c r="X27" s="10">
        <v>47.25</v>
      </c>
      <c r="Y27" s="10">
        <v>47.69</v>
      </c>
      <c r="Z27" s="10">
        <v>46.56</v>
      </c>
      <c r="AA27" s="10">
        <v>47.57</v>
      </c>
      <c r="AB27" s="95">
        <v>4903800</v>
      </c>
      <c r="AC27" s="10">
        <v>47.57</v>
      </c>
      <c r="AD27" s="2">
        <f t="shared" si="0"/>
        <v>1.1299999999999955</v>
      </c>
      <c r="AE27" s="138">
        <f t="shared" si="1"/>
        <v>1.9502786112301829E-2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42572</v>
      </c>
      <c r="X28" s="10">
        <v>47.11</v>
      </c>
      <c r="Y28" s="10">
        <v>47.4</v>
      </c>
      <c r="Z28" s="10">
        <v>46.02</v>
      </c>
      <c r="AA28" s="10">
        <v>46.66</v>
      </c>
      <c r="AB28" s="95">
        <v>5867900</v>
      </c>
      <c r="AC28" s="10">
        <v>46.66</v>
      </c>
      <c r="AD28" s="2">
        <f t="shared" si="0"/>
        <v>1.3799999999999955</v>
      </c>
      <c r="AE28" s="138">
        <f t="shared" si="1"/>
        <v>-3.3954451345755698E-2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42571</v>
      </c>
      <c r="X29" s="10">
        <v>48.28</v>
      </c>
      <c r="Y29" s="10">
        <v>49.87</v>
      </c>
      <c r="Z29" s="10">
        <v>47.54</v>
      </c>
      <c r="AA29" s="10">
        <v>48.3</v>
      </c>
      <c r="AB29" s="95">
        <v>8422200</v>
      </c>
      <c r="AC29" s="10">
        <v>48.3</v>
      </c>
      <c r="AD29" s="2">
        <f t="shared" si="0"/>
        <v>2.3299999999999983</v>
      </c>
      <c r="AE29" s="138">
        <f t="shared" si="1"/>
        <v>9.4043887147334804E-3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42570</v>
      </c>
      <c r="X30" s="10">
        <v>47.71</v>
      </c>
      <c r="Y30" s="10">
        <v>47.96</v>
      </c>
      <c r="Z30" s="10">
        <v>46.68</v>
      </c>
      <c r="AA30" s="10">
        <v>47.85</v>
      </c>
      <c r="AB30" s="95">
        <v>4720500</v>
      </c>
      <c r="AC30" s="10">
        <v>47.85</v>
      </c>
      <c r="AD30" s="2">
        <f t="shared" si="0"/>
        <v>1.2800000000000011</v>
      </c>
      <c r="AE30" s="138">
        <f t="shared" si="1"/>
        <v>2.9343953049674187E-3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42569</v>
      </c>
      <c r="X31" s="10">
        <v>47.58</v>
      </c>
      <c r="Y31" s="10">
        <v>48.02</v>
      </c>
      <c r="Z31" s="10">
        <v>47.13</v>
      </c>
      <c r="AA31" s="10">
        <v>47.71</v>
      </c>
      <c r="AB31" s="95">
        <v>3692700</v>
      </c>
      <c r="AC31" s="10">
        <v>47.71</v>
      </c>
      <c r="AD31" s="2">
        <f t="shared" si="0"/>
        <v>0.89000000000000057</v>
      </c>
      <c r="AE31" s="138">
        <f t="shared" si="1"/>
        <v>5.9034366434747021E-3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42566</v>
      </c>
      <c r="X32" s="10">
        <v>47.51</v>
      </c>
      <c r="Y32" s="10">
        <v>47.76</v>
      </c>
      <c r="Z32" s="10">
        <v>46.92</v>
      </c>
      <c r="AA32" s="10">
        <v>47.43</v>
      </c>
      <c r="AB32" s="95">
        <v>5184800</v>
      </c>
      <c r="AC32" s="10">
        <v>47.43</v>
      </c>
      <c r="AD32" s="2">
        <f t="shared" si="0"/>
        <v>0.83999999999999631</v>
      </c>
      <c r="AE32" s="138">
        <f t="shared" si="1"/>
        <v>-8.7774294670847075E-3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42565</v>
      </c>
      <c r="X33" s="10">
        <v>46.73</v>
      </c>
      <c r="Y33" s="10">
        <v>47.94</v>
      </c>
      <c r="Z33" s="10">
        <v>46.42</v>
      </c>
      <c r="AA33" s="10">
        <v>47.85</v>
      </c>
      <c r="AB33" s="95">
        <v>7702500</v>
      </c>
      <c r="AC33" s="10">
        <v>47.85</v>
      </c>
      <c r="AD33" s="2">
        <f t="shared" si="0"/>
        <v>1.519999999999996</v>
      </c>
      <c r="AE33" s="138">
        <f t="shared" si="1"/>
        <v>4.3392935019624934E-2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42564</v>
      </c>
      <c r="X34" s="10">
        <v>46.55</v>
      </c>
      <c r="Y34" s="10">
        <v>46.73</v>
      </c>
      <c r="Z34" s="10">
        <v>45.42</v>
      </c>
      <c r="AA34" s="10">
        <v>45.86</v>
      </c>
      <c r="AB34" s="95">
        <v>5491900</v>
      </c>
      <c r="AC34" s="10">
        <v>45.86</v>
      </c>
      <c r="AD34" s="2">
        <f t="shared" si="0"/>
        <v>1.3099999999999952</v>
      </c>
      <c r="AE34" s="138">
        <f t="shared" si="1"/>
        <v>-6.4991334488734287E-3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42563</v>
      </c>
      <c r="X35" s="10">
        <v>44.19</v>
      </c>
      <c r="Y35" s="10">
        <v>46.36</v>
      </c>
      <c r="Z35" s="10">
        <v>44.19</v>
      </c>
      <c r="AA35" s="10">
        <v>46.16</v>
      </c>
      <c r="AB35" s="95">
        <v>9778600</v>
      </c>
      <c r="AC35" s="10">
        <v>46.16</v>
      </c>
      <c r="AD35" s="2">
        <f t="shared" si="0"/>
        <v>2.1700000000000017</v>
      </c>
      <c r="AE35" s="138">
        <f t="shared" si="1"/>
        <v>8.8422541853336423E-2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42562</v>
      </c>
      <c r="X36" s="10">
        <v>41.88</v>
      </c>
      <c r="Y36" s="10">
        <v>42.74</v>
      </c>
      <c r="Z36" s="10">
        <v>41.72</v>
      </c>
      <c r="AA36" s="10">
        <v>42.41</v>
      </c>
      <c r="AB36" s="95">
        <v>4661700</v>
      </c>
      <c r="AC36" s="10">
        <v>42.41</v>
      </c>
      <c r="AD36" s="2">
        <f t="shared" si="0"/>
        <v>1.0200000000000031</v>
      </c>
      <c r="AE36" s="138">
        <f t="shared" si="1"/>
        <v>2.2420443587271022E-2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42559</v>
      </c>
      <c r="X37" s="10">
        <v>40.700000000000003</v>
      </c>
      <c r="Y37" s="10">
        <v>41.73</v>
      </c>
      <c r="Z37" s="10">
        <v>40.700000000000003</v>
      </c>
      <c r="AA37" s="10">
        <v>41.48</v>
      </c>
      <c r="AB37" s="95">
        <v>5261200</v>
      </c>
      <c r="AC37" s="10">
        <v>41.48</v>
      </c>
      <c r="AD37" s="2">
        <f t="shared" si="0"/>
        <v>1.029999999999994</v>
      </c>
      <c r="AE37" s="138">
        <f t="shared" si="1"/>
        <v>3.4671988026939271E-2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42558</v>
      </c>
      <c r="X38" s="10">
        <v>39.32</v>
      </c>
      <c r="Y38" s="10">
        <v>40.409999999999997</v>
      </c>
      <c r="Z38" s="10">
        <v>39.31</v>
      </c>
      <c r="AA38" s="10">
        <v>40.090000000000003</v>
      </c>
      <c r="AB38" s="95">
        <v>4606300</v>
      </c>
      <c r="AC38" s="10">
        <v>40.090000000000003</v>
      </c>
      <c r="AD38" s="2">
        <f t="shared" si="0"/>
        <v>1.0999999999999943</v>
      </c>
      <c r="AE38" s="138">
        <f t="shared" si="1"/>
        <v>1.9842279318239564E-2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42557</v>
      </c>
      <c r="X39" s="10">
        <v>39.14</v>
      </c>
      <c r="Y39" s="10">
        <v>39.409999999999997</v>
      </c>
      <c r="Z39" s="10">
        <v>37.64</v>
      </c>
      <c r="AA39" s="10">
        <v>39.31</v>
      </c>
      <c r="AB39" s="95">
        <v>8217800</v>
      </c>
      <c r="AC39" s="10">
        <v>39.31</v>
      </c>
      <c r="AD39" s="2">
        <f t="shared" si="0"/>
        <v>1.769999999999996</v>
      </c>
      <c r="AE39" s="138">
        <f t="shared" si="1"/>
        <v>-2.4323653512037691E-2</v>
      </c>
    </row>
    <row r="40" spans="2:31" ht="20.25" thickBot="1" x14ac:dyDescent="0.35">
      <c r="B40" s="193">
        <v>42549</v>
      </c>
      <c r="C40" s="460">
        <v>450</v>
      </c>
      <c r="D40" s="461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36" t="s">
        <v>78</v>
      </c>
      <c r="P40" s="536"/>
      <c r="W40" s="133">
        <v>42556</v>
      </c>
      <c r="X40" s="10">
        <v>40.799999999999997</v>
      </c>
      <c r="Y40" s="10">
        <v>40.92</v>
      </c>
      <c r="Z40" s="10">
        <v>39.409999999999997</v>
      </c>
      <c r="AA40" s="10">
        <v>40.29</v>
      </c>
      <c r="AB40" s="95">
        <v>5207800</v>
      </c>
      <c r="AC40" s="10">
        <v>40.29</v>
      </c>
      <c r="AD40" s="2">
        <f t="shared" si="0"/>
        <v>1.5100000000000051</v>
      </c>
      <c r="AE40" s="138">
        <f t="shared" si="1"/>
        <v>-2.6105873821609782E-2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51.557000000000002</v>
      </c>
      <c r="Q41" s="2"/>
      <c r="W41" s="133">
        <v>42552</v>
      </c>
      <c r="X41" s="10">
        <v>41.02</v>
      </c>
      <c r="Y41" s="10">
        <v>41.8</v>
      </c>
      <c r="Z41" s="10">
        <v>40.83</v>
      </c>
      <c r="AA41" s="10">
        <v>41.37</v>
      </c>
      <c r="AB41" s="95">
        <v>5092900</v>
      </c>
      <c r="AC41" s="10">
        <v>41.37</v>
      </c>
      <c r="AD41" s="2">
        <f t="shared" si="0"/>
        <v>0.96999999999999886</v>
      </c>
      <c r="AE41" s="138">
        <f t="shared" si="1"/>
        <v>8.0409356725146264E-3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51.088300000000004</v>
      </c>
      <c r="Q42" s="2"/>
      <c r="T42" s="91" t="s">
        <v>113</v>
      </c>
      <c r="W42" s="133">
        <v>42551</v>
      </c>
      <c r="X42" s="10">
        <v>40.72</v>
      </c>
      <c r="Y42" s="10">
        <v>41.04</v>
      </c>
      <c r="Z42" s="10">
        <v>40.200000000000003</v>
      </c>
      <c r="AA42" s="10">
        <v>41.04</v>
      </c>
      <c r="AB42" s="95">
        <v>6052600</v>
      </c>
      <c r="AC42" s="10">
        <v>41.04</v>
      </c>
      <c r="AD42" s="2">
        <f t="shared" si="0"/>
        <v>0.83999999999999631</v>
      </c>
      <c r="AE42" s="138">
        <f t="shared" si="1"/>
        <v>1.1584914961794368E-2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50.619599999999998</v>
      </c>
      <c r="Q43" s="2"/>
      <c r="T43" s="128" t="s">
        <v>98</v>
      </c>
      <c r="U43" s="98">
        <v>47.53</v>
      </c>
      <c r="W43" s="133">
        <v>42550</v>
      </c>
      <c r="X43" s="10">
        <v>39.19</v>
      </c>
      <c r="Y43" s="10">
        <v>40.92</v>
      </c>
      <c r="Z43" s="10">
        <v>39.15</v>
      </c>
      <c r="AA43" s="10">
        <v>40.57</v>
      </c>
      <c r="AB43" s="95">
        <v>7373100</v>
      </c>
      <c r="AC43" s="10">
        <v>40.57</v>
      </c>
      <c r="AD43" s="2">
        <f t="shared" si="0"/>
        <v>1.7700000000000031</v>
      </c>
      <c r="AE43" s="138">
        <f t="shared" si="1"/>
        <v>4.1591784338895987E-2</v>
      </c>
    </row>
    <row r="44" spans="2:31" x14ac:dyDescent="0.25">
      <c r="B44" s="193">
        <v>42557</v>
      </c>
      <c r="C44" s="460">
        <v>450</v>
      </c>
      <c r="D44" s="461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50.1509</v>
      </c>
      <c r="Q44" s="2"/>
      <c r="T44" s="93" t="s">
        <v>99</v>
      </c>
      <c r="U44" s="88">
        <v>47.62</v>
      </c>
      <c r="W44" s="133">
        <v>42549</v>
      </c>
      <c r="X44" s="10">
        <v>38.82</v>
      </c>
      <c r="Y44" s="10">
        <v>39.06</v>
      </c>
      <c r="Z44" s="10">
        <v>38.01</v>
      </c>
      <c r="AA44" s="10">
        <v>38.950000000000003</v>
      </c>
      <c r="AB44" s="95">
        <v>7820500</v>
      </c>
      <c r="AC44" s="10">
        <v>38.950000000000003</v>
      </c>
      <c r="AD44" s="2">
        <f t="shared" si="0"/>
        <v>1.0500000000000043</v>
      </c>
      <c r="AE44" s="138">
        <f t="shared" si="1"/>
        <v>3.1788079470198793E-2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49.682200000000002</v>
      </c>
      <c r="Q45" s="2"/>
      <c r="T45" s="93" t="s">
        <v>100</v>
      </c>
      <c r="U45" s="88" t="s">
        <v>565</v>
      </c>
      <c r="W45" s="133">
        <v>42548</v>
      </c>
      <c r="X45" s="10">
        <v>40.64</v>
      </c>
      <c r="Y45" s="10">
        <v>40.69</v>
      </c>
      <c r="Z45" s="10">
        <v>37.409999999999997</v>
      </c>
      <c r="AA45" s="10">
        <v>37.75</v>
      </c>
      <c r="AB45" s="95">
        <v>12908800</v>
      </c>
      <c r="AC45" s="10">
        <v>37.75</v>
      </c>
      <c r="AD45" s="2">
        <f t="shared" si="0"/>
        <v>3.2800000000000011</v>
      </c>
      <c r="AE45" s="138">
        <f t="shared" si="1"/>
        <v>-8.0613735996103331E-2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49.213499999999996</v>
      </c>
      <c r="Q46" s="2"/>
      <c r="T46" s="93" t="s">
        <v>101</v>
      </c>
      <c r="U46" s="88" t="s">
        <v>566</v>
      </c>
      <c r="W46" s="133">
        <v>42545</v>
      </c>
      <c r="X46" s="10">
        <v>42.67</v>
      </c>
      <c r="Y46" s="10">
        <v>43.22</v>
      </c>
      <c r="Z46" s="10">
        <v>41.04</v>
      </c>
      <c r="AA46" s="10">
        <v>41.06</v>
      </c>
      <c r="AB46" s="95">
        <v>12313800</v>
      </c>
      <c r="AC46" s="10">
        <v>41.06</v>
      </c>
      <c r="AD46" s="2">
        <f t="shared" si="0"/>
        <v>2.1799999999999997</v>
      </c>
      <c r="AE46" s="138">
        <f t="shared" si="1"/>
        <v>-9.0989594863847723E-2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48.744799999999998</v>
      </c>
      <c r="Q47" s="2"/>
      <c r="T47" s="93" t="s">
        <v>102</v>
      </c>
      <c r="U47" s="88">
        <v>58.5</v>
      </c>
      <c r="W47" s="133">
        <v>42544</v>
      </c>
      <c r="X47" s="10">
        <v>45.75</v>
      </c>
      <c r="Y47" s="10">
        <v>45.92</v>
      </c>
      <c r="Z47" s="10">
        <v>44.46</v>
      </c>
      <c r="AA47" s="10">
        <v>45.17</v>
      </c>
      <c r="AB47" s="95">
        <v>4914100</v>
      </c>
      <c r="AC47" s="10">
        <v>45.17</v>
      </c>
      <c r="AD47" s="2">
        <f t="shared" si="0"/>
        <v>1.4600000000000009</v>
      </c>
      <c r="AE47" s="138">
        <f t="shared" si="1"/>
        <v>1.7742293191393976E-3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48.2761</v>
      </c>
      <c r="Q48" s="2"/>
      <c r="T48" s="93" t="s">
        <v>103</v>
      </c>
      <c r="U48" s="88">
        <v>0.86960700000000002</v>
      </c>
      <c r="W48" s="133">
        <v>42543</v>
      </c>
      <c r="X48" s="10">
        <v>45</v>
      </c>
      <c r="Y48" s="10">
        <v>45.64</v>
      </c>
      <c r="Z48" s="10">
        <v>44.94</v>
      </c>
      <c r="AA48" s="10">
        <v>45.09</v>
      </c>
      <c r="AB48" s="95">
        <v>4814700</v>
      </c>
      <c r="AC48" s="10">
        <v>45.09</v>
      </c>
      <c r="AD48" s="2">
        <f t="shared" si="0"/>
        <v>0.70000000000000284</v>
      </c>
      <c r="AE48" s="138">
        <f t="shared" si="1"/>
        <v>5.1270619705752196E-3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47.807400000000001</v>
      </c>
      <c r="Q49" s="2"/>
      <c r="T49" s="93" t="s">
        <v>123</v>
      </c>
      <c r="U49" s="88" t="s">
        <v>306</v>
      </c>
      <c r="W49" s="133">
        <v>42542</v>
      </c>
      <c r="X49" s="10">
        <v>45.01</v>
      </c>
      <c r="Y49" s="10">
        <v>45.59</v>
      </c>
      <c r="Z49" s="10">
        <v>44.4</v>
      </c>
      <c r="AA49" s="10">
        <v>44.86</v>
      </c>
      <c r="AB49" s="95">
        <v>7749400</v>
      </c>
      <c r="AC49" s="10">
        <v>44.86</v>
      </c>
      <c r="AD49" s="2">
        <f t="shared" si="0"/>
        <v>1.1900000000000048</v>
      </c>
      <c r="AE49" s="138">
        <f t="shared" si="1"/>
        <v>3.3640552995391815E-2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47.338699999999996</v>
      </c>
      <c r="Q50" s="2"/>
      <c r="T50" s="93"/>
      <c r="U50" s="88"/>
      <c r="W50" s="133">
        <v>42541</v>
      </c>
      <c r="X50" s="10">
        <v>43.07</v>
      </c>
      <c r="Y50" s="10">
        <v>44.03</v>
      </c>
      <c r="Z50" s="10">
        <v>43</v>
      </c>
      <c r="AA50" s="10">
        <v>43.4</v>
      </c>
      <c r="AB50" s="95">
        <v>4427800</v>
      </c>
      <c r="AC50" s="10">
        <v>43.4</v>
      </c>
      <c r="AD50" s="2">
        <f t="shared" si="0"/>
        <v>1.0300000000000011</v>
      </c>
      <c r="AE50" s="138">
        <f t="shared" si="1"/>
        <v>1.8301267010793154E-2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46.87</v>
      </c>
      <c r="Q51" s="2"/>
      <c r="T51" s="93" t="s">
        <v>105</v>
      </c>
      <c r="U51" s="88" t="s">
        <v>567</v>
      </c>
      <c r="W51" s="133">
        <v>42538</v>
      </c>
      <c r="X51" s="10">
        <v>41.9</v>
      </c>
      <c r="Y51" s="10">
        <v>43.07</v>
      </c>
      <c r="Z51" s="10">
        <v>41.5</v>
      </c>
      <c r="AA51" s="10">
        <v>42.62</v>
      </c>
      <c r="AB51" s="95">
        <v>8183100</v>
      </c>
      <c r="AC51" s="10">
        <v>42.62</v>
      </c>
      <c r="AD51" s="2">
        <f t="shared" si="0"/>
        <v>1.5700000000000003</v>
      </c>
      <c r="AE51" s="138">
        <f t="shared" si="1"/>
        <v>1.8885967009323323E-2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46.401299999999999</v>
      </c>
      <c r="Q52" s="2"/>
      <c r="T52" s="93" t="s">
        <v>106</v>
      </c>
      <c r="U52" s="88" t="s">
        <v>290</v>
      </c>
      <c r="W52" s="133">
        <v>42537</v>
      </c>
      <c r="X52" s="10">
        <v>42.23</v>
      </c>
      <c r="Y52" s="10">
        <v>42.9</v>
      </c>
      <c r="Z52" s="10">
        <v>41.68</v>
      </c>
      <c r="AA52" s="10">
        <v>41.83</v>
      </c>
      <c r="AB52" s="95">
        <v>7695600</v>
      </c>
      <c r="AC52" s="10">
        <v>41.83</v>
      </c>
      <c r="AD52" s="2">
        <f t="shared" si="0"/>
        <v>1.2199999999999989</v>
      </c>
      <c r="AE52" s="138">
        <f t="shared" si="1"/>
        <v>-2.4714385637677805E-2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45.932599999999994</v>
      </c>
      <c r="Q53" s="2"/>
      <c r="T53" s="93" t="s">
        <v>107</v>
      </c>
      <c r="U53" s="90">
        <v>3349061</v>
      </c>
      <c r="W53" s="133">
        <v>42536</v>
      </c>
      <c r="X53" s="10">
        <v>42.55</v>
      </c>
      <c r="Y53" s="10">
        <v>43.72</v>
      </c>
      <c r="Z53" s="10">
        <v>42.51</v>
      </c>
      <c r="AA53" s="10">
        <v>42.89</v>
      </c>
      <c r="AB53" s="95">
        <v>6334500</v>
      </c>
      <c r="AC53" s="10">
        <v>42.89</v>
      </c>
      <c r="AD53" s="2">
        <f t="shared" si="0"/>
        <v>1.2100000000000009</v>
      </c>
      <c r="AE53" s="138">
        <f t="shared" si="1"/>
        <v>1.9006889997624121E-2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45.463899999999995</v>
      </c>
      <c r="T54" s="93" t="s">
        <v>110</v>
      </c>
      <c r="U54" s="90">
        <v>5187330</v>
      </c>
      <c r="W54" s="133">
        <v>42535</v>
      </c>
      <c r="X54" s="10">
        <v>43.98</v>
      </c>
      <c r="Y54" s="10">
        <v>44.3</v>
      </c>
      <c r="Z54" s="10">
        <v>41.46</v>
      </c>
      <c r="AA54" s="10">
        <v>42.09</v>
      </c>
      <c r="AB54" s="95">
        <v>8162800</v>
      </c>
      <c r="AC54" s="10">
        <v>42.09</v>
      </c>
      <c r="AD54" s="2">
        <f t="shared" si="0"/>
        <v>2.8399999999999963</v>
      </c>
      <c r="AE54" s="138">
        <f t="shared" si="1"/>
        <v>-4.4711756695415272E-2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44.995199999999997</v>
      </c>
      <c r="T55" s="93" t="s">
        <v>108</v>
      </c>
      <c r="U55" s="88" t="s">
        <v>568</v>
      </c>
      <c r="W55" s="133">
        <v>42534</v>
      </c>
      <c r="X55" s="10">
        <v>45.59</v>
      </c>
      <c r="Y55" s="10">
        <v>45.88</v>
      </c>
      <c r="Z55" s="10">
        <v>43.64</v>
      </c>
      <c r="AA55" s="10">
        <v>44.06</v>
      </c>
      <c r="AB55" s="95">
        <v>7127800</v>
      </c>
      <c r="AC55" s="10">
        <v>44.06</v>
      </c>
      <c r="AD55" s="2">
        <f t="shared" si="0"/>
        <v>2.240000000000002</v>
      </c>
      <c r="AE55" s="138">
        <f t="shared" si="1"/>
        <v>-4.3836805555555469E-2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44.526499999999999</v>
      </c>
      <c r="T56" s="93" t="s">
        <v>111</v>
      </c>
      <c r="U56" s="88">
        <v>2.56</v>
      </c>
      <c r="W56" s="133">
        <v>42531</v>
      </c>
      <c r="X56" s="10">
        <v>46.09</v>
      </c>
      <c r="Y56" s="10">
        <v>46.69</v>
      </c>
      <c r="Z56" s="10">
        <v>45.63</v>
      </c>
      <c r="AA56" s="10">
        <v>46.08</v>
      </c>
      <c r="AB56" s="95">
        <v>4206300</v>
      </c>
      <c r="AC56" s="10">
        <v>46.08</v>
      </c>
      <c r="AD56" s="2">
        <f t="shared" si="0"/>
        <v>1.0599999999999952</v>
      </c>
      <c r="AE56" s="138">
        <f t="shared" si="1"/>
        <v>-1.3276231263383398E-2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44.057799999999993</v>
      </c>
      <c r="T57" s="93" t="s">
        <v>112</v>
      </c>
      <c r="U57" s="88">
        <v>18.3</v>
      </c>
      <c r="W57" s="133">
        <v>42530</v>
      </c>
      <c r="X57" s="10">
        <v>45.59</v>
      </c>
      <c r="Y57" s="10">
        <v>46.91</v>
      </c>
      <c r="Z57" s="10">
        <v>45.44</v>
      </c>
      <c r="AA57" s="10">
        <v>46.7</v>
      </c>
      <c r="AB57" s="95">
        <v>4648800</v>
      </c>
      <c r="AC57" s="10">
        <v>46.7</v>
      </c>
      <c r="AD57" s="2">
        <f t="shared" si="0"/>
        <v>1.4699999999999989</v>
      </c>
      <c r="AE57" s="138">
        <f t="shared" si="1"/>
        <v>2.2105493543445043E-2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43.589100000000002</v>
      </c>
      <c r="T58" s="93" t="s">
        <v>109</v>
      </c>
      <c r="U58" s="88" t="s">
        <v>124</v>
      </c>
      <c r="W58" s="133">
        <v>42529</v>
      </c>
      <c r="X58" s="10">
        <v>45.94</v>
      </c>
      <c r="Y58" s="10">
        <v>46.53</v>
      </c>
      <c r="Z58" s="10">
        <v>45.29</v>
      </c>
      <c r="AA58" s="10">
        <v>45.69</v>
      </c>
      <c r="AB58" s="95">
        <v>4875300</v>
      </c>
      <c r="AC58" s="10">
        <v>45.69</v>
      </c>
      <c r="AD58" s="2">
        <f t="shared" si="0"/>
        <v>1.240000000000002</v>
      </c>
      <c r="AE58" s="138">
        <f t="shared" si="1"/>
        <v>-2.6195153896529932E-3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43.120399999999997</v>
      </c>
      <c r="W59" s="133">
        <v>42528</v>
      </c>
      <c r="X59" s="10">
        <v>44.5</v>
      </c>
      <c r="Y59" s="10">
        <v>46.46</v>
      </c>
      <c r="Z59" s="10">
        <v>44.01</v>
      </c>
      <c r="AA59" s="10">
        <v>45.81</v>
      </c>
      <c r="AB59" s="95">
        <v>5863000</v>
      </c>
      <c r="AC59" s="10">
        <v>45.81</v>
      </c>
      <c r="AD59" s="2">
        <f t="shared" si="0"/>
        <v>2.4500000000000028</v>
      </c>
      <c r="AE59" s="138">
        <f t="shared" si="1"/>
        <v>2.8744666516954842E-2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42.651699999999998</v>
      </c>
      <c r="W60" s="133">
        <v>42527</v>
      </c>
      <c r="X60" s="10">
        <v>44.2</v>
      </c>
      <c r="Y60" s="10">
        <v>44.54</v>
      </c>
      <c r="Z60" s="10">
        <v>43.53</v>
      </c>
      <c r="AA60" s="10">
        <v>44.53</v>
      </c>
      <c r="AB60" s="95">
        <v>5251200</v>
      </c>
      <c r="AC60" s="10">
        <v>44.53</v>
      </c>
      <c r="AD60" s="2">
        <f t="shared" si="0"/>
        <v>1.009999999999998</v>
      </c>
      <c r="AE60" s="138">
        <f t="shared" si="1"/>
        <v>5.1918735891649526E-3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42.183</v>
      </c>
      <c r="W61" s="133">
        <v>42524</v>
      </c>
      <c r="X61" s="10">
        <v>45.01</v>
      </c>
      <c r="Y61" s="10">
        <v>45.16</v>
      </c>
      <c r="Z61" s="10">
        <v>43.6</v>
      </c>
      <c r="AA61" s="10">
        <v>44.3</v>
      </c>
      <c r="AB61" s="95">
        <v>5639400</v>
      </c>
      <c r="AC61" s="10">
        <v>44.3</v>
      </c>
      <c r="AD61" s="2">
        <f t="shared" si="0"/>
        <v>1.5599999999999952</v>
      </c>
      <c r="AE61" s="138">
        <f t="shared" si="1"/>
        <v>-1.9260571175559127E-2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42523</v>
      </c>
      <c r="X62" s="10">
        <v>44.92</v>
      </c>
      <c r="Y62" s="10">
        <v>45.59</v>
      </c>
      <c r="Z62" s="10">
        <v>44.86</v>
      </c>
      <c r="AA62" s="10">
        <v>45.17</v>
      </c>
      <c r="AB62" s="95">
        <v>3355300</v>
      </c>
      <c r="AC62" s="10">
        <v>45.17</v>
      </c>
      <c r="AD62" s="2">
        <f t="shared" si="0"/>
        <v>0.73000000000000398</v>
      </c>
      <c r="AE62" s="138">
        <f t="shared" si="1"/>
        <v>-1.7679558011048924E-3</v>
      </c>
    </row>
    <row r="63" spans="2:31" x14ac:dyDescent="0.25">
      <c r="W63" s="133">
        <v>42522</v>
      </c>
      <c r="X63" s="10">
        <v>45.09</v>
      </c>
      <c r="Y63" s="10">
        <v>45.46</v>
      </c>
      <c r="Z63" s="10">
        <v>44.7</v>
      </c>
      <c r="AA63" s="10">
        <v>45.25</v>
      </c>
      <c r="AB63" s="95">
        <v>3982300</v>
      </c>
      <c r="AC63" s="10">
        <v>45.25</v>
      </c>
      <c r="AD63" s="2">
        <f t="shared" si="0"/>
        <v>0.75999999999999801</v>
      </c>
      <c r="AE63" s="138">
        <f t="shared" si="1"/>
        <v>3.5484586382790173E-3</v>
      </c>
    </row>
    <row r="64" spans="2:31" x14ac:dyDescent="0.25">
      <c r="W64" s="133">
        <v>42521</v>
      </c>
      <c r="X64" s="10">
        <v>45.13</v>
      </c>
      <c r="Y64" s="10">
        <v>45.3</v>
      </c>
      <c r="Z64" s="10">
        <v>44.3</v>
      </c>
      <c r="AA64" s="10">
        <v>45.09</v>
      </c>
      <c r="AB64" s="95">
        <v>6080900</v>
      </c>
      <c r="AC64" s="10">
        <v>45.09</v>
      </c>
      <c r="AD64" s="2">
        <f t="shared" si="0"/>
        <v>1</v>
      </c>
      <c r="AE64" s="138">
        <f t="shared" si="1"/>
        <v>-1.9920318725098474E-3</v>
      </c>
    </row>
    <row r="65" spans="1:31" x14ac:dyDescent="0.25">
      <c r="W65" s="133">
        <v>42517</v>
      </c>
      <c r="X65" s="10">
        <v>44.56</v>
      </c>
      <c r="Y65" s="10">
        <v>45.46</v>
      </c>
      <c r="Z65" s="10">
        <v>44.53</v>
      </c>
      <c r="AA65" s="10">
        <v>45.18</v>
      </c>
      <c r="AB65" s="95">
        <v>3619400</v>
      </c>
      <c r="AC65" s="10">
        <v>45.18</v>
      </c>
      <c r="AD65" s="2">
        <f t="shared" si="0"/>
        <v>0.92999999999999972</v>
      </c>
      <c r="AE65" s="138">
        <f t="shared" si="1"/>
        <v>1.5280898876404381E-2</v>
      </c>
    </row>
    <row r="66" spans="1:31" x14ac:dyDescent="0.25">
      <c r="W66" s="133">
        <v>42516</v>
      </c>
      <c r="X66" s="10">
        <v>45.2</v>
      </c>
      <c r="Y66" s="10">
        <v>45.33</v>
      </c>
      <c r="Z66" s="10">
        <v>44.14</v>
      </c>
      <c r="AA66" s="10">
        <v>44.5</v>
      </c>
      <c r="AB66" s="95">
        <v>4891000</v>
      </c>
      <c r="AC66" s="10">
        <v>44.5</v>
      </c>
      <c r="AD66" s="2">
        <f t="shared" si="0"/>
        <v>1.1899999999999977</v>
      </c>
      <c r="AE66" s="138">
        <f t="shared" si="1"/>
        <v>-1.3959672058497685E-2</v>
      </c>
    </row>
    <row r="67" spans="1:31" x14ac:dyDescent="0.25">
      <c r="W67" s="133">
        <v>42515</v>
      </c>
      <c r="X67" s="10">
        <v>45.12</v>
      </c>
      <c r="Y67" s="10">
        <v>45.94</v>
      </c>
      <c r="Z67" s="10">
        <v>45.07</v>
      </c>
      <c r="AA67" s="10">
        <v>45.13</v>
      </c>
      <c r="AB67" s="95">
        <v>3650300</v>
      </c>
      <c r="AC67" s="10">
        <v>45.13</v>
      </c>
      <c r="AD67" s="2">
        <f>Y67-Z67</f>
        <v>0.86999999999999744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7" t="s">
        <v>204</v>
      </c>
      <c r="B94" s="498"/>
      <c r="C94" s="499">
        <f>SumByColor($A$19,C77:C92)</f>
        <v>0</v>
      </c>
      <c r="D94" s="499"/>
      <c r="E94" s="499"/>
      <c r="F94" s="500">
        <f>SumByColor($A$19,F77:F92)</f>
        <v>0</v>
      </c>
      <c r="G94" s="499"/>
      <c r="H94" s="499">
        <f>SumByColor($A$19,H78:H92)</f>
        <v>0</v>
      </c>
      <c r="I94" s="499"/>
      <c r="J94" s="499"/>
      <c r="K94" s="500">
        <f>SumByColor($A$19,K78:K92)</f>
        <v>0</v>
      </c>
      <c r="L94" s="499"/>
      <c r="M94" s="500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9" priority="15">
      <formula>F29&gt;0</formula>
    </cfRule>
    <cfRule type="expression" dxfId="168" priority="16">
      <formula>F29&lt;0</formula>
    </cfRule>
  </conditionalFormatting>
  <conditionalFormatting sqref="F34:F62">
    <cfRule type="expression" dxfId="167" priority="11">
      <formula>F34&gt;0</formula>
    </cfRule>
    <cfRule type="expression" dxfId="166" priority="12">
      <formula>F34&lt;0</formula>
    </cfRule>
  </conditionalFormatting>
  <conditionalFormatting sqref="F34:F62">
    <cfRule type="expression" dxfId="165" priority="13">
      <formula>F34&gt;0</formula>
    </cfRule>
    <cfRule type="expression" dxfId="164" priority="14">
      <formula>F34&lt;0</formula>
    </cfRule>
  </conditionalFormatting>
  <conditionalFormatting sqref="H29:H62">
    <cfRule type="expression" dxfId="163" priority="9">
      <formula>H29&gt;0</formula>
    </cfRule>
    <cfRule type="expression" dxfId="162" priority="10">
      <formula>H29&lt;0</formula>
    </cfRule>
  </conditionalFormatting>
  <conditionalFormatting sqref="F25:F28">
    <cfRule type="expression" dxfId="161" priority="7">
      <formula>F25&gt;0</formula>
    </cfRule>
    <cfRule type="expression" dxfId="160" priority="8">
      <formula>F25&lt;0</formula>
    </cfRule>
  </conditionalFormatting>
  <conditionalFormatting sqref="H25:H28">
    <cfRule type="expression" dxfId="159" priority="5">
      <formula>H25&gt;0</formula>
    </cfRule>
    <cfRule type="expression" dxfId="158" priority="6">
      <formula>H25&lt;0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conditionalFormatting sqref="Q8">
    <cfRule type="expression" dxfId="155" priority="1">
      <formula>Q8&gt;0</formula>
    </cfRule>
    <cfRule type="expression" dxfId="15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532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361</v>
      </c>
      <c r="M2" s="3"/>
      <c r="O2" s="11" t="s">
        <v>57</v>
      </c>
      <c r="Q2">
        <f>C18-H18</f>
        <v>25</v>
      </c>
      <c r="T2" s="1" t="s">
        <v>210</v>
      </c>
      <c r="W2" s="133">
        <v>42608</v>
      </c>
      <c r="X2" s="10">
        <v>79.650000000000006</v>
      </c>
      <c r="Y2" s="10">
        <v>79.760000000000005</v>
      </c>
      <c r="Z2" s="10">
        <v>78.760000000000005</v>
      </c>
      <c r="AA2" s="10">
        <v>79.349999999999994</v>
      </c>
      <c r="AB2" s="95">
        <v>1742700</v>
      </c>
      <c r="AC2" s="10">
        <v>79.349999999999994</v>
      </c>
      <c r="AD2" s="2">
        <f>Y2-Z2</f>
        <v>1</v>
      </c>
      <c r="AE2" s="138">
        <f>AC2/AC3-1</f>
        <v>-1.2600806451623647E-4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79.02</v>
      </c>
      <c r="T3" s="1" t="s">
        <v>212</v>
      </c>
      <c r="W3" s="133">
        <v>42607</v>
      </c>
      <c r="X3" s="10">
        <v>80.77</v>
      </c>
      <c r="Y3" s="10">
        <v>80.88</v>
      </c>
      <c r="Z3" s="10">
        <v>79.27</v>
      </c>
      <c r="AA3" s="10">
        <v>79.36</v>
      </c>
      <c r="AB3" s="95">
        <v>2097000</v>
      </c>
      <c r="AC3" s="10">
        <v>79.36</v>
      </c>
      <c r="AD3" s="2">
        <f t="shared" ref="AD3:AD66" si="0">Y3-Z3</f>
        <v>1.6099999999999994</v>
      </c>
      <c r="AE3" s="138">
        <f t="shared" ref="AE3:AE66" si="1">AC3/AC4-1</f>
        <v>-2.1213616181549044E-2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79.349999999999994</v>
      </c>
      <c r="T4" s="163"/>
      <c r="U4" s="1"/>
      <c r="W4" s="133">
        <v>42606</v>
      </c>
      <c r="X4" s="10">
        <v>81.849999999999994</v>
      </c>
      <c r="Y4" s="10">
        <v>82.01</v>
      </c>
      <c r="Z4" s="10">
        <v>80.87</v>
      </c>
      <c r="AA4" s="10">
        <v>81.08</v>
      </c>
      <c r="AB4" s="95">
        <v>1262100</v>
      </c>
      <c r="AC4" s="10">
        <v>81.08</v>
      </c>
      <c r="AD4" s="2">
        <f t="shared" si="0"/>
        <v>1.1400000000000006</v>
      </c>
      <c r="AE4" s="138">
        <f t="shared" si="1"/>
        <v>-1.1460619361131408E-2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1983.7499999999998</v>
      </c>
      <c r="W5" s="133">
        <v>42605</v>
      </c>
      <c r="X5" s="10">
        <v>82.39</v>
      </c>
      <c r="Y5" s="10">
        <v>82.56</v>
      </c>
      <c r="Z5" s="10">
        <v>82</v>
      </c>
      <c r="AA5" s="10">
        <v>82.02</v>
      </c>
      <c r="AB5" s="95">
        <v>899300</v>
      </c>
      <c r="AC5" s="10">
        <v>82.02</v>
      </c>
      <c r="AD5" s="2">
        <f t="shared" si="0"/>
        <v>0.56000000000000227</v>
      </c>
      <c r="AE5" s="138">
        <f t="shared" si="1"/>
        <v>-1.5824710894706273E-3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1975.5</v>
      </c>
      <c r="W6" s="133">
        <v>42604</v>
      </c>
      <c r="X6" s="10">
        <v>81.73</v>
      </c>
      <c r="Y6" s="10">
        <v>82.26</v>
      </c>
      <c r="Z6" s="10">
        <v>81.56</v>
      </c>
      <c r="AA6" s="10">
        <v>82.15</v>
      </c>
      <c r="AB6" s="95">
        <v>1349900</v>
      </c>
      <c r="AC6" s="10">
        <v>82.15</v>
      </c>
      <c r="AD6" s="2">
        <f t="shared" si="0"/>
        <v>0.70000000000000284</v>
      </c>
      <c r="AE6" s="138">
        <f t="shared" si="1"/>
        <v>5.2618697993147556E-3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499.19999999999868</v>
      </c>
      <c r="R7" s="30">
        <v>42639</v>
      </c>
      <c r="W7" s="133">
        <v>42601</v>
      </c>
      <c r="X7" s="10">
        <v>82.12</v>
      </c>
      <c r="Y7" s="10">
        <v>82.36</v>
      </c>
      <c r="Z7" s="10">
        <v>81.56</v>
      </c>
      <c r="AA7" s="10">
        <v>81.72</v>
      </c>
      <c r="AB7" s="95">
        <v>2054800</v>
      </c>
      <c r="AC7" s="10">
        <v>81.72</v>
      </c>
      <c r="AD7" s="2">
        <f t="shared" si="0"/>
        <v>0.79999999999999716</v>
      </c>
      <c r="AE7" s="138">
        <f t="shared" si="1"/>
        <v>-8.4930842028634324E-3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8.2499999999997726</v>
      </c>
      <c r="W8" s="133">
        <v>42600</v>
      </c>
      <c r="X8" s="10">
        <v>82.61</v>
      </c>
      <c r="Y8" s="10">
        <v>82.93</v>
      </c>
      <c r="Z8" s="10">
        <v>82.34</v>
      </c>
      <c r="AA8" s="10">
        <v>82.42</v>
      </c>
      <c r="AB8" s="95">
        <v>1541100</v>
      </c>
      <c r="AC8" s="10">
        <v>82.42</v>
      </c>
      <c r="AD8" s="2">
        <f t="shared" si="0"/>
        <v>0.59000000000000341</v>
      </c>
      <c r="AE8" s="138">
        <f t="shared" si="1"/>
        <v>-4.3488765402270868E-3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4.1761579346999604E-3</v>
      </c>
      <c r="W9" s="133">
        <v>42599</v>
      </c>
      <c r="X9" s="10">
        <v>82.88</v>
      </c>
      <c r="Y9" s="10">
        <v>82.99</v>
      </c>
      <c r="Z9" s="10">
        <v>82.12</v>
      </c>
      <c r="AA9" s="10">
        <v>82.78</v>
      </c>
      <c r="AB9" s="95">
        <v>1491900</v>
      </c>
      <c r="AC9" s="10">
        <v>82.78</v>
      </c>
      <c r="AD9" s="2">
        <f t="shared" si="0"/>
        <v>0.86999999999999034</v>
      </c>
      <c r="AE9" s="138">
        <f t="shared" si="1"/>
        <v>1.2094823415578215E-3</v>
      </c>
    </row>
    <row r="10" spans="1:31" x14ac:dyDescent="0.25">
      <c r="H10" s="72"/>
      <c r="O10" s="11" t="s">
        <v>223</v>
      </c>
      <c r="P10" s="34"/>
      <c r="Q10" s="2">
        <f>M63</f>
        <v>490.94999999999891</v>
      </c>
      <c r="W10" s="133">
        <v>42598</v>
      </c>
      <c r="X10" s="10">
        <v>83</v>
      </c>
      <c r="Y10" s="10">
        <v>83.18</v>
      </c>
      <c r="Z10" s="10">
        <v>82.65</v>
      </c>
      <c r="AA10" s="10">
        <v>82.68</v>
      </c>
      <c r="AB10" s="95">
        <v>1059700</v>
      </c>
      <c r="AC10" s="10">
        <v>82.68</v>
      </c>
      <c r="AD10" s="2">
        <f t="shared" si="0"/>
        <v>0.53000000000000114</v>
      </c>
      <c r="AE10" s="138">
        <f t="shared" si="1"/>
        <v>-6.1305445366028888E-3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2.1899999999999999E-2</v>
      </c>
      <c r="W11" s="133">
        <v>42597</v>
      </c>
      <c r="X11" s="10">
        <v>83.25</v>
      </c>
      <c r="Y11" s="10">
        <v>83.49</v>
      </c>
      <c r="Z11" s="10">
        <v>83.05</v>
      </c>
      <c r="AA11" s="10">
        <v>83.19</v>
      </c>
      <c r="AB11" s="95">
        <v>1392900</v>
      </c>
      <c r="AC11" s="10">
        <v>83.19</v>
      </c>
      <c r="AD11" s="2">
        <f t="shared" si="0"/>
        <v>0.43999999999999773</v>
      </c>
      <c r="AE11" s="138">
        <f t="shared" si="1"/>
        <v>-4.9043062200956333E-3</v>
      </c>
    </row>
    <row r="12" spans="1:31" x14ac:dyDescent="0.25">
      <c r="H12" s="72"/>
      <c r="W12" s="133">
        <v>42594</v>
      </c>
      <c r="X12" s="10">
        <v>83.55</v>
      </c>
      <c r="Y12" s="10">
        <v>83.66</v>
      </c>
      <c r="Z12" s="10">
        <v>83.12</v>
      </c>
      <c r="AA12" s="10">
        <v>83.6</v>
      </c>
      <c r="AB12" s="95">
        <v>1025600</v>
      </c>
      <c r="AC12" s="10">
        <v>83.6</v>
      </c>
      <c r="AD12" s="2">
        <f t="shared" si="0"/>
        <v>0.53999999999999204</v>
      </c>
      <c r="AE12" s="138">
        <f t="shared" si="1"/>
        <v>-1.196029183112568E-4</v>
      </c>
    </row>
    <row r="13" spans="1:31" x14ac:dyDescent="0.25">
      <c r="H13" s="72"/>
      <c r="W13" s="133">
        <v>42593</v>
      </c>
      <c r="X13" s="10">
        <v>83.69</v>
      </c>
      <c r="Y13" s="10">
        <v>83.73</v>
      </c>
      <c r="Z13" s="10">
        <v>82.65</v>
      </c>
      <c r="AA13" s="10">
        <v>83.61</v>
      </c>
      <c r="AB13" s="95">
        <v>1176000</v>
      </c>
      <c r="AC13" s="10">
        <v>83.61</v>
      </c>
      <c r="AD13" s="2">
        <f t="shared" si="0"/>
        <v>1.0799999999999983</v>
      </c>
      <c r="AE13" s="138">
        <f t="shared" si="1"/>
        <v>7.1813285457822396E-4</v>
      </c>
    </row>
    <row r="14" spans="1:31" x14ac:dyDescent="0.25">
      <c r="H14" s="72"/>
      <c r="W14" s="133">
        <v>42592</v>
      </c>
      <c r="X14" s="10">
        <v>83.8</v>
      </c>
      <c r="Y14" s="10">
        <v>83.98</v>
      </c>
      <c r="Z14" s="10">
        <v>83.24</v>
      </c>
      <c r="AA14" s="10">
        <v>83.55</v>
      </c>
      <c r="AB14" s="95">
        <v>2212300</v>
      </c>
      <c r="AC14" s="10">
        <v>83.55</v>
      </c>
      <c r="AD14" s="2">
        <f t="shared" si="0"/>
        <v>0.74000000000000909</v>
      </c>
      <c r="AE14" s="138">
        <f t="shared" si="1"/>
        <v>-2.983293556085953E-3</v>
      </c>
    </row>
    <row r="15" spans="1:31" x14ac:dyDescent="0.25">
      <c r="H15" s="72"/>
      <c r="W15" s="133">
        <v>42591</v>
      </c>
      <c r="X15" s="10">
        <v>83.91</v>
      </c>
      <c r="Y15" s="10">
        <v>84.05</v>
      </c>
      <c r="Z15" s="10">
        <v>83.56</v>
      </c>
      <c r="AA15" s="10">
        <v>83.8</v>
      </c>
      <c r="AB15" s="95">
        <v>1354700</v>
      </c>
      <c r="AC15" s="10">
        <v>83.8</v>
      </c>
      <c r="AD15" s="2">
        <f t="shared" si="0"/>
        <v>0.48999999999999488</v>
      </c>
      <c r="AE15" s="138">
        <f t="shared" si="1"/>
        <v>2.387204583431668E-4</v>
      </c>
    </row>
    <row r="16" spans="1:31" x14ac:dyDescent="0.25">
      <c r="H16" s="72"/>
      <c r="W16" s="133">
        <v>42590</v>
      </c>
      <c r="X16" s="10">
        <v>84.64</v>
      </c>
      <c r="Y16" s="10">
        <v>84.7</v>
      </c>
      <c r="Z16" s="10">
        <v>83.61</v>
      </c>
      <c r="AA16" s="10">
        <v>83.78</v>
      </c>
      <c r="AB16" s="95">
        <v>1214600</v>
      </c>
      <c r="AC16" s="10">
        <v>83.78</v>
      </c>
      <c r="AD16" s="2">
        <f t="shared" si="0"/>
        <v>1.0900000000000034</v>
      </c>
      <c r="AE16" s="138">
        <f t="shared" si="1"/>
        <v>-6.8752963489805419E-3</v>
      </c>
    </row>
    <row r="17" spans="1:31" x14ac:dyDescent="0.25">
      <c r="H17" s="72"/>
      <c r="W17" s="133">
        <v>42587</v>
      </c>
      <c r="X17" s="10">
        <v>84</v>
      </c>
      <c r="Y17" s="10">
        <v>84.74</v>
      </c>
      <c r="Z17" s="10">
        <v>83.69</v>
      </c>
      <c r="AA17" s="10">
        <v>84.36</v>
      </c>
      <c r="AB17" s="95">
        <v>1492800</v>
      </c>
      <c r="AC17" s="10">
        <v>84.36</v>
      </c>
      <c r="AD17" s="2">
        <f t="shared" si="0"/>
        <v>1.0499999999999972</v>
      </c>
      <c r="AE17" s="138">
        <f t="shared" si="1"/>
        <v>9.3323761665471405E-3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1975.5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42586</v>
      </c>
      <c r="X18" s="10">
        <v>84.52</v>
      </c>
      <c r="Y18" s="10">
        <v>84.8</v>
      </c>
      <c r="Z18" s="10">
        <v>83.51</v>
      </c>
      <c r="AA18" s="10">
        <v>83.58</v>
      </c>
      <c r="AB18" s="95">
        <v>1793500</v>
      </c>
      <c r="AC18" s="10">
        <v>83.58</v>
      </c>
      <c r="AD18" s="2">
        <f t="shared" si="0"/>
        <v>1.289999999999992</v>
      </c>
      <c r="AE18" s="138">
        <f t="shared" si="1"/>
        <v>-1.2523629489603061E-2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42585</v>
      </c>
      <c r="X19" s="10">
        <v>84.74</v>
      </c>
      <c r="Y19" s="10">
        <v>84.9</v>
      </c>
      <c r="Z19" s="10">
        <v>83.24</v>
      </c>
      <c r="AA19" s="10">
        <v>84.64</v>
      </c>
      <c r="AB19" s="95">
        <v>2616500</v>
      </c>
      <c r="AC19" s="10">
        <v>84.64</v>
      </c>
      <c r="AD19" s="2">
        <f t="shared" si="0"/>
        <v>1.6600000000000108</v>
      </c>
      <c r="AE19" s="138">
        <f t="shared" si="1"/>
        <v>-3.2972209138012465E-3</v>
      </c>
    </row>
    <row r="20" spans="1:31" x14ac:dyDescent="0.25">
      <c r="W20" s="133">
        <v>42584</v>
      </c>
      <c r="X20" s="10">
        <v>83.04</v>
      </c>
      <c r="Y20" s="10">
        <v>85.52</v>
      </c>
      <c r="Z20" s="10">
        <v>82.01</v>
      </c>
      <c r="AA20" s="10">
        <v>84.92</v>
      </c>
      <c r="AB20" s="95">
        <v>4813800</v>
      </c>
      <c r="AC20" s="10">
        <v>84.92</v>
      </c>
      <c r="AD20" s="2">
        <f t="shared" si="0"/>
        <v>3.5099999999999909</v>
      </c>
      <c r="AE20" s="138">
        <f t="shared" si="1"/>
        <v>3.0457468753792183E-2</v>
      </c>
    </row>
    <row r="21" spans="1:31" x14ac:dyDescent="0.25">
      <c r="W21" s="133">
        <v>42583</v>
      </c>
      <c r="X21" s="10">
        <v>83.21</v>
      </c>
      <c r="Y21" s="10">
        <v>83.89</v>
      </c>
      <c r="Z21" s="10">
        <v>82.1</v>
      </c>
      <c r="AA21" s="10">
        <v>82.41</v>
      </c>
      <c r="AB21" s="95">
        <v>4588000</v>
      </c>
      <c r="AC21" s="10">
        <v>82.41</v>
      </c>
      <c r="AD21" s="2">
        <f t="shared" si="0"/>
        <v>1.7900000000000063</v>
      </c>
      <c r="AE21" s="138">
        <f t="shared" si="1"/>
        <v>-1.4234449760765489E-2</v>
      </c>
    </row>
    <row r="22" spans="1:31" x14ac:dyDescent="0.25">
      <c r="W22" s="133">
        <v>42580</v>
      </c>
      <c r="X22" s="10">
        <v>82.6</v>
      </c>
      <c r="Y22" s="10">
        <v>83.74</v>
      </c>
      <c r="Z22" s="10">
        <v>82.45</v>
      </c>
      <c r="AA22" s="10">
        <v>83.6</v>
      </c>
      <c r="AB22" s="95">
        <v>2727100</v>
      </c>
      <c r="AC22" s="10">
        <v>83.6</v>
      </c>
      <c r="AD22" s="2">
        <f t="shared" si="0"/>
        <v>1.289999999999992</v>
      </c>
      <c r="AE22" s="138">
        <f t="shared" si="1"/>
        <v>1.2596899224806002E-2</v>
      </c>
    </row>
    <row r="23" spans="1:31" x14ac:dyDescent="0.25">
      <c r="W23" s="133">
        <v>42579</v>
      </c>
      <c r="X23" s="10">
        <v>83.12</v>
      </c>
      <c r="Y23" s="10">
        <v>83.23</v>
      </c>
      <c r="Z23" s="10">
        <v>82.18</v>
      </c>
      <c r="AA23" s="10">
        <v>82.56</v>
      </c>
      <c r="AB23" s="95">
        <v>3311700</v>
      </c>
      <c r="AC23" s="10">
        <v>82.56</v>
      </c>
      <c r="AD23" s="2">
        <f t="shared" si="0"/>
        <v>1.0499999999999972</v>
      </c>
      <c r="AE23" s="138">
        <f t="shared" si="1"/>
        <v>-9.3592512598992261E-3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42578</v>
      </c>
      <c r="X24" s="10">
        <v>83.5</v>
      </c>
      <c r="Y24" s="10">
        <v>83.64</v>
      </c>
      <c r="Z24" s="10">
        <v>82.88</v>
      </c>
      <c r="AA24" s="10">
        <v>83.34</v>
      </c>
      <c r="AB24" s="95">
        <v>1688700</v>
      </c>
      <c r="AC24" s="10">
        <v>83.34</v>
      </c>
      <c r="AD24" s="2">
        <f t="shared" si="0"/>
        <v>0.76000000000000512</v>
      </c>
      <c r="AE24" s="138">
        <f t="shared" si="1"/>
        <v>-3.5868005738880493E-3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42577</v>
      </c>
      <c r="X25" s="10">
        <v>82.81</v>
      </c>
      <c r="Y25" s="10">
        <v>83.66</v>
      </c>
      <c r="Z25" s="10">
        <v>82.68</v>
      </c>
      <c r="AA25" s="10">
        <v>83.64</v>
      </c>
      <c r="AB25" s="95">
        <v>1510000</v>
      </c>
      <c r="AC25" s="10">
        <v>83.64</v>
      </c>
      <c r="AD25" s="2">
        <f t="shared" si="0"/>
        <v>0.97999999999998977</v>
      </c>
      <c r="AE25" s="138">
        <f t="shared" si="1"/>
        <v>9.413468501086264E-3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42576</v>
      </c>
      <c r="X26" s="10">
        <v>82.85</v>
      </c>
      <c r="Y26" s="10">
        <v>82.99</v>
      </c>
      <c r="Z26" s="10">
        <v>82.04</v>
      </c>
      <c r="AA26" s="10">
        <v>82.86</v>
      </c>
      <c r="AB26" s="95">
        <v>1336800</v>
      </c>
      <c r="AC26" s="10">
        <v>82.86</v>
      </c>
      <c r="AD26" s="2">
        <f t="shared" si="0"/>
        <v>0.94999999999998863</v>
      </c>
      <c r="AE26" s="138">
        <f t="shared" si="1"/>
        <v>-1.5664537896131758E-3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42573</v>
      </c>
      <c r="X27" s="10">
        <v>82.91</v>
      </c>
      <c r="Y27" s="10">
        <v>83.14</v>
      </c>
      <c r="Z27" s="10">
        <v>82.57</v>
      </c>
      <c r="AA27" s="10">
        <v>82.99</v>
      </c>
      <c r="AB27" s="95">
        <v>1253300</v>
      </c>
      <c r="AC27" s="10">
        <v>82.99</v>
      </c>
      <c r="AD27" s="2">
        <f t="shared" si="0"/>
        <v>0.57000000000000739</v>
      </c>
      <c r="AE27" s="138">
        <f t="shared" si="1"/>
        <v>4.5999273695678244E-3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42572</v>
      </c>
      <c r="X28" s="10">
        <v>83.24</v>
      </c>
      <c r="Y28" s="10">
        <v>83.55</v>
      </c>
      <c r="Z28" s="10">
        <v>82.27</v>
      </c>
      <c r="AA28" s="10">
        <v>82.61</v>
      </c>
      <c r="AB28" s="95">
        <v>1772100</v>
      </c>
      <c r="AC28" s="10">
        <v>82.61</v>
      </c>
      <c r="AD28" s="2">
        <f t="shared" si="0"/>
        <v>1.2800000000000011</v>
      </c>
      <c r="AE28" s="138">
        <f t="shared" si="1"/>
        <v>-8.1642454076120696E-3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42571</v>
      </c>
      <c r="X29" s="10">
        <v>82.93</v>
      </c>
      <c r="Y29" s="10">
        <v>83.54</v>
      </c>
      <c r="Z29" s="10">
        <v>82.57</v>
      </c>
      <c r="AA29" s="10">
        <v>83.29</v>
      </c>
      <c r="AB29" s="95">
        <v>1300800</v>
      </c>
      <c r="AC29" s="10">
        <v>83.29</v>
      </c>
      <c r="AD29" s="2">
        <f t="shared" si="0"/>
        <v>0.97000000000001307</v>
      </c>
      <c r="AE29" s="138">
        <f t="shared" si="1"/>
        <v>5.6749577396766338E-3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42570</v>
      </c>
      <c r="X30" s="10">
        <v>82.94</v>
      </c>
      <c r="Y30" s="10">
        <v>83.5</v>
      </c>
      <c r="Z30" s="10">
        <v>82.38</v>
      </c>
      <c r="AA30" s="10">
        <v>82.82</v>
      </c>
      <c r="AB30" s="95">
        <v>1739100</v>
      </c>
      <c r="AC30" s="10">
        <v>82.82</v>
      </c>
      <c r="AD30" s="2">
        <f t="shared" si="0"/>
        <v>1.1200000000000045</v>
      </c>
      <c r="AE30" s="138">
        <f t="shared" si="1"/>
        <v>-4.6869366662660727E-3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42569</v>
      </c>
      <c r="X31" s="10">
        <v>82.5</v>
      </c>
      <c r="Y31" s="10">
        <v>83.32</v>
      </c>
      <c r="Z31" s="10">
        <v>82.29</v>
      </c>
      <c r="AA31" s="10">
        <v>83.21</v>
      </c>
      <c r="AB31" s="95">
        <v>1587700</v>
      </c>
      <c r="AC31" s="10">
        <v>83.21</v>
      </c>
      <c r="AD31" s="2">
        <f t="shared" si="0"/>
        <v>1.0299999999999869</v>
      </c>
      <c r="AE31" s="138">
        <f t="shared" si="1"/>
        <v>1.0320543953375338E-2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42566</v>
      </c>
      <c r="X32" s="10">
        <v>83.02</v>
      </c>
      <c r="Y32" s="10">
        <v>83.28</v>
      </c>
      <c r="Z32" s="10">
        <v>82.12</v>
      </c>
      <c r="AA32" s="10">
        <v>82.36</v>
      </c>
      <c r="AB32" s="95">
        <v>2379200</v>
      </c>
      <c r="AC32" s="10">
        <v>82.36</v>
      </c>
      <c r="AD32" s="2">
        <f t="shared" si="0"/>
        <v>1.1599999999999966</v>
      </c>
      <c r="AE32" s="138">
        <f t="shared" si="1"/>
        <v>-7.3520549596239881E-3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42565</v>
      </c>
      <c r="X33" s="10">
        <v>82.76</v>
      </c>
      <c r="Y33" s="10">
        <v>83.42</v>
      </c>
      <c r="Z33" s="10">
        <v>82.54</v>
      </c>
      <c r="AA33" s="10">
        <v>82.97</v>
      </c>
      <c r="AB33" s="95">
        <v>1742800</v>
      </c>
      <c r="AC33" s="10">
        <v>82.97</v>
      </c>
      <c r="AD33" s="2">
        <f t="shared" si="0"/>
        <v>0.87999999999999545</v>
      </c>
      <c r="AE33" s="138">
        <f t="shared" si="1"/>
        <v>8.3859990277102003E-3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42564</v>
      </c>
      <c r="X34" s="10">
        <v>82.14</v>
      </c>
      <c r="Y34" s="10">
        <v>82.87</v>
      </c>
      <c r="Z34" s="10">
        <v>81.97</v>
      </c>
      <c r="AA34" s="10">
        <v>82.28</v>
      </c>
      <c r="AB34" s="95">
        <v>1942600</v>
      </c>
      <c r="AC34" s="10">
        <v>82.28</v>
      </c>
      <c r="AD34" s="2">
        <f t="shared" si="0"/>
        <v>0.90000000000000568</v>
      </c>
      <c r="AE34" s="138">
        <f t="shared" si="1"/>
        <v>6.2370062370062929E-3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42563</v>
      </c>
      <c r="X35" s="10">
        <v>81.150000000000006</v>
      </c>
      <c r="Y35" s="10">
        <v>82</v>
      </c>
      <c r="Z35" s="10">
        <v>81.12</v>
      </c>
      <c r="AA35" s="10">
        <v>81.77</v>
      </c>
      <c r="AB35" s="95">
        <v>2668700</v>
      </c>
      <c r="AC35" s="10">
        <v>81.77</v>
      </c>
      <c r="AD35" s="2">
        <f t="shared" si="0"/>
        <v>0.87999999999999545</v>
      </c>
      <c r="AE35" s="138">
        <f t="shared" si="1"/>
        <v>8.7589439921045287E-3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42562</v>
      </c>
      <c r="X36" s="10">
        <v>80.5</v>
      </c>
      <c r="Y36" s="10">
        <v>81.45</v>
      </c>
      <c r="Z36" s="10">
        <v>80.38</v>
      </c>
      <c r="AA36" s="10">
        <v>81.06</v>
      </c>
      <c r="AB36" s="95">
        <v>1818400</v>
      </c>
      <c r="AC36" s="10">
        <v>81.06</v>
      </c>
      <c r="AD36" s="2">
        <f t="shared" si="0"/>
        <v>1.0700000000000074</v>
      </c>
      <c r="AE36" s="138">
        <f t="shared" si="1"/>
        <v>8.4598158745956553E-3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42559</v>
      </c>
      <c r="X37" s="10">
        <v>79.55</v>
      </c>
      <c r="Y37" s="10">
        <v>80.44</v>
      </c>
      <c r="Z37" s="10">
        <v>79.34</v>
      </c>
      <c r="AA37" s="10">
        <v>80.38</v>
      </c>
      <c r="AB37" s="95">
        <v>2900400</v>
      </c>
      <c r="AC37" s="10">
        <v>80.38</v>
      </c>
      <c r="AD37" s="2">
        <f t="shared" si="0"/>
        <v>1.0999999999999943</v>
      </c>
      <c r="AE37" s="138">
        <f t="shared" si="1"/>
        <v>1.1832829808660517E-2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42558</v>
      </c>
      <c r="X38" s="10">
        <v>79.08</v>
      </c>
      <c r="Y38" s="10">
        <v>80.180000000000007</v>
      </c>
      <c r="Z38" s="10">
        <v>78.680000000000007</v>
      </c>
      <c r="AA38" s="10">
        <v>79.44</v>
      </c>
      <c r="AB38" s="95">
        <v>3949600</v>
      </c>
      <c r="AC38" s="10">
        <v>79.44</v>
      </c>
      <c r="AD38" s="2">
        <f t="shared" si="0"/>
        <v>1.5</v>
      </c>
      <c r="AE38" s="138">
        <f t="shared" si="1"/>
        <v>-6.8758594824352981E-3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42557</v>
      </c>
      <c r="X39" s="10">
        <v>78.180000000000007</v>
      </c>
      <c r="Y39" s="10">
        <v>80.47</v>
      </c>
      <c r="Z39" s="10">
        <v>77.77</v>
      </c>
      <c r="AA39" s="10">
        <v>79.989999999999995</v>
      </c>
      <c r="AB39" s="95">
        <v>2853000</v>
      </c>
      <c r="AC39" s="10">
        <v>79.989999999999995</v>
      </c>
      <c r="AD39" s="2">
        <f t="shared" si="0"/>
        <v>2.7000000000000028</v>
      </c>
      <c r="AE39" s="138">
        <f t="shared" si="1"/>
        <v>2.2497763006519067E-2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36" t="s">
        <v>78</v>
      </c>
      <c r="P40" s="536"/>
      <c r="W40" s="133">
        <v>42556</v>
      </c>
      <c r="X40" s="10">
        <v>77.91</v>
      </c>
      <c r="Y40" s="10">
        <v>78.69</v>
      </c>
      <c r="Z40" s="10">
        <v>77.72</v>
      </c>
      <c r="AA40" s="10">
        <v>78.23</v>
      </c>
      <c r="AB40" s="95">
        <v>2576200</v>
      </c>
      <c r="AC40" s="10">
        <v>78.23</v>
      </c>
      <c r="AD40" s="2">
        <f t="shared" si="0"/>
        <v>0.96999999999999886</v>
      </c>
      <c r="AE40" s="138">
        <f t="shared" si="1"/>
        <v>-7.6638140247797804E-4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87.284999999999997</v>
      </c>
      <c r="Q41" s="2"/>
      <c r="W41" s="133">
        <v>42552</v>
      </c>
      <c r="X41" s="10">
        <v>77.92</v>
      </c>
      <c r="Y41" s="10">
        <v>78.38</v>
      </c>
      <c r="Z41" s="10">
        <v>77.63</v>
      </c>
      <c r="AA41" s="10">
        <v>78.290000000000006</v>
      </c>
      <c r="AB41" s="95">
        <v>2303000</v>
      </c>
      <c r="AC41" s="10">
        <v>78.290000000000006</v>
      </c>
      <c r="AD41" s="2">
        <f t="shared" si="0"/>
        <v>0.75</v>
      </c>
      <c r="AE41" s="138">
        <f t="shared" si="1"/>
        <v>3.5892834252018169E-3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4">
        <v>72.5</v>
      </c>
      <c r="O42" s="83">
        <v>1.0900000000000001</v>
      </c>
      <c r="P42" s="83">
        <f t="shared" ref="P42:P61" si="18">O42*$Q$4</f>
        <v>86.491500000000002</v>
      </c>
      <c r="Q42" s="2"/>
      <c r="T42" s="91" t="s">
        <v>113</v>
      </c>
      <c r="W42" s="133">
        <v>42551</v>
      </c>
      <c r="X42" s="10">
        <v>77.36</v>
      </c>
      <c r="Y42" s="10">
        <v>78.17</v>
      </c>
      <c r="Z42" s="10">
        <v>76.97</v>
      </c>
      <c r="AA42" s="10">
        <v>78.010000000000005</v>
      </c>
      <c r="AB42" s="95">
        <v>2992900</v>
      </c>
      <c r="AC42" s="10">
        <v>78.010000000000005</v>
      </c>
      <c r="AD42" s="2">
        <f t="shared" si="0"/>
        <v>1.2000000000000028</v>
      </c>
      <c r="AE42" s="138">
        <f t="shared" si="1"/>
        <v>9.3155647561133925E-3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281</v>
      </c>
      <c r="O43" s="83">
        <v>1.08</v>
      </c>
      <c r="P43" s="83">
        <f t="shared" si="18"/>
        <v>85.697999999999993</v>
      </c>
      <c r="Q43" s="2"/>
      <c r="T43" s="128" t="s">
        <v>98</v>
      </c>
      <c r="U43" s="98">
        <v>79.36</v>
      </c>
      <c r="W43" s="133">
        <v>42550</v>
      </c>
      <c r="X43" s="10">
        <v>75.97</v>
      </c>
      <c r="Y43" s="10">
        <v>77.45</v>
      </c>
      <c r="Z43" s="10">
        <v>75.69</v>
      </c>
      <c r="AA43" s="10">
        <v>77.290000000000006</v>
      </c>
      <c r="AB43" s="95">
        <v>2305800</v>
      </c>
      <c r="AC43" s="10">
        <v>77.290000000000006</v>
      </c>
      <c r="AD43" s="2">
        <f t="shared" si="0"/>
        <v>1.7600000000000051</v>
      </c>
      <c r="AE43" s="138" t="e">
        <f t="shared" si="1"/>
        <v>#DIV/0!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84.904499999999999</v>
      </c>
      <c r="Q44" s="2"/>
      <c r="T44" s="93" t="s">
        <v>99</v>
      </c>
      <c r="U44" s="88">
        <v>79.650000000000006</v>
      </c>
      <c r="W44" s="133">
        <v>42550</v>
      </c>
      <c r="X44" s="10" t="s">
        <v>268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84.111000000000004</v>
      </c>
      <c r="Q45" s="2"/>
      <c r="T45" s="93" t="s">
        <v>100</v>
      </c>
      <c r="U45" s="88" t="s">
        <v>569</v>
      </c>
      <c r="W45" s="133">
        <v>42549</v>
      </c>
      <c r="X45" s="10">
        <v>75.16</v>
      </c>
      <c r="Y45" s="10">
        <v>75.44</v>
      </c>
      <c r="Z45" s="10">
        <v>73.98</v>
      </c>
      <c r="AA45" s="10">
        <v>75.430000000000007</v>
      </c>
      <c r="AB45" s="95">
        <v>2888300</v>
      </c>
      <c r="AC45" s="10">
        <v>74.98</v>
      </c>
      <c r="AD45" s="2">
        <f t="shared" si="0"/>
        <v>1.4599999999999937</v>
      </c>
      <c r="AE45" s="138">
        <f t="shared" si="1"/>
        <v>2.3617747440273007E-2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83.317499999999995</v>
      </c>
      <c r="Q46" s="2"/>
      <c r="T46" s="93" t="s">
        <v>101</v>
      </c>
      <c r="U46" s="88" t="s">
        <v>570</v>
      </c>
      <c r="W46" s="133">
        <v>42548</v>
      </c>
      <c r="X46" s="10">
        <v>74.84</v>
      </c>
      <c r="Y46" s="10">
        <v>75.150000000000006</v>
      </c>
      <c r="Z46" s="10">
        <v>73.25</v>
      </c>
      <c r="AA46" s="10">
        <v>73.69</v>
      </c>
      <c r="AB46" s="95">
        <v>2078500</v>
      </c>
      <c r="AC46" s="10">
        <v>73.25</v>
      </c>
      <c r="AD46" s="2">
        <f t="shared" si="0"/>
        <v>1.9000000000000057</v>
      </c>
      <c r="AE46" s="138">
        <f t="shared" si="1"/>
        <v>-2.0460016047071372E-2</v>
      </c>
    </row>
    <row r="47" spans="2:31" x14ac:dyDescent="0.25">
      <c r="B47" s="193">
        <v>42608</v>
      </c>
      <c r="C47" s="10">
        <v>25</v>
      </c>
      <c r="D47" s="40">
        <v>79.02</v>
      </c>
      <c r="E47" s="40">
        <v>79.349999999999994</v>
      </c>
      <c r="F47" s="40">
        <f t="shared" ref="F47" si="24">C47*(E47-D47)</f>
        <v>8.2499999999999574</v>
      </c>
      <c r="G47" s="40">
        <f>D47*C47</f>
        <v>1975.5</v>
      </c>
      <c r="H47" s="231">
        <f t="shared" ref="H47" si="25">(E47-D47)/D47</f>
        <v>4.176157934700055E-3</v>
      </c>
      <c r="I47" s="40"/>
      <c r="O47" s="83">
        <v>1.04</v>
      </c>
      <c r="P47" s="83">
        <f t="shared" si="18"/>
        <v>82.524000000000001</v>
      </c>
      <c r="Q47" s="2"/>
      <c r="T47" s="93" t="s">
        <v>102</v>
      </c>
      <c r="U47" s="88">
        <v>93.86</v>
      </c>
      <c r="W47" s="133">
        <v>42545</v>
      </c>
      <c r="X47" s="10">
        <v>75.64</v>
      </c>
      <c r="Y47" s="10">
        <v>76.25</v>
      </c>
      <c r="Z47" s="10">
        <v>75.040000000000006</v>
      </c>
      <c r="AA47" s="10">
        <v>75.23</v>
      </c>
      <c r="AB47" s="95">
        <v>3282000</v>
      </c>
      <c r="AC47" s="10">
        <v>74.78</v>
      </c>
      <c r="AD47" s="2">
        <f t="shared" si="0"/>
        <v>1.2099999999999937</v>
      </c>
      <c r="AE47" s="138">
        <f t="shared" si="1"/>
        <v>-3.6960721184803647E-2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8"/>
        <v>81.730499999999992</v>
      </c>
      <c r="Q48" s="2"/>
      <c r="T48" s="93" t="s">
        <v>103</v>
      </c>
      <c r="U48" s="88">
        <v>0.80776400000000004</v>
      </c>
      <c r="W48" s="133">
        <v>42544</v>
      </c>
      <c r="X48" s="10">
        <v>77.98</v>
      </c>
      <c r="Y48" s="10">
        <v>78.14</v>
      </c>
      <c r="Z48" s="10">
        <v>77.44</v>
      </c>
      <c r="AA48" s="10">
        <v>78.12</v>
      </c>
      <c r="AB48" s="95">
        <v>1279300</v>
      </c>
      <c r="AC48" s="10">
        <v>77.650000000000006</v>
      </c>
      <c r="AD48" s="2">
        <f t="shared" si="0"/>
        <v>0.70000000000000284</v>
      </c>
      <c r="AE48" s="138">
        <f t="shared" si="1"/>
        <v>1.3972316531731588E-2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8"/>
        <v>80.936999999999998</v>
      </c>
      <c r="Q49" s="2"/>
      <c r="T49" s="93" t="s">
        <v>123</v>
      </c>
      <c r="U49" s="88" t="s">
        <v>340</v>
      </c>
      <c r="W49" s="133">
        <v>42543</v>
      </c>
      <c r="X49" s="10">
        <v>76.900000000000006</v>
      </c>
      <c r="Y49" s="10">
        <v>77.69</v>
      </c>
      <c r="Z49" s="10">
        <v>76.8</v>
      </c>
      <c r="AA49" s="10">
        <v>77.040000000000006</v>
      </c>
      <c r="AB49" s="95">
        <v>2148500</v>
      </c>
      <c r="AC49" s="10">
        <v>76.58</v>
      </c>
      <c r="AD49" s="2">
        <f t="shared" si="0"/>
        <v>0.89000000000000057</v>
      </c>
      <c r="AE49" s="138">
        <f t="shared" si="1"/>
        <v>1.9625801386888853E-3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8"/>
        <v>80.143499999999989</v>
      </c>
      <c r="Q50" s="2"/>
      <c r="T50" s="93"/>
      <c r="U50" s="88"/>
      <c r="W50" s="133">
        <v>42542</v>
      </c>
      <c r="X50" s="10">
        <v>76.819999999999993</v>
      </c>
      <c r="Y50" s="10">
        <v>77.06</v>
      </c>
      <c r="Z50" s="10">
        <v>76.31</v>
      </c>
      <c r="AA50" s="10">
        <v>76.89</v>
      </c>
      <c r="AB50" s="95">
        <v>1855000</v>
      </c>
      <c r="AC50" s="10">
        <v>76.430000000000007</v>
      </c>
      <c r="AD50" s="2">
        <f t="shared" si="0"/>
        <v>0.75</v>
      </c>
      <c r="AE50" s="138">
        <f t="shared" si="1"/>
        <v>5.3933175480138651E-3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8"/>
        <v>79.349999999999994</v>
      </c>
      <c r="Q51" s="2"/>
      <c r="T51" s="93" t="s">
        <v>105</v>
      </c>
      <c r="U51" s="88" t="s">
        <v>571</v>
      </c>
      <c r="W51" s="133">
        <v>42541</v>
      </c>
      <c r="X51" s="10">
        <v>76.400000000000006</v>
      </c>
      <c r="Y51" s="10">
        <v>77.06</v>
      </c>
      <c r="Z51" s="10">
        <v>76.23</v>
      </c>
      <c r="AA51" s="10">
        <v>76.48</v>
      </c>
      <c r="AB51" s="95">
        <v>2193800</v>
      </c>
      <c r="AC51" s="10">
        <v>76.02</v>
      </c>
      <c r="AD51" s="2">
        <f t="shared" si="0"/>
        <v>0.82999999999999829</v>
      </c>
      <c r="AE51" s="138">
        <f t="shared" si="1"/>
        <v>1.2789768185451633E-2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8"/>
        <v>78.5565</v>
      </c>
      <c r="Q52" s="2"/>
      <c r="T52" s="93" t="s">
        <v>106</v>
      </c>
      <c r="U52" s="88" t="s">
        <v>291</v>
      </c>
      <c r="W52" s="133">
        <v>42538</v>
      </c>
      <c r="X52" s="10">
        <v>76.56</v>
      </c>
      <c r="Y52" s="10">
        <v>76.569999999999993</v>
      </c>
      <c r="Z52" s="10">
        <v>75.37</v>
      </c>
      <c r="AA52" s="10">
        <v>75.510000000000005</v>
      </c>
      <c r="AB52" s="95">
        <v>2897500</v>
      </c>
      <c r="AC52" s="10">
        <v>75.06</v>
      </c>
      <c r="AD52" s="2">
        <f t="shared" si="0"/>
        <v>1.1999999999999886</v>
      </c>
      <c r="AE52" s="138">
        <f t="shared" si="1"/>
        <v>-1.3406940063091399E-2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77.762999999999991</v>
      </c>
      <c r="Q53" s="2"/>
      <c r="T53" s="93" t="s">
        <v>107</v>
      </c>
      <c r="U53" s="90">
        <v>1743684</v>
      </c>
      <c r="W53" s="133">
        <v>42537</v>
      </c>
      <c r="X53" s="10">
        <v>76.400000000000006</v>
      </c>
      <c r="Y53" s="10">
        <v>76.599999999999994</v>
      </c>
      <c r="Z53" s="10">
        <v>75.430000000000007</v>
      </c>
      <c r="AA53" s="10">
        <v>76.540000000000006</v>
      </c>
      <c r="AB53" s="95">
        <v>3228300</v>
      </c>
      <c r="AC53" s="10">
        <v>76.08</v>
      </c>
      <c r="AD53" s="2">
        <f t="shared" si="0"/>
        <v>1.1699999999999875</v>
      </c>
      <c r="AE53" s="138">
        <f t="shared" si="1"/>
        <v>-1.836788244555243E-3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76.969499999999996</v>
      </c>
      <c r="T54" s="93" t="s">
        <v>110</v>
      </c>
      <c r="U54" s="90">
        <v>2200030</v>
      </c>
      <c r="W54" s="133">
        <v>42536</v>
      </c>
      <c r="X54" s="10">
        <v>78.02</v>
      </c>
      <c r="Y54" s="10">
        <v>78.08</v>
      </c>
      <c r="Z54" s="10">
        <v>76.61</v>
      </c>
      <c r="AA54" s="10">
        <v>76.680000000000007</v>
      </c>
      <c r="AB54" s="95">
        <v>3548700</v>
      </c>
      <c r="AC54" s="10">
        <v>76.22</v>
      </c>
      <c r="AD54" s="2">
        <f t="shared" si="0"/>
        <v>1.4699999999999989</v>
      </c>
      <c r="AE54" s="138">
        <f t="shared" si="1"/>
        <v>-1.6135278172195733E-2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76.175999999999988</v>
      </c>
      <c r="T55" s="93" t="s">
        <v>108</v>
      </c>
      <c r="U55" s="88" t="s">
        <v>403</v>
      </c>
      <c r="W55" s="133">
        <v>42535</v>
      </c>
      <c r="X55" s="10">
        <v>78.010000000000005</v>
      </c>
      <c r="Y55" s="10">
        <v>78.319999999999993</v>
      </c>
      <c r="Z55" s="10">
        <v>77.569999999999993</v>
      </c>
      <c r="AA55" s="10">
        <v>77.930000000000007</v>
      </c>
      <c r="AB55" s="95">
        <v>1707400</v>
      </c>
      <c r="AC55" s="10">
        <v>77.47</v>
      </c>
      <c r="AD55" s="2">
        <f t="shared" si="0"/>
        <v>0.75</v>
      </c>
      <c r="AE55" s="138">
        <f t="shared" si="1"/>
        <v>-3.3449118744371953E-3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75.382499999999993</v>
      </c>
      <c r="T56" s="93" t="s">
        <v>111</v>
      </c>
      <c r="U56" s="88">
        <v>18.37</v>
      </c>
      <c r="W56" s="133">
        <v>42534</v>
      </c>
      <c r="X56" s="10">
        <v>78.53</v>
      </c>
      <c r="Y56" s="10">
        <v>78.790000000000006</v>
      </c>
      <c r="Z56" s="10">
        <v>78.150000000000006</v>
      </c>
      <c r="AA56" s="10">
        <v>78.2</v>
      </c>
      <c r="AB56" s="95">
        <v>2042100</v>
      </c>
      <c r="AC56" s="10">
        <v>77.73</v>
      </c>
      <c r="AD56" s="2">
        <f t="shared" si="0"/>
        <v>0.64000000000000057</v>
      </c>
      <c r="AE56" s="138">
        <f t="shared" si="1"/>
        <v>-4.2275172943888606E-3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74.588999999999984</v>
      </c>
      <c r="T57" s="93" t="s">
        <v>112</v>
      </c>
      <c r="U57" s="88">
        <v>4.32</v>
      </c>
      <c r="W57" s="133">
        <v>42531</v>
      </c>
      <c r="X57" s="10">
        <v>79</v>
      </c>
      <c r="Y57" s="10">
        <v>79.06</v>
      </c>
      <c r="Z57" s="10">
        <v>78.05</v>
      </c>
      <c r="AA57" s="10">
        <v>78.53</v>
      </c>
      <c r="AB57" s="95">
        <v>2714500</v>
      </c>
      <c r="AC57" s="10">
        <v>78.06</v>
      </c>
      <c r="AD57" s="2">
        <f t="shared" si="0"/>
        <v>1.0100000000000051</v>
      </c>
      <c r="AE57" s="138">
        <f t="shared" si="1"/>
        <v>-9.642222786094834E-3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73.795500000000004</v>
      </c>
      <c r="T58" s="93" t="s">
        <v>109</v>
      </c>
      <c r="U58" s="88" t="s">
        <v>404</v>
      </c>
      <c r="W58" s="133">
        <v>42530</v>
      </c>
      <c r="X58" s="10">
        <v>79.56</v>
      </c>
      <c r="Y58" s="10">
        <v>79.959999999999994</v>
      </c>
      <c r="Z58" s="10">
        <v>79.11</v>
      </c>
      <c r="AA58" s="10">
        <v>79.290000000000006</v>
      </c>
      <c r="AB58" s="95">
        <v>3082300</v>
      </c>
      <c r="AC58" s="10">
        <v>78.819999999999993</v>
      </c>
      <c r="AD58" s="2">
        <f t="shared" si="0"/>
        <v>0.84999999999999432</v>
      </c>
      <c r="AE58" s="138">
        <f t="shared" si="1"/>
        <v>-4.672307109483631E-3</v>
      </c>
    </row>
    <row r="59" spans="1:31" x14ac:dyDescent="0.25">
      <c r="O59" s="83">
        <v>0.92</v>
      </c>
      <c r="P59" s="83">
        <f t="shared" si="18"/>
        <v>73.001999999999995</v>
      </c>
      <c r="W59" s="133">
        <v>42529</v>
      </c>
      <c r="X59" s="10">
        <v>79.849999999999994</v>
      </c>
      <c r="Y59" s="10">
        <v>80.13</v>
      </c>
      <c r="Z59" s="10">
        <v>79.5</v>
      </c>
      <c r="AA59" s="10">
        <v>79.66</v>
      </c>
      <c r="AB59" s="95">
        <v>3437900</v>
      </c>
      <c r="AC59" s="10">
        <v>79.19</v>
      </c>
      <c r="AD59" s="2">
        <f t="shared" si="0"/>
        <v>0.62999999999999545</v>
      </c>
      <c r="AE59" s="138">
        <f t="shared" si="1"/>
        <v>-4.1498993963782205E-3</v>
      </c>
    </row>
    <row r="60" spans="1:31" x14ac:dyDescent="0.25">
      <c r="O60" s="83">
        <v>0.91</v>
      </c>
      <c r="P60" s="83">
        <f t="shared" si="18"/>
        <v>72.208500000000001</v>
      </c>
      <c r="W60" s="133">
        <v>42528</v>
      </c>
      <c r="X60" s="10">
        <v>80.099999999999994</v>
      </c>
      <c r="Y60" s="10">
        <v>80.41</v>
      </c>
      <c r="Z60" s="10">
        <v>79.72</v>
      </c>
      <c r="AA60" s="10">
        <v>80</v>
      </c>
      <c r="AB60" s="95">
        <v>2142200</v>
      </c>
      <c r="AC60" s="10">
        <v>79.52</v>
      </c>
      <c r="AD60" s="2">
        <f t="shared" si="0"/>
        <v>0.68999999999999773</v>
      </c>
      <c r="AE60" s="138">
        <f t="shared" si="1"/>
        <v>-5.2539404553415547E-3</v>
      </c>
    </row>
    <row r="61" spans="1:31" x14ac:dyDescent="0.25">
      <c r="O61" s="83">
        <v>0.9</v>
      </c>
      <c r="P61" s="83">
        <f t="shared" si="18"/>
        <v>71.414999999999992</v>
      </c>
      <c r="W61" s="133">
        <v>42527</v>
      </c>
      <c r="X61" s="10">
        <v>79.72</v>
      </c>
      <c r="Y61" s="10">
        <v>80.52</v>
      </c>
      <c r="Z61" s="10">
        <v>79.37</v>
      </c>
      <c r="AA61" s="10">
        <v>80.42</v>
      </c>
      <c r="AB61" s="95">
        <v>2021800</v>
      </c>
      <c r="AC61" s="10">
        <v>79.94</v>
      </c>
      <c r="AD61" s="2">
        <f t="shared" si="0"/>
        <v>1.1499999999999915</v>
      </c>
      <c r="AE61" s="138">
        <f t="shared" si="1"/>
        <v>7.8164397377711303E-3</v>
      </c>
    </row>
    <row r="62" spans="1:31" x14ac:dyDescent="0.25">
      <c r="W62" s="133">
        <v>42524</v>
      </c>
      <c r="X62" s="10">
        <v>79.72</v>
      </c>
      <c r="Y62" s="10">
        <v>79.989999999999995</v>
      </c>
      <c r="Z62" s="10">
        <v>79.209999999999994</v>
      </c>
      <c r="AA62" s="10">
        <v>79.790000000000006</v>
      </c>
      <c r="AB62" s="95">
        <v>1988000</v>
      </c>
      <c r="AC62" s="10">
        <v>79.319999999999993</v>
      </c>
      <c r="AD62" s="2">
        <f t="shared" si="0"/>
        <v>0.78000000000000114</v>
      </c>
      <c r="AE62" s="138">
        <f t="shared" si="1"/>
        <v>-1.1333585190782536E-3</v>
      </c>
    </row>
    <row r="63" spans="1:31" x14ac:dyDescent="0.25">
      <c r="L63" t="s">
        <v>65</v>
      </c>
      <c r="M63" s="2">
        <f>M81+K81-F81</f>
        <v>490.94999999999891</v>
      </c>
      <c r="W63" s="133">
        <v>42523</v>
      </c>
      <c r="X63" s="10">
        <v>78.7</v>
      </c>
      <c r="Y63" s="10">
        <v>79.89</v>
      </c>
      <c r="Z63" s="10">
        <v>78.61</v>
      </c>
      <c r="AA63" s="10">
        <v>79.89</v>
      </c>
      <c r="AB63" s="95">
        <v>2361100</v>
      </c>
      <c r="AC63" s="10">
        <v>79.41</v>
      </c>
      <c r="AD63" s="2">
        <f t="shared" si="0"/>
        <v>1.2800000000000011</v>
      </c>
      <c r="AE63" s="138">
        <f t="shared" si="1"/>
        <v>1.4824281150159768E-2</v>
      </c>
    </row>
    <row r="64" spans="1:31" x14ac:dyDescent="0.25">
      <c r="A64" s="390" t="s">
        <v>1</v>
      </c>
      <c r="B64" s="390" t="s">
        <v>2</v>
      </c>
      <c r="C64" s="390" t="s">
        <v>4</v>
      </c>
      <c r="D64" s="392" t="s">
        <v>5</v>
      </c>
      <c r="E64" s="392" t="s">
        <v>94</v>
      </c>
      <c r="F64" s="392" t="s">
        <v>60</v>
      </c>
      <c r="G64" s="390" t="s">
        <v>3</v>
      </c>
      <c r="H64" s="390" t="s">
        <v>6</v>
      </c>
      <c r="I64" s="392" t="s">
        <v>7</v>
      </c>
      <c r="J64" s="392" t="s">
        <v>95</v>
      </c>
      <c r="K64" s="392" t="s">
        <v>61</v>
      </c>
      <c r="L64" s="390" t="s">
        <v>37</v>
      </c>
      <c r="M64" s="390" t="s">
        <v>38</v>
      </c>
      <c r="W64" s="133">
        <v>42522</v>
      </c>
      <c r="X64" s="10">
        <v>78.58</v>
      </c>
      <c r="Y64" s="10">
        <v>79.05</v>
      </c>
      <c r="Z64" s="10">
        <v>78.44</v>
      </c>
      <c r="AA64" s="10">
        <v>78.72</v>
      </c>
      <c r="AB64" s="95">
        <v>2595700</v>
      </c>
      <c r="AC64" s="10">
        <v>78.25</v>
      </c>
      <c r="AD64" s="2">
        <f t="shared" si="0"/>
        <v>0.60999999999999943</v>
      </c>
      <c r="AE64" s="138">
        <f t="shared" si="1"/>
        <v>-2.9306829765546327E-3</v>
      </c>
    </row>
    <row r="65" spans="1:31" x14ac:dyDescent="0.25">
      <c r="A65" s="393" t="s">
        <v>52</v>
      </c>
      <c r="B65" s="383">
        <v>42488</v>
      </c>
      <c r="C65" s="384">
        <v>30</v>
      </c>
      <c r="D65" s="385">
        <v>79.349999999999994</v>
      </c>
      <c r="E65" s="385">
        <v>0</v>
      </c>
      <c r="F65" s="385">
        <f>D65*C65+E65</f>
        <v>2380.5</v>
      </c>
      <c r="G65" s="383">
        <v>42521</v>
      </c>
      <c r="H65" s="388">
        <v>25</v>
      </c>
      <c r="I65" s="385">
        <v>79.05</v>
      </c>
      <c r="J65" s="385">
        <v>0.04</v>
      </c>
      <c r="K65" s="385">
        <f>I65*H65-J65</f>
        <v>1976.21</v>
      </c>
      <c r="L65" s="383">
        <v>42566</v>
      </c>
      <c r="M65" s="385">
        <v>33.67</v>
      </c>
      <c r="W65" s="133">
        <v>42521</v>
      </c>
      <c r="X65" s="10">
        <v>78.16</v>
      </c>
      <c r="Y65" s="10">
        <v>79.17</v>
      </c>
      <c r="Z65" s="10">
        <v>78.150000000000006</v>
      </c>
      <c r="AA65" s="10">
        <v>78.95</v>
      </c>
      <c r="AB65" s="95">
        <v>3613000</v>
      </c>
      <c r="AC65" s="10">
        <v>78.48</v>
      </c>
      <c r="AD65" s="2">
        <f t="shared" si="0"/>
        <v>1.019999999999996</v>
      </c>
      <c r="AE65" s="138">
        <f t="shared" si="1"/>
        <v>1.029866117404743E-2</v>
      </c>
    </row>
    <row r="66" spans="1:31" x14ac:dyDescent="0.25">
      <c r="A66" s="394" t="s">
        <v>71</v>
      </c>
      <c r="B66" s="383">
        <v>42495</v>
      </c>
      <c r="C66" s="384">
        <v>20</v>
      </c>
      <c r="D66" s="385">
        <v>76.25</v>
      </c>
      <c r="E66" s="385">
        <v>0</v>
      </c>
      <c r="F66" s="385">
        <f>D66*C66+E66</f>
        <v>1525</v>
      </c>
      <c r="G66" s="383">
        <v>42552</v>
      </c>
      <c r="H66" s="388">
        <v>25</v>
      </c>
      <c r="I66" s="385">
        <v>78.28</v>
      </c>
      <c r="J66" s="385">
        <v>0.04</v>
      </c>
      <c r="K66" s="385">
        <f t="shared" ref="K66:K68" si="26">I66*H66-J66</f>
        <v>1956.96</v>
      </c>
      <c r="L66" s="384"/>
      <c r="M66" s="384"/>
      <c r="W66" s="133">
        <v>42517</v>
      </c>
      <c r="X66" s="10">
        <v>77.55</v>
      </c>
      <c r="Y66" s="10">
        <v>78.36</v>
      </c>
      <c r="Z66" s="10">
        <v>77.45</v>
      </c>
      <c r="AA66" s="10">
        <v>78.150000000000006</v>
      </c>
      <c r="AB66" s="95">
        <v>1857200</v>
      </c>
      <c r="AC66" s="10">
        <v>77.680000000000007</v>
      </c>
      <c r="AD66" s="2">
        <f t="shared" si="0"/>
        <v>0.90999999999999659</v>
      </c>
      <c r="AE66" s="138">
        <f t="shared" si="1"/>
        <v>1.1063386697904631E-2</v>
      </c>
    </row>
    <row r="67" spans="1:31" x14ac:dyDescent="0.25">
      <c r="A67" s="384"/>
      <c r="B67" s="383">
        <v>42537</v>
      </c>
      <c r="C67" s="384">
        <v>25</v>
      </c>
      <c r="D67" s="385">
        <v>75.88</v>
      </c>
      <c r="E67" s="385">
        <v>0</v>
      </c>
      <c r="F67" s="385">
        <f>D67*C67+E67</f>
        <v>1897</v>
      </c>
      <c r="G67" s="383">
        <v>42577</v>
      </c>
      <c r="H67" s="388">
        <v>10</v>
      </c>
      <c r="I67" s="385">
        <v>83.3</v>
      </c>
      <c r="J67" s="385">
        <v>0.02</v>
      </c>
      <c r="K67" s="385">
        <f t="shared" si="26"/>
        <v>832.98</v>
      </c>
      <c r="L67" s="384"/>
      <c r="M67" s="384"/>
      <c r="W67" s="133">
        <v>42516</v>
      </c>
      <c r="X67" s="10">
        <v>76.650000000000006</v>
      </c>
      <c r="Y67" s="10">
        <v>77.459999999999994</v>
      </c>
      <c r="Z67" s="10">
        <v>76.400000000000006</v>
      </c>
      <c r="AA67" s="10">
        <v>77.290000000000006</v>
      </c>
      <c r="AB67" s="95">
        <v>2036500</v>
      </c>
      <c r="AC67" s="10">
        <v>76.83</v>
      </c>
      <c r="AD67" s="2">
        <f>Y67-Z67</f>
        <v>1.0599999999999881</v>
      </c>
      <c r="AE67" s="138" t="e">
        <f>AC67/#REF!-1</f>
        <v>#REF!</v>
      </c>
    </row>
    <row r="68" spans="1:31" x14ac:dyDescent="0.25">
      <c r="A68" s="384"/>
      <c r="B68" s="383">
        <v>42548</v>
      </c>
      <c r="C68" s="384">
        <v>25</v>
      </c>
      <c r="D68" s="385">
        <v>73.58</v>
      </c>
      <c r="E68" s="385">
        <v>0</v>
      </c>
      <c r="F68" s="385">
        <f>D68*C68+E68</f>
        <v>1839.5</v>
      </c>
      <c r="G68" s="383">
        <v>42580</v>
      </c>
      <c r="H68" s="388">
        <v>40</v>
      </c>
      <c r="I68" s="385">
        <v>83.33</v>
      </c>
      <c r="J68" s="385">
        <v>7.0000000000000007E-2</v>
      </c>
      <c r="K68" s="385">
        <f t="shared" si="26"/>
        <v>3333.1299999999997</v>
      </c>
      <c r="L68" s="384"/>
      <c r="M68" s="384"/>
      <c r="W68" s="133">
        <v>42515</v>
      </c>
      <c r="X68" s="10">
        <v>77.78</v>
      </c>
      <c r="Y68" s="10">
        <v>77.989999999999995</v>
      </c>
      <c r="Z68" s="10">
        <v>76.69</v>
      </c>
      <c r="AA68" s="10">
        <v>76.73</v>
      </c>
      <c r="AB68" s="95">
        <v>3011000</v>
      </c>
      <c r="AC68" s="10">
        <v>76.27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4"/>
      <c r="B69" s="383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8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497" t="s">
        <v>204</v>
      </c>
      <c r="B82" s="498"/>
      <c r="C82" s="499">
        <f>SumByColor($A$19,C65:C80)</f>
        <v>0</v>
      </c>
      <c r="D82" s="499"/>
      <c r="E82" s="499"/>
      <c r="F82" s="500">
        <f>SumByColor($A$19,F65:F80)</f>
        <v>0</v>
      </c>
      <c r="G82" s="499"/>
      <c r="H82" s="499">
        <f>SumByColor($A$19,H65:H80)</f>
        <v>0</v>
      </c>
      <c r="I82" s="499"/>
      <c r="J82" s="499"/>
      <c r="K82" s="500">
        <f>SumByColor($A$19,K65:K80)</f>
        <v>0</v>
      </c>
      <c r="L82" s="499"/>
      <c r="M82" s="500">
        <f t="shared" ref="M82" si="27">SumByColor($A$19,M65:M80)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3" priority="39">
      <formula>F29&gt;0</formula>
    </cfRule>
    <cfRule type="expression" dxfId="152" priority="40">
      <formula>F29&lt;0</formula>
    </cfRule>
  </conditionalFormatting>
  <conditionalFormatting sqref="F34:F46 F48:F58">
    <cfRule type="expression" dxfId="151" priority="35">
      <formula>F34&gt;0</formula>
    </cfRule>
    <cfRule type="expression" dxfId="150" priority="36">
      <formula>F34&lt;0</formula>
    </cfRule>
  </conditionalFormatting>
  <conditionalFormatting sqref="F34:F46 F48:F58">
    <cfRule type="expression" dxfId="149" priority="37">
      <formula>F34&gt;0</formula>
    </cfRule>
    <cfRule type="expression" dxfId="148" priority="38">
      <formula>F34&lt;0</formula>
    </cfRule>
  </conditionalFormatting>
  <conditionalFormatting sqref="H29:H46 H48:H58">
    <cfRule type="expression" dxfId="147" priority="33">
      <formula>H29&gt;0</formula>
    </cfRule>
    <cfRule type="expression" dxfId="146" priority="34">
      <formula>H29&lt;0</formula>
    </cfRule>
  </conditionalFormatting>
  <conditionalFormatting sqref="F25:F28">
    <cfRule type="expression" dxfId="145" priority="27">
      <formula>F25&gt;0</formula>
    </cfRule>
    <cfRule type="expression" dxfId="144" priority="28">
      <formula>F25&lt;0</formula>
    </cfRule>
  </conditionalFormatting>
  <conditionalFormatting sqref="H25:H28">
    <cfRule type="expression" dxfId="143" priority="25">
      <formula>H25&gt;0</formula>
    </cfRule>
    <cfRule type="expression" dxfId="142" priority="26">
      <formula>H25&lt;0</formula>
    </cfRule>
  </conditionalFormatting>
  <conditionalFormatting sqref="Q7">
    <cfRule type="expression" dxfId="141" priority="15">
      <formula>Q7&gt;0</formula>
    </cfRule>
    <cfRule type="expression" dxfId="140" priority="16">
      <formula>Q7&lt;0</formula>
    </cfRule>
  </conditionalFormatting>
  <conditionalFormatting sqref="Q8">
    <cfRule type="expression" dxfId="139" priority="13">
      <formula>Q8&gt;0</formula>
    </cfRule>
    <cfRule type="expression" dxfId="138" priority="14">
      <formula>Q8&lt;0</formula>
    </cfRule>
  </conditionalFormatting>
  <conditionalFormatting sqref="F47">
    <cfRule type="expression" dxfId="137" priority="3">
      <formula>F47&gt;0</formula>
    </cfRule>
    <cfRule type="expression" dxfId="136" priority="4">
      <formula>F47&lt;0</formula>
    </cfRule>
  </conditionalFormatting>
  <conditionalFormatting sqref="F47">
    <cfRule type="expression" dxfId="135" priority="5">
      <formula>F47&gt;0</formula>
    </cfRule>
    <cfRule type="expression" dxfId="134" priority="6">
      <formula>F47&lt;0</formula>
    </cfRule>
  </conditionalFormatting>
  <conditionalFormatting sqref="H47">
    <cfRule type="expression" dxfId="133" priority="1">
      <formula>H47&gt;0</formula>
    </cfRule>
    <cfRule type="expression" dxfId="132" priority="2">
      <formula>H47&lt;0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6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5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400</v>
      </c>
      <c r="T2" s="1" t="s">
        <v>211</v>
      </c>
      <c r="W2" s="133">
        <v>42608</v>
      </c>
      <c r="X2" s="10">
        <v>36.51</v>
      </c>
      <c r="Y2" s="10">
        <v>36.64</v>
      </c>
      <c r="Z2" s="10">
        <v>35.9</v>
      </c>
      <c r="AA2" s="10">
        <v>36.090000000000003</v>
      </c>
      <c r="AB2" s="95">
        <v>7869700</v>
      </c>
      <c r="AC2" s="10">
        <v>36.090000000000003</v>
      </c>
      <c r="AD2" s="2">
        <f>Y2-Z2</f>
        <v>0.74000000000000199</v>
      </c>
      <c r="AE2" s="138">
        <f>AC2/AC3-1</f>
        <v>-1.0419522895530497E-2</v>
      </c>
    </row>
    <row r="3" spans="1:31" x14ac:dyDescent="0.25">
      <c r="A3" s="23" t="s">
        <v>71</v>
      </c>
      <c r="B3" s="476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76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 t="s">
        <v>341</v>
      </c>
      <c r="M3" s="4"/>
      <c r="O3" s="11" t="s">
        <v>58</v>
      </c>
      <c r="Q3" s="230">
        <f>IF(Q2=0, Q4, (F29-K29-M29)/Q2)</f>
        <v>37.037100000000009</v>
      </c>
      <c r="T3" s="1">
        <v>42565</v>
      </c>
      <c r="U3" t="s">
        <v>282</v>
      </c>
      <c r="W3" s="133">
        <v>42607</v>
      </c>
      <c r="X3" s="10">
        <v>36.64</v>
      </c>
      <c r="Y3" s="10">
        <v>36.81</v>
      </c>
      <c r="Z3" s="10">
        <v>36.44</v>
      </c>
      <c r="AA3" s="10">
        <v>36.47</v>
      </c>
      <c r="AB3" s="95">
        <v>6540000</v>
      </c>
      <c r="AC3" s="10">
        <v>36.47</v>
      </c>
      <c r="AD3" s="2">
        <f t="shared" ref="AD3:AD66" si="1">Y3-Z3</f>
        <v>0.37000000000000455</v>
      </c>
      <c r="AE3" s="138">
        <f t="shared" ref="AE3:AE66" si="2">AC3/AC4-1</f>
        <v>-8.158825129181535E-3</v>
      </c>
    </row>
    <row r="4" spans="1:31" x14ac:dyDescent="0.25">
      <c r="B4" s="476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76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 t="s">
        <v>342</v>
      </c>
      <c r="M4" s="4"/>
      <c r="O4" s="11" t="s">
        <v>66</v>
      </c>
      <c r="Q4" s="201">
        <v>36.090000000000003</v>
      </c>
      <c r="T4" s="163">
        <v>42568</v>
      </c>
      <c r="U4" t="s">
        <v>299</v>
      </c>
      <c r="W4" s="133">
        <v>42606</v>
      </c>
      <c r="X4" s="10">
        <v>36.630000000000003</v>
      </c>
      <c r="Y4" s="10">
        <v>37.049999999999997</v>
      </c>
      <c r="Z4" s="10">
        <v>36.47</v>
      </c>
      <c r="AA4" s="10">
        <v>36.770000000000003</v>
      </c>
      <c r="AB4" s="95">
        <v>7548000</v>
      </c>
      <c r="AC4" s="10">
        <v>36.770000000000003</v>
      </c>
      <c r="AD4" s="2">
        <f t="shared" si="1"/>
        <v>0.57999999999999829</v>
      </c>
      <c r="AE4" s="138">
        <f t="shared" si="2"/>
        <v>2.1804306350505787E-3</v>
      </c>
    </row>
    <row r="5" spans="1:31" x14ac:dyDescent="0.25">
      <c r="B5" s="476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6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14436.000000000002</v>
      </c>
      <c r="W5" s="133">
        <v>42605</v>
      </c>
      <c r="X5" s="10">
        <v>36.78</v>
      </c>
      <c r="Y5" s="10">
        <v>37.130000000000003</v>
      </c>
      <c r="Z5" s="10">
        <v>36.619999999999997</v>
      </c>
      <c r="AA5" s="10">
        <v>36.69</v>
      </c>
      <c r="AB5" s="95">
        <v>7588400</v>
      </c>
      <c r="AC5" s="10">
        <v>36.69</v>
      </c>
      <c r="AD5" s="2">
        <f t="shared" si="1"/>
        <v>0.51000000000000512</v>
      </c>
      <c r="AE5" s="138">
        <f t="shared" si="2"/>
        <v>2.1851953018301451E-3</v>
      </c>
    </row>
    <row r="6" spans="1:31" x14ac:dyDescent="0.25">
      <c r="B6" s="476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5"/>
      <c r="H6" s="7"/>
      <c r="I6" s="44"/>
      <c r="J6" s="44"/>
      <c r="K6" s="44"/>
      <c r="L6" s="4"/>
      <c r="M6" s="4"/>
      <c r="O6" s="11" t="s">
        <v>64</v>
      </c>
      <c r="Q6" s="2">
        <f>Q3*Q2</f>
        <v>14814.840000000004</v>
      </c>
      <c r="W6" s="133">
        <v>42604</v>
      </c>
      <c r="X6" s="10">
        <v>36.53</v>
      </c>
      <c r="Y6" s="10">
        <v>36.74</v>
      </c>
      <c r="Z6" s="10">
        <v>36.07</v>
      </c>
      <c r="AA6" s="10">
        <v>36.61</v>
      </c>
      <c r="AB6" s="95">
        <v>11186100</v>
      </c>
      <c r="AC6" s="10">
        <v>36.61</v>
      </c>
      <c r="AD6" s="2">
        <f t="shared" si="1"/>
        <v>0.67000000000000171</v>
      </c>
      <c r="AE6" s="138">
        <f t="shared" si="2"/>
        <v>-4.3513734022301298E-3</v>
      </c>
    </row>
    <row r="7" spans="1:31" x14ac:dyDescent="0.25">
      <c r="B7" s="476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6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-173.82000000000198</v>
      </c>
      <c r="R7">
        <v>350</v>
      </c>
      <c r="W7" s="133">
        <v>42601</v>
      </c>
      <c r="X7" s="10">
        <v>36.81</v>
      </c>
      <c r="Y7" s="10">
        <v>36.979999999999997</v>
      </c>
      <c r="Z7" s="10">
        <v>36.369999999999997</v>
      </c>
      <c r="AA7" s="10">
        <v>36.770000000000003</v>
      </c>
      <c r="AB7" s="95">
        <v>7579600</v>
      </c>
      <c r="AC7" s="10">
        <v>36.770000000000003</v>
      </c>
      <c r="AD7" s="2">
        <f t="shared" si="1"/>
        <v>0.60999999999999943</v>
      </c>
      <c r="AE7" s="138">
        <f t="shared" si="2"/>
        <v>-8.0927974103047751E-3</v>
      </c>
    </row>
    <row r="8" spans="1:31" x14ac:dyDescent="0.25">
      <c r="B8" s="476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6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-378.84000000000196</v>
      </c>
      <c r="R8" s="433"/>
      <c r="W8" s="133">
        <v>42600</v>
      </c>
      <c r="X8" s="10">
        <v>37.369999999999997</v>
      </c>
      <c r="Y8" s="10">
        <v>37.43</v>
      </c>
      <c r="Z8" s="10">
        <v>36.85</v>
      </c>
      <c r="AA8" s="10">
        <v>37.07</v>
      </c>
      <c r="AB8" s="95">
        <v>12103300</v>
      </c>
      <c r="AC8" s="10">
        <v>37.07</v>
      </c>
      <c r="AD8" s="2">
        <f t="shared" si="1"/>
        <v>0.57999999999999829</v>
      </c>
      <c r="AE8" s="138">
        <f t="shared" si="2"/>
        <v>-1.1730205278592365E-2</v>
      </c>
    </row>
    <row r="9" spans="1:31" x14ac:dyDescent="0.25">
      <c r="B9" s="476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8"/>
      <c r="H9" s="7"/>
      <c r="I9" s="44"/>
      <c r="J9" s="44"/>
      <c r="K9" s="44"/>
      <c r="L9" s="4"/>
      <c r="M9" s="4"/>
      <c r="O9" s="11" t="s">
        <v>224</v>
      </c>
      <c r="Q9" s="138">
        <f>IF(Q2=0, 0, Q8/Q6)</f>
        <v>-2.5571656528184029E-2</v>
      </c>
      <c r="W9" s="133">
        <v>42599</v>
      </c>
      <c r="X9" s="10">
        <v>37.03</v>
      </c>
      <c r="Y9" s="10">
        <v>37.53</v>
      </c>
      <c r="Z9" s="10">
        <v>36.71</v>
      </c>
      <c r="AA9" s="10">
        <v>37.51</v>
      </c>
      <c r="AB9" s="95">
        <v>10427900</v>
      </c>
      <c r="AC9" s="10">
        <v>37.51</v>
      </c>
      <c r="AD9" s="2">
        <f t="shared" si="1"/>
        <v>0.82000000000000028</v>
      </c>
      <c r="AE9" s="138">
        <f t="shared" si="2"/>
        <v>1.5430427720628082E-2</v>
      </c>
    </row>
    <row r="10" spans="1:31" x14ac:dyDescent="0.25">
      <c r="B10" s="476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6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223</v>
      </c>
      <c r="P10" s="34"/>
      <c r="Q10" s="2">
        <f>M82</f>
        <v>205.01999999999998</v>
      </c>
      <c r="W10" s="133">
        <v>42598</v>
      </c>
      <c r="X10" s="10">
        <v>36.81</v>
      </c>
      <c r="Y10" s="10">
        <v>37.31</v>
      </c>
      <c r="Z10" s="10">
        <v>36.79</v>
      </c>
      <c r="AA10" s="10">
        <v>36.94</v>
      </c>
      <c r="AB10" s="95">
        <v>9253500</v>
      </c>
      <c r="AC10" s="10">
        <v>36.94</v>
      </c>
      <c r="AD10" s="2">
        <f t="shared" si="1"/>
        <v>0.52000000000000313</v>
      </c>
      <c r="AE10" s="138">
        <f t="shared" si="2"/>
        <v>5.4171180931739116E-4</v>
      </c>
    </row>
    <row r="11" spans="1:31" x14ac:dyDescent="0.25">
      <c r="B11" s="476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6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2.2100000000000002E-2</v>
      </c>
      <c r="W11" s="133">
        <v>42597</v>
      </c>
      <c r="X11" s="10">
        <v>36.35</v>
      </c>
      <c r="Y11" s="10">
        <v>37.049999999999997</v>
      </c>
      <c r="Z11" s="10">
        <v>35.840000000000003</v>
      </c>
      <c r="AA11" s="10">
        <v>36.92</v>
      </c>
      <c r="AB11" s="95">
        <v>10784600</v>
      </c>
      <c r="AC11" s="10">
        <v>36.92</v>
      </c>
      <c r="AD11" s="2">
        <f t="shared" si="1"/>
        <v>1.2099999999999937</v>
      </c>
      <c r="AE11" s="138">
        <f t="shared" si="2"/>
        <v>1.5680880330123825E-2</v>
      </c>
    </row>
    <row r="12" spans="1:31" x14ac:dyDescent="0.25">
      <c r="B12" s="476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6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42594</v>
      </c>
      <c r="X12" s="10">
        <v>36.68</v>
      </c>
      <c r="Y12" s="10">
        <v>36.74</v>
      </c>
      <c r="Z12" s="10">
        <v>36.26</v>
      </c>
      <c r="AA12" s="10">
        <v>36.35</v>
      </c>
      <c r="AB12" s="95">
        <v>7700600</v>
      </c>
      <c r="AC12" s="10">
        <v>36.35</v>
      </c>
      <c r="AD12" s="2">
        <f t="shared" si="1"/>
        <v>0.48000000000000398</v>
      </c>
      <c r="AE12" s="138">
        <f t="shared" si="2"/>
        <v>-9.5367847411444995E-3</v>
      </c>
    </row>
    <row r="13" spans="1:31" x14ac:dyDescent="0.25">
      <c r="B13" s="74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42593</v>
      </c>
      <c r="X13" s="10">
        <v>36.58</v>
      </c>
      <c r="Y13" s="10">
        <v>37.049999999999997</v>
      </c>
      <c r="Z13" s="10">
        <v>36.28</v>
      </c>
      <c r="AA13" s="10">
        <v>36.700000000000003</v>
      </c>
      <c r="AB13" s="95">
        <v>7537900</v>
      </c>
      <c r="AC13" s="10">
        <v>36.700000000000003</v>
      </c>
      <c r="AD13" s="2">
        <f t="shared" si="1"/>
        <v>0.76999999999999602</v>
      </c>
      <c r="AE13" s="138">
        <f t="shared" si="2"/>
        <v>6.0307017543861363E-3</v>
      </c>
    </row>
    <row r="14" spans="1:31" x14ac:dyDescent="0.25">
      <c r="B14" s="74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42592</v>
      </c>
      <c r="X14" s="10">
        <v>37</v>
      </c>
      <c r="Y14" s="10">
        <v>37.119999999999997</v>
      </c>
      <c r="Z14" s="10">
        <v>36.24</v>
      </c>
      <c r="AA14" s="10">
        <v>36.479999999999997</v>
      </c>
      <c r="AB14" s="95">
        <v>9604700</v>
      </c>
      <c r="AC14" s="10">
        <v>36.479999999999997</v>
      </c>
      <c r="AD14" s="2">
        <f t="shared" si="1"/>
        <v>0.87999999999999545</v>
      </c>
      <c r="AE14" s="138" t="e">
        <f t="shared" si="2"/>
        <v>#DIV/0!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42592</v>
      </c>
      <c r="X15" s="10" t="s">
        <v>348</v>
      </c>
      <c r="Y15" s="10"/>
      <c r="Z15" s="10"/>
      <c r="AA15" s="10"/>
      <c r="AB15" s="95"/>
      <c r="AC15" s="10"/>
      <c r="AD15" s="2">
        <f t="shared" si="1"/>
        <v>0</v>
      </c>
      <c r="AE15" s="138">
        <f t="shared" si="2"/>
        <v>-1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42591</v>
      </c>
      <c r="X16" s="10">
        <v>37.75</v>
      </c>
      <c r="Y16" s="10">
        <v>38.06</v>
      </c>
      <c r="Z16" s="10">
        <v>37.14</v>
      </c>
      <c r="AA16" s="10">
        <v>37.15</v>
      </c>
      <c r="AB16" s="95">
        <v>8392000</v>
      </c>
      <c r="AC16" s="10">
        <v>36.950000000000003</v>
      </c>
      <c r="AD16" s="2">
        <f t="shared" si="1"/>
        <v>0.92000000000000171</v>
      </c>
      <c r="AE16" s="138">
        <f t="shared" si="2"/>
        <v>-7.7873254564984062E-3</v>
      </c>
    </row>
    <row r="17" spans="1:31" x14ac:dyDescent="0.25">
      <c r="B17" s="74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42590</v>
      </c>
      <c r="X17" s="10">
        <v>37.46</v>
      </c>
      <c r="Y17" s="10">
        <v>38.24</v>
      </c>
      <c r="Z17" s="10">
        <v>37.36</v>
      </c>
      <c r="AA17" s="10">
        <v>37.44</v>
      </c>
      <c r="AB17" s="95">
        <v>10029100</v>
      </c>
      <c r="AC17" s="10">
        <v>37.24</v>
      </c>
      <c r="AD17" s="2">
        <f t="shared" si="1"/>
        <v>0.88000000000000256</v>
      </c>
      <c r="AE17" s="138">
        <f t="shared" si="2"/>
        <v>-5.8729311265349748E-3</v>
      </c>
    </row>
    <row r="18" spans="1:31" x14ac:dyDescent="0.25">
      <c r="B18" s="532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42587</v>
      </c>
      <c r="X18" s="10">
        <v>36.979999999999997</v>
      </c>
      <c r="Y18" s="10">
        <v>37.729999999999997</v>
      </c>
      <c r="Z18" s="10">
        <v>36.86</v>
      </c>
      <c r="AA18" s="10">
        <v>37.67</v>
      </c>
      <c r="AB18" s="95">
        <v>8097500</v>
      </c>
      <c r="AC18" s="10">
        <v>37.46</v>
      </c>
      <c r="AD18" s="2">
        <f t="shared" si="1"/>
        <v>0.86999999999999744</v>
      </c>
      <c r="AE18" s="138">
        <f t="shared" si="2"/>
        <v>3.0820033021463855E-2</v>
      </c>
    </row>
    <row r="19" spans="1:31" x14ac:dyDescent="0.25">
      <c r="W19" s="133">
        <v>42586</v>
      </c>
      <c r="X19" s="10">
        <v>36.520000000000003</v>
      </c>
      <c r="Y19" s="10">
        <v>36.68</v>
      </c>
      <c r="Z19" s="10">
        <v>36.020000000000003</v>
      </c>
      <c r="AA19" s="10">
        <v>36.54</v>
      </c>
      <c r="AB19" s="95">
        <v>8825300</v>
      </c>
      <c r="AC19" s="10">
        <v>36.340000000000003</v>
      </c>
      <c r="AD19" s="2">
        <f t="shared" si="1"/>
        <v>0.65999999999999659</v>
      </c>
      <c r="AE19" s="138">
        <f t="shared" si="2"/>
        <v>1.6538037486217849E-3</v>
      </c>
    </row>
    <row r="20" spans="1:31" x14ac:dyDescent="0.25">
      <c r="W20" s="133">
        <v>42585</v>
      </c>
      <c r="X20" s="10">
        <v>36.380000000000003</v>
      </c>
      <c r="Y20" s="10">
        <v>36.869999999999997</v>
      </c>
      <c r="Z20" s="10">
        <v>36.17</v>
      </c>
      <c r="AA20" s="10">
        <v>36.479999999999997</v>
      </c>
      <c r="AB20" s="95">
        <v>10994100</v>
      </c>
      <c r="AC20" s="10">
        <v>36.28</v>
      </c>
      <c r="AD20" s="2">
        <f t="shared" si="1"/>
        <v>0.69999999999999574</v>
      </c>
      <c r="AE20" s="138">
        <f t="shared" si="2"/>
        <v>2.4868748273003671E-3</v>
      </c>
    </row>
    <row r="21" spans="1:31" x14ac:dyDescent="0.25">
      <c r="W21" s="133">
        <v>42584</v>
      </c>
      <c r="X21" s="10">
        <v>38.82</v>
      </c>
      <c r="Y21" s="10">
        <v>38.85</v>
      </c>
      <c r="Z21" s="10">
        <v>36.29</v>
      </c>
      <c r="AA21" s="10">
        <v>36.39</v>
      </c>
      <c r="AB21" s="95">
        <v>19993500</v>
      </c>
      <c r="AC21" s="10">
        <v>36.19</v>
      </c>
      <c r="AD21" s="2">
        <f t="shared" si="1"/>
        <v>2.5600000000000023</v>
      </c>
      <c r="AE21" s="138">
        <f t="shared" si="2"/>
        <v>-7.8196637799286872E-2</v>
      </c>
    </row>
    <row r="22" spans="1:31" x14ac:dyDescent="0.25">
      <c r="W22" s="133">
        <v>42583</v>
      </c>
      <c r="X22" s="10">
        <v>38.92</v>
      </c>
      <c r="Y22" s="10">
        <v>39.51</v>
      </c>
      <c r="Z22" s="10">
        <v>38.78</v>
      </c>
      <c r="AA22" s="10">
        <v>39.479999999999997</v>
      </c>
      <c r="AB22" s="95">
        <v>8965300</v>
      </c>
      <c r="AC22" s="10">
        <v>39.26</v>
      </c>
      <c r="AD22" s="2">
        <f t="shared" si="1"/>
        <v>0.72999999999999687</v>
      </c>
      <c r="AE22" s="138">
        <f t="shared" si="2"/>
        <v>1.8681888946548986E-2</v>
      </c>
    </row>
    <row r="23" spans="1:31" x14ac:dyDescent="0.25">
      <c r="W23" s="133">
        <v>42580</v>
      </c>
      <c r="X23" s="10">
        <v>39.369999999999997</v>
      </c>
      <c r="Y23" s="10">
        <v>39.9</v>
      </c>
      <c r="Z23" s="10">
        <v>38.74</v>
      </c>
      <c r="AA23" s="10">
        <v>38.75</v>
      </c>
      <c r="AB23" s="95">
        <v>10468200</v>
      </c>
      <c r="AC23" s="10">
        <v>38.54</v>
      </c>
      <c r="AD23" s="2">
        <f t="shared" si="1"/>
        <v>1.1599999999999966</v>
      </c>
      <c r="AE23" s="138">
        <f t="shared" si="2"/>
        <v>-1.5329586101175297E-2</v>
      </c>
    </row>
    <row r="24" spans="1:31" x14ac:dyDescent="0.25">
      <c r="W24" s="133">
        <v>42579</v>
      </c>
      <c r="X24" s="10">
        <v>38.5</v>
      </c>
      <c r="Y24" s="10">
        <v>39.54</v>
      </c>
      <c r="Z24" s="10">
        <v>38.25</v>
      </c>
      <c r="AA24" s="10">
        <v>39.36</v>
      </c>
      <c r="AB24" s="95">
        <v>7354100</v>
      </c>
      <c r="AC24" s="10">
        <v>39.14</v>
      </c>
      <c r="AD24" s="2">
        <f t="shared" si="1"/>
        <v>1.2899999999999991</v>
      </c>
      <c r="AE24" s="138">
        <f t="shared" si="2"/>
        <v>2.1132272371510608E-2</v>
      </c>
    </row>
    <row r="25" spans="1:31" x14ac:dyDescent="0.25">
      <c r="W25" s="133">
        <v>42578</v>
      </c>
      <c r="X25" s="10">
        <v>38.880000000000003</v>
      </c>
      <c r="Y25" s="10">
        <v>38.92</v>
      </c>
      <c r="Z25" s="10">
        <v>38.5</v>
      </c>
      <c r="AA25" s="10">
        <v>38.54</v>
      </c>
      <c r="AB25" s="95">
        <v>8671900</v>
      </c>
      <c r="AC25" s="10">
        <v>38.33</v>
      </c>
      <c r="AD25" s="2">
        <f t="shared" si="1"/>
        <v>0.42000000000000171</v>
      </c>
      <c r="AE25" s="138">
        <f t="shared" si="2"/>
        <v>-1.2622359608449263E-2</v>
      </c>
    </row>
    <row r="26" spans="1:31" x14ac:dyDescent="0.25">
      <c r="W26" s="133">
        <v>42577</v>
      </c>
      <c r="X26" s="10">
        <v>38.97</v>
      </c>
      <c r="Y26" s="10">
        <v>39.33</v>
      </c>
      <c r="Z26" s="10">
        <v>38.61</v>
      </c>
      <c r="AA26" s="10">
        <v>39.03</v>
      </c>
      <c r="AB26" s="95">
        <v>9038700</v>
      </c>
      <c r="AC26" s="10">
        <v>38.82</v>
      </c>
      <c r="AD26" s="2">
        <f t="shared" si="1"/>
        <v>0.71999999999999886</v>
      </c>
      <c r="AE26" s="138">
        <f t="shared" si="2"/>
        <v>1.8064516129032704E-3</v>
      </c>
    </row>
    <row r="27" spans="1:31" x14ac:dyDescent="0.25">
      <c r="W27" s="133">
        <v>42576</v>
      </c>
      <c r="X27" s="10">
        <v>39.17</v>
      </c>
      <c r="Y27" s="10">
        <v>39.26</v>
      </c>
      <c r="Z27" s="10">
        <v>38.549999999999997</v>
      </c>
      <c r="AA27" s="10">
        <v>38.96</v>
      </c>
      <c r="AB27" s="95">
        <v>7160500</v>
      </c>
      <c r="AC27" s="10">
        <v>38.75</v>
      </c>
      <c r="AD27" s="2">
        <f t="shared" si="1"/>
        <v>0.71000000000000085</v>
      </c>
      <c r="AE27" s="138">
        <f t="shared" si="2"/>
        <v>0</v>
      </c>
    </row>
    <row r="28" spans="1:31" x14ac:dyDescent="0.25">
      <c r="H28" s="72"/>
      <c r="W28" s="133">
        <v>42573</v>
      </c>
      <c r="X28" s="10">
        <v>39.07</v>
      </c>
      <c r="Y28" s="10">
        <v>39.19</v>
      </c>
      <c r="Z28" s="10">
        <v>38.43</v>
      </c>
      <c r="AA28" s="10">
        <v>38.96</v>
      </c>
      <c r="AB28" s="95">
        <v>9579300</v>
      </c>
      <c r="AC28" s="10">
        <v>38.75</v>
      </c>
      <c r="AD28" s="2">
        <f t="shared" si="1"/>
        <v>0.75999999999999801</v>
      </c>
      <c r="AE28" s="138">
        <f t="shared" si="2"/>
        <v>1.1485251892456194E-2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42572</v>
      </c>
      <c r="X29" s="10">
        <v>39.11</v>
      </c>
      <c r="Y29" s="10">
        <v>39.26</v>
      </c>
      <c r="Z29" s="10">
        <v>38.270000000000003</v>
      </c>
      <c r="AA29" s="10">
        <v>38.520000000000003</v>
      </c>
      <c r="AB29" s="95">
        <v>17399700</v>
      </c>
      <c r="AC29" s="10">
        <v>38.31</v>
      </c>
      <c r="AD29" s="2">
        <f t="shared" si="1"/>
        <v>0.98999999999999488</v>
      </c>
      <c r="AE29" s="138">
        <f t="shared" si="2"/>
        <v>-4.2010502625656421E-2</v>
      </c>
    </row>
    <row r="30" spans="1:31" ht="15.75" thickBot="1" x14ac:dyDescent="0.3">
      <c r="A30" s="359" t="s">
        <v>204</v>
      </c>
      <c r="B30" s="360"/>
      <c r="C30" s="361">
        <f>SumByColor($A$30,C2:C28)</f>
        <v>650</v>
      </c>
      <c r="D30" s="361"/>
      <c r="E30" s="361"/>
      <c r="F30" s="362">
        <f>SumByColor($A$30,F2:F28)</f>
        <v>26193</v>
      </c>
      <c r="G30" s="361"/>
      <c r="H30" s="361">
        <f>SumByColor($A$30,H3:H28)</f>
        <v>650</v>
      </c>
      <c r="I30" s="361"/>
      <c r="J30" s="361"/>
      <c r="K30" s="362">
        <f>SumByColor($A$30,K3:K28)</f>
        <v>26492</v>
      </c>
      <c r="L30" s="361"/>
      <c r="M30" s="362">
        <f>SumByColor($A$30,M2:M28)</f>
        <v>0</v>
      </c>
      <c r="W30" s="133">
        <v>42571</v>
      </c>
      <c r="X30" s="10">
        <v>40.69</v>
      </c>
      <c r="Y30" s="10">
        <v>41.22</v>
      </c>
      <c r="Z30" s="10">
        <v>39.94</v>
      </c>
      <c r="AA30" s="10">
        <v>40.21</v>
      </c>
      <c r="AB30" s="95">
        <v>9541900</v>
      </c>
      <c r="AC30" s="10">
        <v>39.99</v>
      </c>
      <c r="AD30" s="2">
        <f t="shared" si="1"/>
        <v>1.2800000000000011</v>
      </c>
      <c r="AE30" s="138">
        <f t="shared" si="2"/>
        <v>-7.9384768047631171E-3</v>
      </c>
    </row>
    <row r="31" spans="1:31" x14ac:dyDescent="0.25">
      <c r="W31" s="133">
        <v>42570</v>
      </c>
      <c r="X31" s="10">
        <v>39.880000000000003</v>
      </c>
      <c r="Y31" s="10">
        <v>40.58</v>
      </c>
      <c r="Z31" s="10">
        <v>39.5</v>
      </c>
      <c r="AA31" s="10">
        <v>40.53</v>
      </c>
      <c r="AB31" s="95">
        <v>9297000</v>
      </c>
      <c r="AC31" s="10">
        <v>40.31</v>
      </c>
      <c r="AD31" s="2">
        <f t="shared" si="1"/>
        <v>1.0799999999999983</v>
      </c>
      <c r="AE31" s="138">
        <f t="shared" si="2"/>
        <v>1.0782347041123463E-2</v>
      </c>
    </row>
    <row r="32" spans="1:31" x14ac:dyDescent="0.25">
      <c r="W32" s="133">
        <v>42569</v>
      </c>
      <c r="X32" s="10">
        <v>40.17</v>
      </c>
      <c r="Y32" s="10">
        <v>40.520000000000003</v>
      </c>
      <c r="Z32" s="10">
        <v>40.06</v>
      </c>
      <c r="AA32" s="10">
        <v>40.1</v>
      </c>
      <c r="AB32" s="95">
        <v>8285500</v>
      </c>
      <c r="AC32" s="10">
        <v>39.880000000000003</v>
      </c>
      <c r="AD32" s="2">
        <f t="shared" si="1"/>
        <v>0.46000000000000085</v>
      </c>
      <c r="AE32" s="138">
        <f t="shared" si="2"/>
        <v>3.0181086519116551E-3</v>
      </c>
    </row>
    <row r="33" spans="2:31" x14ac:dyDescent="0.25">
      <c r="W33" s="133">
        <v>42566</v>
      </c>
      <c r="X33" s="10">
        <v>40.46</v>
      </c>
      <c r="Y33" s="10">
        <v>40.54</v>
      </c>
      <c r="Z33" s="10">
        <v>39.71</v>
      </c>
      <c r="AA33" s="10">
        <v>39.979999999999997</v>
      </c>
      <c r="AB33" s="95">
        <v>15192400</v>
      </c>
      <c r="AC33" s="10">
        <v>39.76</v>
      </c>
      <c r="AD33" s="2">
        <f t="shared" si="1"/>
        <v>0.82999999999999829</v>
      </c>
      <c r="AE33" s="138">
        <f t="shared" si="2"/>
        <v>-2.4533856722276703E-2</v>
      </c>
    </row>
    <row r="34" spans="2:31" x14ac:dyDescent="0.25">
      <c r="W34" s="133">
        <v>42565</v>
      </c>
      <c r="X34" s="10">
        <v>40.33</v>
      </c>
      <c r="Y34" s="10">
        <v>41.35</v>
      </c>
      <c r="Z34" s="10">
        <v>40.159999999999997</v>
      </c>
      <c r="AA34" s="10">
        <v>40.98</v>
      </c>
      <c r="AB34" s="95">
        <v>18543000</v>
      </c>
      <c r="AC34" s="10">
        <v>40.76</v>
      </c>
      <c r="AD34" s="2">
        <f t="shared" si="1"/>
        <v>1.1900000000000048</v>
      </c>
      <c r="AE34" s="138">
        <f t="shared" si="2"/>
        <v>3.6095577020843761E-2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42564</v>
      </c>
      <c r="X35" s="10">
        <v>40.5</v>
      </c>
      <c r="Y35" s="10">
        <v>40.6</v>
      </c>
      <c r="Z35" s="10">
        <v>39.42</v>
      </c>
      <c r="AA35" s="10">
        <v>39.56</v>
      </c>
      <c r="AB35" s="95">
        <v>13885600</v>
      </c>
      <c r="AC35" s="10">
        <v>39.340000000000003</v>
      </c>
      <c r="AD35" s="2">
        <f t="shared" si="1"/>
        <v>1.1799999999999997</v>
      </c>
      <c r="AE35" s="138">
        <f t="shared" si="2"/>
        <v>-1.625406351587888E-2</v>
      </c>
    </row>
    <row r="36" spans="2:31" x14ac:dyDescent="0.25">
      <c r="B36" s="193">
        <v>42524</v>
      </c>
      <c r="C36" s="456">
        <v>200</v>
      </c>
      <c r="D36" s="457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1">
        <f t="shared" ref="H36" si="7">(E36-D36)/D36</f>
        <v>-1.4277687807779955E-2</v>
      </c>
      <c r="I36" s="40"/>
      <c r="W36" s="133">
        <v>42563</v>
      </c>
      <c r="X36" s="10">
        <v>39.200000000000003</v>
      </c>
      <c r="Y36" s="10">
        <v>40.409999999999997</v>
      </c>
      <c r="Z36" s="10">
        <v>39.130000000000003</v>
      </c>
      <c r="AA36" s="10">
        <v>40.21</v>
      </c>
      <c r="AB36" s="95">
        <v>19533000</v>
      </c>
      <c r="AC36" s="10">
        <v>39.99</v>
      </c>
      <c r="AD36" s="2">
        <f t="shared" si="1"/>
        <v>1.279999999999994</v>
      </c>
      <c r="AE36" s="138">
        <f t="shared" si="2"/>
        <v>5.4866789765233515E-2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1">
        <f t="shared" ref="H37" si="9">(E37-D37)/D37</f>
        <v>-2.5491149627713039E-2</v>
      </c>
      <c r="I37" s="40"/>
      <c r="W37" s="133">
        <v>42562</v>
      </c>
      <c r="X37" s="10">
        <v>37.67</v>
      </c>
      <c r="Y37" s="10">
        <v>38.450000000000003</v>
      </c>
      <c r="Z37" s="10">
        <v>37.6</v>
      </c>
      <c r="AA37" s="10">
        <v>38.119999999999997</v>
      </c>
      <c r="AB37" s="95">
        <v>11994100</v>
      </c>
      <c r="AC37" s="10">
        <v>37.909999999999997</v>
      </c>
      <c r="AD37" s="2">
        <f t="shared" si="1"/>
        <v>0.85000000000000142</v>
      </c>
      <c r="AE37" s="138">
        <f t="shared" si="2"/>
        <v>1.9908528383104418E-2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1">
        <f t="shared" ref="H38" si="11">(E38-D38)/D38</f>
        <v>-7.5542965061378723E-3</v>
      </c>
      <c r="I38" s="40"/>
      <c r="W38" s="133">
        <v>42559</v>
      </c>
      <c r="X38" s="10">
        <v>36.9</v>
      </c>
      <c r="Y38" s="10">
        <v>37.75</v>
      </c>
      <c r="Z38" s="10">
        <v>36.86</v>
      </c>
      <c r="AA38" s="10">
        <v>37.369999999999997</v>
      </c>
      <c r="AB38" s="95">
        <v>12621000</v>
      </c>
      <c r="AC38" s="10">
        <v>37.17</v>
      </c>
      <c r="AD38" s="2">
        <f t="shared" si="1"/>
        <v>0.89000000000000057</v>
      </c>
      <c r="AE38" s="138">
        <f t="shared" si="2"/>
        <v>2.7647221454243809E-2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1">
        <f t="shared" ref="H39:H45" si="13">(E39-D39)/D39</f>
        <v>-4.2252324137507721E-2</v>
      </c>
      <c r="I39" s="40"/>
      <c r="W39" s="133">
        <v>42558</v>
      </c>
      <c r="X39" s="10">
        <v>35.54</v>
      </c>
      <c r="Y39" s="10">
        <v>36.479999999999997</v>
      </c>
      <c r="Z39" s="10">
        <v>35.5</v>
      </c>
      <c r="AA39" s="10">
        <v>36.369999999999997</v>
      </c>
      <c r="AB39" s="95">
        <v>8775800</v>
      </c>
      <c r="AC39" s="10">
        <v>36.17</v>
      </c>
      <c r="AD39" s="2">
        <f t="shared" si="1"/>
        <v>0.97999999999999687</v>
      </c>
      <c r="AE39" s="138">
        <f t="shared" si="2"/>
        <v>2.2040124328906563E-2</v>
      </c>
    </row>
    <row r="40" spans="2:31" x14ac:dyDescent="0.25">
      <c r="B40" s="193">
        <v>42535</v>
      </c>
      <c r="C40" s="237">
        <v>300</v>
      </c>
      <c r="D40" s="238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1">
        <f t="shared" si="13"/>
        <v>-5.8116908138101185E-2</v>
      </c>
      <c r="I40" s="40"/>
      <c r="W40" s="133">
        <v>42557</v>
      </c>
      <c r="X40" s="10">
        <v>34.96</v>
      </c>
      <c r="Y40" s="10">
        <v>35.61</v>
      </c>
      <c r="Z40" s="10">
        <v>34.08</v>
      </c>
      <c r="AA40" s="10">
        <v>35.58</v>
      </c>
      <c r="AB40" s="95">
        <v>14540000</v>
      </c>
      <c r="AC40" s="10">
        <v>35.39</v>
      </c>
      <c r="AD40" s="2">
        <f t="shared" si="1"/>
        <v>1.5300000000000011</v>
      </c>
      <c r="AE40" s="138">
        <f t="shared" si="2"/>
        <v>-1.1289867344058679E-3</v>
      </c>
    </row>
    <row r="41" spans="2:31" x14ac:dyDescent="0.25">
      <c r="B41" s="193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1">
        <f t="shared" si="13"/>
        <v>-6.3659804604862896E-2</v>
      </c>
      <c r="I41" s="40"/>
      <c r="Q41" s="2"/>
      <c r="W41" s="133">
        <v>42556</v>
      </c>
      <c r="X41" s="10">
        <v>36</v>
      </c>
      <c r="Y41" s="10">
        <v>36.24</v>
      </c>
      <c r="Z41" s="10">
        <v>34.78</v>
      </c>
      <c r="AA41" s="10">
        <v>35.619999999999997</v>
      </c>
      <c r="AB41" s="95">
        <v>14239500</v>
      </c>
      <c r="AC41" s="10">
        <v>35.43</v>
      </c>
      <c r="AD41" s="2">
        <f t="shared" si="1"/>
        <v>1.4600000000000009</v>
      </c>
      <c r="AE41" s="138">
        <f t="shared" si="2"/>
        <v>-3.1173092698933536E-2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1">
        <f t="shared" si="13"/>
        <v>-4.7651884378486317E-2</v>
      </c>
      <c r="I42" s="40"/>
      <c r="O42" s="536" t="s">
        <v>78</v>
      </c>
      <c r="P42" s="536"/>
      <c r="Q42" s="2"/>
      <c r="T42" s="91" t="s">
        <v>113</v>
      </c>
      <c r="W42" s="133">
        <v>42552</v>
      </c>
      <c r="X42" s="10">
        <v>36.409999999999997</v>
      </c>
      <c r="Y42" s="10">
        <v>37</v>
      </c>
      <c r="Z42" s="10">
        <v>36.31</v>
      </c>
      <c r="AA42" s="10">
        <v>36.770000000000003</v>
      </c>
      <c r="AB42" s="95">
        <v>9408400</v>
      </c>
      <c r="AC42" s="10">
        <v>36.57</v>
      </c>
      <c r="AD42" s="2">
        <f t="shared" si="1"/>
        <v>0.68999999999999773</v>
      </c>
      <c r="AE42" s="138">
        <f t="shared" si="2"/>
        <v>9.3844879933757674E-3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1">
        <f t="shared" si="13"/>
        <v>-3.466974416606388E-2</v>
      </c>
      <c r="I43" s="40"/>
      <c r="O43" s="83">
        <v>1.1000000000000001</v>
      </c>
      <c r="P43" s="83">
        <f>O43*$Q$4</f>
        <v>39.699000000000005</v>
      </c>
      <c r="Q43" s="2"/>
      <c r="T43" s="128" t="s">
        <v>98</v>
      </c>
      <c r="U43" s="98">
        <v>36.47</v>
      </c>
      <c r="W43" s="133">
        <v>42551</v>
      </c>
      <c r="X43" s="10">
        <v>36.26</v>
      </c>
      <c r="Y43" s="10">
        <v>36.43</v>
      </c>
      <c r="Z43" s="10">
        <v>35.729999999999997</v>
      </c>
      <c r="AA43" s="10">
        <v>36.43</v>
      </c>
      <c r="AB43" s="95">
        <v>12413700</v>
      </c>
      <c r="AC43" s="10">
        <v>36.229999999999997</v>
      </c>
      <c r="AD43" s="2">
        <f t="shared" si="1"/>
        <v>0.70000000000000284</v>
      </c>
      <c r="AE43" s="138">
        <f t="shared" si="2"/>
        <v>5.2719200887900719E-3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1">
        <f t="shared" si="13"/>
        <v>-0.10907612865973948</v>
      </c>
      <c r="I44" s="40"/>
      <c r="O44" s="83">
        <v>1.0900000000000001</v>
      </c>
      <c r="P44" s="83">
        <f t="shared" ref="P44:P63" si="14">O44*$Q$4</f>
        <v>39.338100000000004</v>
      </c>
      <c r="Q44" s="2"/>
      <c r="T44" s="93" t="s">
        <v>99</v>
      </c>
      <c r="U44" s="88">
        <v>36.51</v>
      </c>
      <c r="W44" s="133">
        <v>42550</v>
      </c>
      <c r="X44" s="10">
        <v>35.4</v>
      </c>
      <c r="Y44" s="10">
        <v>36.380000000000003</v>
      </c>
      <c r="Z44" s="10">
        <v>34.909999999999997</v>
      </c>
      <c r="AA44" s="10">
        <v>36.24</v>
      </c>
      <c r="AB44" s="95">
        <v>15059700</v>
      </c>
      <c r="AC44" s="10">
        <v>36.04</v>
      </c>
      <c r="AD44" s="2">
        <f t="shared" si="1"/>
        <v>1.470000000000006</v>
      </c>
      <c r="AE44" s="138">
        <f t="shared" si="2"/>
        <v>4.5243619489559128E-2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1">
        <f t="shared" si="13"/>
        <v>-0.13468871100781787</v>
      </c>
      <c r="I45" s="40"/>
      <c r="O45" s="83">
        <v>1.08</v>
      </c>
      <c r="P45" s="83">
        <f t="shared" si="14"/>
        <v>38.977200000000003</v>
      </c>
      <c r="Q45" s="2"/>
      <c r="T45" s="93" t="s">
        <v>100</v>
      </c>
      <c r="U45" s="88" t="s">
        <v>468</v>
      </c>
      <c r="W45" s="133">
        <v>42549</v>
      </c>
      <c r="X45" s="10">
        <v>34.270000000000003</v>
      </c>
      <c r="Y45" s="10">
        <v>34.67</v>
      </c>
      <c r="Z45" s="10">
        <v>33.6</v>
      </c>
      <c r="AA45" s="10">
        <v>34.67</v>
      </c>
      <c r="AB45" s="95">
        <v>19678200</v>
      </c>
      <c r="AC45" s="10">
        <v>34.479999999999997</v>
      </c>
      <c r="AD45" s="2">
        <f t="shared" si="1"/>
        <v>1.0700000000000003</v>
      </c>
      <c r="AE45" s="138">
        <f t="shared" si="2"/>
        <v>3.9180229053646709E-2</v>
      </c>
    </row>
    <row r="46" spans="2:31" x14ac:dyDescent="0.25">
      <c r="B46" s="193">
        <v>42549</v>
      </c>
      <c r="C46" s="460">
        <v>600</v>
      </c>
      <c r="D46" s="461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1">
        <f t="shared" ref="H46" si="17">(E46-D46)/D46</f>
        <v>-0.10070916099043895</v>
      </c>
      <c r="I46" s="40"/>
      <c r="O46" s="83">
        <v>1.07</v>
      </c>
      <c r="P46" s="83">
        <f t="shared" si="14"/>
        <v>38.616300000000003</v>
      </c>
      <c r="Q46" s="2"/>
      <c r="T46" s="93" t="s">
        <v>101</v>
      </c>
      <c r="U46" s="88" t="s">
        <v>469</v>
      </c>
      <c r="W46" s="133">
        <v>42548</v>
      </c>
      <c r="X46" s="10">
        <v>34.840000000000003</v>
      </c>
      <c r="Y46" s="10">
        <v>34.94</v>
      </c>
      <c r="Z46" s="10">
        <v>32.6</v>
      </c>
      <c r="AA46" s="10">
        <v>33.36</v>
      </c>
      <c r="AB46" s="95">
        <v>28380600</v>
      </c>
      <c r="AC46" s="10">
        <v>33.18</v>
      </c>
      <c r="AD46" s="2">
        <f t="shared" si="1"/>
        <v>2.3399999999999963</v>
      </c>
      <c r="AE46" s="138">
        <f t="shared" si="2"/>
        <v>-5.1729065447270739E-2</v>
      </c>
    </row>
    <row r="47" spans="2:31" x14ac:dyDescent="0.25">
      <c r="B47" s="193">
        <v>42552</v>
      </c>
      <c r="C47" s="282">
        <v>600</v>
      </c>
      <c r="D47" s="339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1">
        <f t="shared" ref="H47" si="20">(E47-D47)/D47</f>
        <v>-4.6238126611434643E-2</v>
      </c>
      <c r="I47" s="40"/>
      <c r="O47" s="83">
        <v>1.06</v>
      </c>
      <c r="P47" s="83">
        <f t="shared" si="14"/>
        <v>38.255400000000009</v>
      </c>
      <c r="Q47" s="2"/>
      <c r="T47" s="93" t="s">
        <v>102</v>
      </c>
      <c r="U47" s="88">
        <v>52.38</v>
      </c>
      <c r="W47" s="133">
        <v>42545</v>
      </c>
      <c r="X47" s="10">
        <v>36.090000000000003</v>
      </c>
      <c r="Y47" s="10">
        <v>37.08</v>
      </c>
      <c r="Z47" s="10">
        <v>35.17</v>
      </c>
      <c r="AA47" s="10">
        <v>35.18</v>
      </c>
      <c r="AB47" s="95">
        <v>26090700</v>
      </c>
      <c r="AC47" s="10">
        <v>34.99</v>
      </c>
      <c r="AD47" s="2">
        <f t="shared" si="1"/>
        <v>1.9099999999999966</v>
      </c>
      <c r="AE47" s="138">
        <f t="shared" si="2"/>
        <v>-8.1627296587926446E-2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1">
        <f t="shared" ref="H48" si="23">(E48-D48)/D48</f>
        <v>-7.6067502580889512E-2</v>
      </c>
      <c r="I48" s="40"/>
      <c r="O48" s="83">
        <v>1.05</v>
      </c>
      <c r="P48" s="83">
        <f t="shared" si="14"/>
        <v>37.894500000000008</v>
      </c>
      <c r="Q48" s="2"/>
      <c r="T48" s="93" t="s">
        <v>103</v>
      </c>
      <c r="U48" s="88">
        <v>1.10025</v>
      </c>
      <c r="W48" s="133">
        <v>42544</v>
      </c>
      <c r="X48" s="10">
        <v>39</v>
      </c>
      <c r="Y48" s="10">
        <v>39.07</v>
      </c>
      <c r="Z48" s="10">
        <v>37.729999999999997</v>
      </c>
      <c r="AA48" s="10">
        <v>38.31</v>
      </c>
      <c r="AB48" s="95">
        <v>10956200</v>
      </c>
      <c r="AC48" s="10">
        <v>38.1</v>
      </c>
      <c r="AD48" s="2">
        <f t="shared" si="1"/>
        <v>1.3400000000000034</v>
      </c>
      <c r="AE48" s="138">
        <f t="shared" si="2"/>
        <v>-6.259780907668322E-3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1">
        <f t="shared" ref="H49" si="26">(E49-D49)/D49</f>
        <v>-3.0674973931719283E-2</v>
      </c>
      <c r="I49" s="40"/>
      <c r="O49" s="83">
        <v>1.04</v>
      </c>
      <c r="P49" s="83">
        <f t="shared" si="14"/>
        <v>37.533600000000007</v>
      </c>
      <c r="Q49" s="2"/>
      <c r="T49" s="93" t="s">
        <v>123</v>
      </c>
      <c r="U49" s="88" t="s">
        <v>288</v>
      </c>
      <c r="W49" s="133">
        <v>42543</v>
      </c>
      <c r="X49" s="10">
        <v>38.57</v>
      </c>
      <c r="Y49" s="10">
        <v>39.159999999999997</v>
      </c>
      <c r="Z49" s="10">
        <v>38.5</v>
      </c>
      <c r="AA49" s="10">
        <v>38.549999999999997</v>
      </c>
      <c r="AB49" s="95">
        <v>7029400</v>
      </c>
      <c r="AC49" s="10">
        <v>38.340000000000003</v>
      </c>
      <c r="AD49" s="2">
        <f t="shared" si="1"/>
        <v>0.65999999999999659</v>
      </c>
      <c r="AE49" s="138">
        <f t="shared" si="2"/>
        <v>-3.1201248049921304E-3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1">
        <f t="shared" ref="H50:H52" si="29">(E50-D50)/D50</f>
        <v>-1.1221033082074899E-2</v>
      </c>
      <c r="I50" s="40"/>
      <c r="O50" s="83">
        <v>1.03</v>
      </c>
      <c r="P50" s="83">
        <f t="shared" si="14"/>
        <v>37.172700000000006</v>
      </c>
      <c r="Q50" s="2"/>
      <c r="T50" s="93"/>
      <c r="U50" s="88"/>
      <c r="W50" s="133">
        <v>42542</v>
      </c>
      <c r="X50" s="10">
        <v>38.67</v>
      </c>
      <c r="Y50" s="10">
        <v>39</v>
      </c>
      <c r="Z50" s="10">
        <v>38.049999999999997</v>
      </c>
      <c r="AA50" s="10">
        <v>38.67</v>
      </c>
      <c r="AB50" s="95">
        <v>11997900</v>
      </c>
      <c r="AC50" s="10">
        <v>38.46</v>
      </c>
      <c r="AD50" s="2">
        <f t="shared" si="1"/>
        <v>0.95000000000000284</v>
      </c>
      <c r="AE50" s="138">
        <f t="shared" si="2"/>
        <v>1.5311510031678965E-2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1">
        <f t="shared" si="29"/>
        <v>4.7266324957286276E-2</v>
      </c>
      <c r="I51" s="40"/>
      <c r="O51" s="83">
        <v>1.02</v>
      </c>
      <c r="P51" s="83">
        <f>O51*$Q$4</f>
        <v>36.811800000000005</v>
      </c>
      <c r="Q51" s="2"/>
      <c r="T51" s="93" t="s">
        <v>105</v>
      </c>
      <c r="U51" s="88" t="s">
        <v>470</v>
      </c>
      <c r="W51" s="133">
        <v>42541</v>
      </c>
      <c r="X51" s="10">
        <v>38.43</v>
      </c>
      <c r="Y51" s="10">
        <v>38.729999999999997</v>
      </c>
      <c r="Z51" s="10">
        <v>38</v>
      </c>
      <c r="AA51" s="10">
        <v>38.090000000000003</v>
      </c>
      <c r="AB51" s="95">
        <v>9921200</v>
      </c>
      <c r="AC51" s="10">
        <v>37.880000000000003</v>
      </c>
      <c r="AD51" s="2">
        <f t="shared" si="1"/>
        <v>0.72999999999999687</v>
      </c>
      <c r="AE51" s="138">
        <f t="shared" si="2"/>
        <v>2.1164021164021829E-3</v>
      </c>
    </row>
    <row r="52" spans="2:31" x14ac:dyDescent="0.25">
      <c r="B52" s="193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1">
        <f t="shared" si="29"/>
        <v>5.559706714051478E-2</v>
      </c>
      <c r="I52" s="40"/>
      <c r="O52" s="83">
        <v>1.01</v>
      </c>
      <c r="P52" s="83">
        <f t="shared" si="14"/>
        <v>36.450900000000004</v>
      </c>
      <c r="Q52" s="2"/>
      <c r="T52" s="93" t="s">
        <v>106</v>
      </c>
      <c r="U52" s="88" t="s">
        <v>263</v>
      </c>
      <c r="W52" s="133">
        <v>42538</v>
      </c>
      <c r="X52" s="10">
        <v>37.94</v>
      </c>
      <c r="Y52" s="10">
        <v>38.24</v>
      </c>
      <c r="Z52" s="10">
        <v>37.68</v>
      </c>
      <c r="AA52" s="10">
        <v>38.01</v>
      </c>
      <c r="AB52" s="95">
        <v>11157800</v>
      </c>
      <c r="AC52" s="10">
        <v>37.799999999999997</v>
      </c>
      <c r="AD52" s="2">
        <f t="shared" si="1"/>
        <v>0.56000000000000227</v>
      </c>
      <c r="AE52" s="138">
        <f t="shared" si="2"/>
        <v>-2.6448029621806146E-4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1">
        <f t="shared" ref="H53" si="32">(E53-D53)/D53</f>
        <v>5.8765442529631E-2</v>
      </c>
      <c r="I53" s="40"/>
      <c r="O53" s="83">
        <v>1</v>
      </c>
      <c r="P53" s="83">
        <f t="shared" si="14"/>
        <v>36.090000000000003</v>
      </c>
      <c r="Q53" s="2"/>
      <c r="T53" s="93" t="s">
        <v>107</v>
      </c>
      <c r="U53" s="90">
        <v>7882027</v>
      </c>
      <c r="W53" s="133">
        <v>42537</v>
      </c>
      <c r="X53" s="10">
        <v>38.369999999999997</v>
      </c>
      <c r="Y53" s="10">
        <v>38.57</v>
      </c>
      <c r="Z53" s="10">
        <v>37.840000000000003</v>
      </c>
      <c r="AA53" s="10">
        <v>38.020000000000003</v>
      </c>
      <c r="AB53" s="95">
        <v>13086600</v>
      </c>
      <c r="AC53" s="10">
        <v>37.81</v>
      </c>
      <c r="AD53" s="2">
        <f t="shared" si="1"/>
        <v>0.72999999999999687</v>
      </c>
      <c r="AE53" s="138">
        <f t="shared" si="2"/>
        <v>-2.2492244053774479E-2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1">
        <f t="shared" ref="H54:H56" si="35">(E54-D54)/D54</f>
        <v>7.0118787673963692E-2</v>
      </c>
      <c r="I54" s="40"/>
      <c r="O54" s="83">
        <v>0.99</v>
      </c>
      <c r="P54" s="83">
        <f t="shared" si="14"/>
        <v>35.729100000000003</v>
      </c>
      <c r="T54" s="93" t="s">
        <v>110</v>
      </c>
      <c r="U54" s="90">
        <v>11368200</v>
      </c>
      <c r="W54" s="133">
        <v>42536</v>
      </c>
      <c r="X54" s="10">
        <v>39.369999999999997</v>
      </c>
      <c r="Y54" s="10">
        <v>39.78</v>
      </c>
      <c r="Z54" s="10">
        <v>38.83</v>
      </c>
      <c r="AA54" s="10">
        <v>38.89</v>
      </c>
      <c r="AB54" s="95">
        <v>11044000</v>
      </c>
      <c r="AC54" s="10">
        <v>38.68</v>
      </c>
      <c r="AD54" s="2">
        <f t="shared" si="1"/>
        <v>0.95000000000000284</v>
      </c>
      <c r="AE54" s="138">
        <f t="shared" si="2"/>
        <v>-5.6555269922878848E-3</v>
      </c>
    </row>
    <row r="55" spans="2:31" x14ac:dyDescent="0.25">
      <c r="B55" s="193">
        <v>42571</v>
      </c>
      <c r="C55" s="453">
        <v>300</v>
      </c>
      <c r="D55" s="459">
        <v>36.805999999999997</v>
      </c>
      <c r="E55" s="339">
        <v>40.21</v>
      </c>
      <c r="F55" s="40">
        <f t="shared" si="33"/>
        <v>1021.2000000000011</v>
      </c>
      <c r="G55" s="40">
        <f t="shared" si="34"/>
        <v>11041.8</v>
      </c>
      <c r="H55" s="231">
        <f t="shared" si="35"/>
        <v>9.2484920936803883E-2</v>
      </c>
      <c r="I55" s="40"/>
      <c r="O55" s="83">
        <v>0.98</v>
      </c>
      <c r="P55" s="83">
        <f t="shared" si="14"/>
        <v>35.368200000000002</v>
      </c>
      <c r="T55" s="93" t="s">
        <v>108</v>
      </c>
      <c r="U55" s="88" t="s">
        <v>471</v>
      </c>
      <c r="W55" s="133">
        <v>42535</v>
      </c>
      <c r="X55" s="10">
        <v>40.409999999999997</v>
      </c>
      <c r="Y55" s="10">
        <v>40.56</v>
      </c>
      <c r="Z55" s="10">
        <v>38.64</v>
      </c>
      <c r="AA55" s="10">
        <v>39.11</v>
      </c>
      <c r="AB55" s="95">
        <v>15065800</v>
      </c>
      <c r="AC55" s="10">
        <v>38.9</v>
      </c>
      <c r="AD55" s="2">
        <f t="shared" si="1"/>
        <v>1.9200000000000017</v>
      </c>
      <c r="AE55" s="138">
        <f t="shared" si="2"/>
        <v>-3.5935563816604787E-2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1">
        <f t="shared" si="35"/>
        <v>3.9412402791194859E-2</v>
      </c>
      <c r="I56" s="40"/>
      <c r="O56" s="83">
        <v>0.97</v>
      </c>
      <c r="P56" s="83">
        <f t="shared" si="14"/>
        <v>35.007300000000001</v>
      </c>
      <c r="T56" s="93" t="s">
        <v>111</v>
      </c>
      <c r="U56" s="88">
        <v>5.88</v>
      </c>
      <c r="W56" s="133">
        <v>42534</v>
      </c>
      <c r="X56" s="10">
        <v>41.59</v>
      </c>
      <c r="Y56" s="10">
        <v>41.7</v>
      </c>
      <c r="Z56" s="10">
        <v>40.53</v>
      </c>
      <c r="AA56" s="10">
        <v>40.57</v>
      </c>
      <c r="AB56" s="95">
        <v>9946500</v>
      </c>
      <c r="AC56" s="10">
        <v>40.35</v>
      </c>
      <c r="AD56" s="2">
        <f t="shared" si="1"/>
        <v>1.1700000000000017</v>
      </c>
      <c r="AE56" s="138">
        <f t="shared" si="2"/>
        <v>-3.4919875627840269E-2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1">
        <f t="shared" ref="H57" si="38">(E57-D57)/D57</f>
        <v>5.1285233975725576E-2</v>
      </c>
      <c r="I57" s="40"/>
      <c r="O57" s="83">
        <v>0.96</v>
      </c>
      <c r="P57" s="83">
        <f t="shared" si="14"/>
        <v>34.6464</v>
      </c>
      <c r="T57" s="93" t="s">
        <v>112</v>
      </c>
      <c r="U57" s="88">
        <v>6.14</v>
      </c>
      <c r="W57" s="133">
        <v>42531</v>
      </c>
      <c r="X57" s="10">
        <v>42.06</v>
      </c>
      <c r="Y57" s="10">
        <v>42.29</v>
      </c>
      <c r="Z57" s="10">
        <v>41.41</v>
      </c>
      <c r="AA57" s="10">
        <v>42.04</v>
      </c>
      <c r="AB57" s="95">
        <v>6787900</v>
      </c>
      <c r="AC57" s="10">
        <v>41.81</v>
      </c>
      <c r="AD57" s="2">
        <f t="shared" si="1"/>
        <v>0.88000000000000256</v>
      </c>
      <c r="AE57" s="138">
        <f t="shared" si="2"/>
        <v>-8.5368745553711101E-3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1">
        <f t="shared" ref="H58" si="41">(E58-D58)/D58</f>
        <v>5.3174093482355481E-2</v>
      </c>
      <c r="I58" s="40"/>
      <c r="O58" s="83">
        <v>0.95</v>
      </c>
      <c r="P58" s="83">
        <f t="shared" si="14"/>
        <v>34.285499999999999</v>
      </c>
      <c r="T58" s="93" t="s">
        <v>109</v>
      </c>
      <c r="U58" s="88" t="s">
        <v>392</v>
      </c>
      <c r="W58" s="133">
        <v>42530</v>
      </c>
      <c r="X58" s="10">
        <v>41.75</v>
      </c>
      <c r="Y58" s="10">
        <v>42.58</v>
      </c>
      <c r="Z58" s="10">
        <v>41.52</v>
      </c>
      <c r="AA58" s="10">
        <v>42.4</v>
      </c>
      <c r="AB58" s="95">
        <v>7618100</v>
      </c>
      <c r="AC58" s="10">
        <v>42.17</v>
      </c>
      <c r="AD58" s="2">
        <f t="shared" si="1"/>
        <v>1.0599999999999952</v>
      </c>
      <c r="AE58" s="138">
        <f t="shared" si="2"/>
        <v>1.3214800576645924E-2</v>
      </c>
    </row>
    <row r="59" spans="2:31" x14ac:dyDescent="0.25">
      <c r="B59" s="193">
        <v>42580</v>
      </c>
      <c r="C59" s="237">
        <v>300</v>
      </c>
      <c r="D59" s="238">
        <v>36.606099999999998</v>
      </c>
      <c r="E59" s="40">
        <v>39.659999999999997</v>
      </c>
      <c r="F59" s="40">
        <f t="shared" ref="F59:F62" si="42">C59*(E59-D59)</f>
        <v>916.16999999999962</v>
      </c>
      <c r="G59" s="40">
        <f t="shared" ref="G59:G62" si="43">D59*C59</f>
        <v>10981.83</v>
      </c>
      <c r="H59" s="231">
        <f t="shared" ref="H59:H62" si="44">(E59-D59)/D59</f>
        <v>8.3425986379319264E-2</v>
      </c>
      <c r="I59" s="40"/>
      <c r="O59" s="83">
        <v>0.94</v>
      </c>
      <c r="P59" s="83">
        <f t="shared" si="14"/>
        <v>33.924599999999998</v>
      </c>
      <c r="W59" s="133">
        <v>42529</v>
      </c>
      <c r="X59" s="10">
        <v>42.2</v>
      </c>
      <c r="Y59" s="10">
        <v>42.45</v>
      </c>
      <c r="Z59" s="10">
        <v>41.1</v>
      </c>
      <c r="AA59" s="10">
        <v>41.85</v>
      </c>
      <c r="AB59" s="95">
        <v>13861700</v>
      </c>
      <c r="AC59" s="10">
        <v>41.62</v>
      </c>
      <c r="AD59" s="2">
        <f t="shared" si="1"/>
        <v>1.3500000000000014</v>
      </c>
      <c r="AE59" s="138">
        <f t="shared" si="2"/>
        <v>-5.9708621925006478E-3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1">
        <f t="shared" si="44"/>
        <v>4.8847891342065075E-2</v>
      </c>
      <c r="I60" s="40"/>
      <c r="O60" s="83">
        <v>0.93</v>
      </c>
      <c r="P60" s="83">
        <f t="shared" si="14"/>
        <v>33.563700000000004</v>
      </c>
      <c r="W60" s="133">
        <v>42528</v>
      </c>
      <c r="X60" s="10">
        <v>41.35</v>
      </c>
      <c r="Y60" s="10">
        <v>42.81</v>
      </c>
      <c r="Z60" s="10">
        <v>41</v>
      </c>
      <c r="AA60" s="10">
        <v>42.1</v>
      </c>
      <c r="AB60" s="95">
        <v>11445900</v>
      </c>
      <c r="AC60" s="10">
        <v>41.87</v>
      </c>
      <c r="AD60" s="2">
        <f t="shared" si="1"/>
        <v>1.8100000000000023</v>
      </c>
      <c r="AE60" s="138">
        <f t="shared" si="2"/>
        <v>1.9975639464068218E-2</v>
      </c>
    </row>
    <row r="61" spans="2:31" x14ac:dyDescent="0.25">
      <c r="B61" s="193">
        <v>42584</v>
      </c>
      <c r="C61" s="7">
        <v>400</v>
      </c>
      <c r="D61" s="44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1">
        <f t="shared" si="44"/>
        <v>-1.747167029816054E-2</v>
      </c>
      <c r="I61" s="40"/>
      <c r="O61" s="83">
        <v>0.92</v>
      </c>
      <c r="P61" s="83">
        <f t="shared" si="14"/>
        <v>33.202800000000003</v>
      </c>
      <c r="W61" s="133">
        <v>42527</v>
      </c>
      <c r="X61" s="10">
        <v>41.54</v>
      </c>
      <c r="Y61" s="10">
        <v>41.6</v>
      </c>
      <c r="Z61" s="10">
        <v>41</v>
      </c>
      <c r="AA61" s="10">
        <v>41.28</v>
      </c>
      <c r="AB61" s="95">
        <v>11538400</v>
      </c>
      <c r="AC61" s="10">
        <v>41.05</v>
      </c>
      <c r="AD61" s="2">
        <f t="shared" si="1"/>
        <v>0.60000000000000142</v>
      </c>
      <c r="AE61" s="138">
        <f t="shared" si="2"/>
        <v>-7.0149975810355203E-3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2"/>
        <v>-46.840000000000259</v>
      </c>
      <c r="G62" s="40">
        <f t="shared" si="43"/>
        <v>14814.84</v>
      </c>
      <c r="H62" s="231">
        <f t="shared" si="44"/>
        <v>-3.1616946251191544E-3</v>
      </c>
      <c r="I62" s="40"/>
      <c r="O62" s="83">
        <v>0.91</v>
      </c>
      <c r="P62" s="83">
        <f t="shared" si="14"/>
        <v>32.841900000000003</v>
      </c>
      <c r="W62" s="133">
        <v>42524</v>
      </c>
      <c r="X62" s="10">
        <v>42.22</v>
      </c>
      <c r="Y62" s="10">
        <v>42.4</v>
      </c>
      <c r="Z62" s="10">
        <v>41.25</v>
      </c>
      <c r="AA62" s="10">
        <v>41.57</v>
      </c>
      <c r="AB62" s="95">
        <v>15958000</v>
      </c>
      <c r="AC62" s="10">
        <v>41.34</v>
      </c>
      <c r="AD62" s="2">
        <f t="shared" si="1"/>
        <v>1.1499999999999986</v>
      </c>
      <c r="AE62" s="138">
        <f t="shared" si="2"/>
        <v>-2.0843202273803763E-2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5">C63*(E63-D63)</f>
        <v>189.15999999999826</v>
      </c>
      <c r="G63" s="40">
        <f t="shared" ref="G63" si="46">D63*C63</f>
        <v>14814.84</v>
      </c>
      <c r="H63" s="231">
        <f t="shared" ref="H63" si="47">(E63-D63)/D63</f>
        <v>1.2768278293926781E-2</v>
      </c>
      <c r="I63" s="40"/>
      <c r="O63" s="83">
        <v>0.9</v>
      </c>
      <c r="P63" s="83">
        <f t="shared" si="14"/>
        <v>32.481000000000002</v>
      </c>
      <c r="W63" s="133">
        <v>42523</v>
      </c>
      <c r="X63" s="10">
        <v>42.77</v>
      </c>
      <c r="Y63" s="10">
        <v>43.46</v>
      </c>
      <c r="Z63" s="10">
        <v>42.4</v>
      </c>
      <c r="AA63" s="10">
        <v>42.45</v>
      </c>
      <c r="AB63" s="95">
        <v>10103500</v>
      </c>
      <c r="AC63" s="10">
        <v>42.22</v>
      </c>
      <c r="AD63" s="2">
        <f t="shared" si="1"/>
        <v>1.0600000000000023</v>
      </c>
      <c r="AE63" s="138">
        <f t="shared" si="2"/>
        <v>-2.4266235266928726E-2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8">C64*(E64-D64)</f>
        <v>13.159999999999172</v>
      </c>
      <c r="G64" s="40">
        <f t="shared" ref="G64" si="49">D64*C64</f>
        <v>14814.84</v>
      </c>
      <c r="H64" s="231">
        <f t="shared" ref="H64" si="50">(E64-D64)/D64</f>
        <v>8.8829848989251125E-4</v>
      </c>
      <c r="I64" s="40"/>
      <c r="W64" s="133">
        <v>42522</v>
      </c>
      <c r="X64" s="10">
        <v>43.46</v>
      </c>
      <c r="Y64" s="10">
        <v>43.71</v>
      </c>
      <c r="Z64" s="10">
        <v>43.07</v>
      </c>
      <c r="AA64" s="10">
        <v>43.51</v>
      </c>
      <c r="AB64" s="95">
        <v>7047600</v>
      </c>
      <c r="AC64" s="10">
        <v>43.27</v>
      </c>
      <c r="AD64" s="2">
        <f t="shared" si="1"/>
        <v>0.64000000000000057</v>
      </c>
      <c r="AE64" s="138">
        <f t="shared" si="2"/>
        <v>1.1568718186025784E-3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1">C65*(E65-D65)</f>
        <v>-106.83999999999969</v>
      </c>
      <c r="G65" s="40">
        <f t="shared" ref="G65" si="52">D65*C65</f>
        <v>14814.84</v>
      </c>
      <c r="H65" s="231">
        <f t="shared" ref="H65" si="53">(E65-D65)/D65</f>
        <v>-7.2116877401308208E-3</v>
      </c>
      <c r="I65" s="40"/>
      <c r="W65" s="133">
        <v>42521</v>
      </c>
      <c r="X65" s="10">
        <v>43.25</v>
      </c>
      <c r="Y65" s="10">
        <v>43.51</v>
      </c>
      <c r="Z65" s="10">
        <v>42.65</v>
      </c>
      <c r="AA65" s="10">
        <v>43.46</v>
      </c>
      <c r="AB65" s="95">
        <v>9315100</v>
      </c>
      <c r="AC65" s="10">
        <v>43.22</v>
      </c>
      <c r="AD65" s="2">
        <f t="shared" si="1"/>
        <v>0.85999999999999943</v>
      </c>
      <c r="AE65" s="138">
        <f t="shared" si="2"/>
        <v>7.9291044776117481E-3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4">C66*(E66-D66)</f>
        <v>-170.84000000000117</v>
      </c>
      <c r="G66" s="40">
        <f t="shared" ref="G66" si="55">D66*C66</f>
        <v>14814.84</v>
      </c>
      <c r="H66" s="231">
        <f t="shared" ref="H66" si="56">(E66-D66)/D66</f>
        <v>-1.1531680396143405E-2</v>
      </c>
      <c r="I66" s="40"/>
      <c r="W66" s="133">
        <v>42517</v>
      </c>
      <c r="X66" s="10">
        <v>42.83</v>
      </c>
      <c r="Y66" s="10">
        <v>43.44</v>
      </c>
      <c r="Z66" s="10">
        <v>42.81</v>
      </c>
      <c r="AA66" s="10">
        <v>43.12</v>
      </c>
      <c r="AB66" s="95">
        <v>5509400</v>
      </c>
      <c r="AC66" s="10">
        <v>42.88</v>
      </c>
      <c r="AD66" s="2">
        <f t="shared" si="1"/>
        <v>0.62999999999999545</v>
      </c>
      <c r="AE66" s="138">
        <f t="shared" si="2"/>
        <v>8.2294850693629407E-3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7">C67*(E67-D67)</f>
        <v>-138.84000000000185</v>
      </c>
      <c r="G67" s="40">
        <f t="shared" ref="G67" si="58">D67*C67</f>
        <v>14814.84</v>
      </c>
      <c r="H67" s="231">
        <f t="shared" ref="H67" si="59">(E67-D67)/D67</f>
        <v>-9.3716840681372093E-3</v>
      </c>
      <c r="I67" s="40"/>
      <c r="W67" s="133">
        <v>42516</v>
      </c>
      <c r="X67" s="10">
        <v>43.47</v>
      </c>
      <c r="Y67" s="10">
        <v>43.6</v>
      </c>
      <c r="Z67" s="10">
        <v>42.4</v>
      </c>
      <c r="AA67" s="10">
        <v>42.76</v>
      </c>
      <c r="AB67" s="95">
        <v>8512400</v>
      </c>
      <c r="AC67" s="10">
        <v>42.53</v>
      </c>
      <c r="AD67" s="2">
        <f>Y67-Z67</f>
        <v>1.2000000000000028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0">C68*(E68-D68)</f>
        <v>-106.83999999999969</v>
      </c>
      <c r="G68" s="40">
        <f t="shared" ref="G68" si="61">D68*C68</f>
        <v>14814.84</v>
      </c>
      <c r="H68" s="231">
        <f t="shared" ref="H68" si="62">(E68-D68)/D68</f>
        <v>-7.2116877401308208E-3</v>
      </c>
      <c r="I68" s="40"/>
      <c r="W68" s="133">
        <v>42515</v>
      </c>
      <c r="X68" s="10">
        <v>43.68</v>
      </c>
      <c r="Y68" s="10">
        <v>44.11</v>
      </c>
      <c r="Z68" s="10">
        <v>43.38</v>
      </c>
      <c r="AA68" s="10">
        <v>43.5</v>
      </c>
      <c r="AB68" s="95">
        <v>7600800</v>
      </c>
      <c r="AC68" s="10">
        <v>43.26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3">C69*(E69-D69)</f>
        <v>-226.8400000000014</v>
      </c>
      <c r="G69" s="40">
        <f t="shared" ref="G69" si="64">D69*C69</f>
        <v>14814.84</v>
      </c>
      <c r="H69" s="231">
        <f t="shared" ref="H69" si="65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82" spans="1:13" x14ac:dyDescent="0.25">
      <c r="L82" t="s">
        <v>223</v>
      </c>
      <c r="M82" s="469">
        <f>M100+K100-F100</f>
        <v>205.01999999999998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4" t="s">
        <v>7</v>
      </c>
      <c r="J83" s="264" t="s">
        <v>95</v>
      </c>
      <c r="K83" s="264" t="s">
        <v>61</v>
      </c>
      <c r="L83" s="263" t="s">
        <v>37</v>
      </c>
      <c r="M83" s="263" t="s">
        <v>38</v>
      </c>
    </row>
    <row r="84" spans="1:13" x14ac:dyDescent="0.25">
      <c r="A84" s="265" t="s">
        <v>32</v>
      </c>
      <c r="B84" s="266">
        <v>42405</v>
      </c>
      <c r="C84" s="261">
        <v>30</v>
      </c>
      <c r="D84" s="262">
        <v>41.95</v>
      </c>
      <c r="E84" s="262">
        <v>0</v>
      </c>
      <c r="F84" s="262">
        <f t="shared" ref="F84" si="66">D84*C84+E84</f>
        <v>1258.5</v>
      </c>
      <c r="G84" s="266">
        <v>42445</v>
      </c>
      <c r="H84" s="267">
        <v>30</v>
      </c>
      <c r="I84" s="262">
        <v>48.65</v>
      </c>
      <c r="J84" s="262">
        <v>0.03</v>
      </c>
      <c r="K84" s="262">
        <f>H84*I84-J84</f>
        <v>1459.47</v>
      </c>
      <c r="L84" s="266">
        <v>42438</v>
      </c>
      <c r="M84" s="261">
        <v>4.05</v>
      </c>
    </row>
    <row r="85" spans="1:13" x14ac:dyDescent="0.25">
      <c r="A85" s="268" t="s">
        <v>71</v>
      </c>
      <c r="B85" s="266"/>
      <c r="C85" s="261"/>
      <c r="D85" s="262"/>
      <c r="E85" s="262"/>
      <c r="F85" s="262"/>
      <c r="G85" s="266"/>
      <c r="H85" s="267"/>
      <c r="I85" s="262"/>
      <c r="J85" s="262"/>
      <c r="K85" s="262"/>
      <c r="L85" s="266"/>
      <c r="M85" s="262"/>
    </row>
    <row r="86" spans="1:13" x14ac:dyDescent="0.25">
      <c r="A86" s="261"/>
      <c r="B86" s="266"/>
      <c r="C86" s="261"/>
      <c r="D86" s="262"/>
      <c r="E86" s="262"/>
      <c r="F86" s="262"/>
      <c r="G86" s="266"/>
      <c r="H86" s="267"/>
      <c r="I86" s="262"/>
      <c r="J86" s="262"/>
      <c r="K86" s="262"/>
      <c r="L86" s="261"/>
      <c r="M86" s="261"/>
    </row>
    <row r="87" spans="1:13" x14ac:dyDescent="0.25">
      <c r="A87" s="261"/>
      <c r="B87" s="266"/>
      <c r="C87" s="261"/>
      <c r="D87" s="262"/>
      <c r="E87" s="262"/>
      <c r="F87" s="262"/>
      <c r="G87" s="266"/>
      <c r="H87" s="267"/>
      <c r="I87" s="262"/>
      <c r="J87" s="262"/>
      <c r="K87" s="262"/>
      <c r="L87" s="261"/>
      <c r="M87" s="261"/>
    </row>
    <row r="88" spans="1:13" x14ac:dyDescent="0.25">
      <c r="A88" s="261"/>
      <c r="B88" s="266"/>
      <c r="C88" s="261"/>
      <c r="D88" s="262"/>
      <c r="E88" s="262"/>
      <c r="F88" s="262"/>
      <c r="G88" s="261"/>
      <c r="H88" s="267"/>
      <c r="I88" s="262"/>
      <c r="J88" s="262"/>
      <c r="K88" s="262"/>
      <c r="L88" s="261"/>
      <c r="M88" s="261"/>
    </row>
    <row r="89" spans="1:13" x14ac:dyDescent="0.25">
      <c r="A89" s="261"/>
      <c r="B89" s="266"/>
      <c r="C89" s="261"/>
      <c r="D89" s="262"/>
      <c r="E89" s="262"/>
      <c r="F89" s="262"/>
      <c r="G89" s="261"/>
      <c r="H89" s="267"/>
      <c r="I89" s="262"/>
      <c r="J89" s="262"/>
      <c r="K89" s="262"/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1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1"/>
      <c r="H91" s="267"/>
      <c r="I91" s="262"/>
      <c r="J91" s="262"/>
      <c r="K91" s="262"/>
      <c r="L91" s="261"/>
      <c r="M91" s="261"/>
    </row>
    <row r="92" spans="1:13" x14ac:dyDescent="0.25">
      <c r="A92" s="261"/>
      <c r="B92" s="261"/>
      <c r="C92" s="261"/>
      <c r="D92" s="262"/>
      <c r="E92" s="262"/>
      <c r="F92" s="262"/>
      <c r="G92" s="261"/>
      <c r="H92" s="261"/>
      <c r="I92" s="262"/>
      <c r="J92" s="262"/>
      <c r="K92" s="262"/>
      <c r="L92" s="261"/>
      <c r="M92" s="261"/>
    </row>
    <row r="93" spans="1:13" x14ac:dyDescent="0.25">
      <c r="A93" s="261"/>
      <c r="B93" s="261"/>
      <c r="C93" s="261"/>
      <c r="D93" s="262"/>
      <c r="E93" s="262"/>
      <c r="F93" s="262"/>
      <c r="G93" s="261"/>
      <c r="H93" s="261"/>
      <c r="I93" s="262"/>
      <c r="J93" s="262"/>
      <c r="K93" s="262"/>
      <c r="L93" s="261"/>
      <c r="M93" s="261"/>
    </row>
    <row r="94" spans="1:13" x14ac:dyDescent="0.25">
      <c r="A94" s="261"/>
      <c r="B94" s="261"/>
      <c r="C94" s="261"/>
      <c r="D94" s="262"/>
      <c r="E94" s="262"/>
      <c r="F94" s="262"/>
      <c r="G94" s="261"/>
      <c r="H94" s="261"/>
      <c r="I94" s="262"/>
      <c r="J94" s="262"/>
      <c r="K94" s="262"/>
      <c r="L94" s="261"/>
      <c r="M94" s="261"/>
    </row>
    <row r="95" spans="1:13" x14ac:dyDescent="0.25">
      <c r="A95" s="261"/>
      <c r="B95" s="261"/>
      <c r="C95" s="261"/>
      <c r="D95" s="262"/>
      <c r="E95" s="262"/>
      <c r="F95" s="262"/>
      <c r="G95" s="261"/>
      <c r="H95" s="261"/>
      <c r="I95" s="262"/>
      <c r="J95" s="262"/>
      <c r="K95" s="262"/>
      <c r="L95" s="261"/>
      <c r="M95" s="261"/>
    </row>
    <row r="96" spans="1:13" x14ac:dyDescent="0.25">
      <c r="A96" s="261"/>
      <c r="B96" s="261"/>
      <c r="C96" s="261"/>
      <c r="D96" s="262"/>
      <c r="E96" s="262"/>
      <c r="F96" s="262"/>
      <c r="G96" s="261"/>
      <c r="H96" s="261"/>
      <c r="I96" s="262"/>
      <c r="J96" s="262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7"/>
      <c r="I99" s="262"/>
      <c r="J99" s="262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SUM(C84:C92)</f>
        <v>30</v>
      </c>
      <c r="D100" s="18"/>
      <c r="E100" s="18"/>
      <c r="F100" s="18">
        <f>SUM(F84:F92)</f>
        <v>1258.5</v>
      </c>
      <c r="G100" s="14"/>
      <c r="H100" s="73">
        <f>SUM(H84:H88)</f>
        <v>30</v>
      </c>
      <c r="I100" s="18"/>
      <c r="J100" s="18"/>
      <c r="K100" s="18">
        <f>SUM(K84:K88)</f>
        <v>1459.47</v>
      </c>
      <c r="L100" s="14"/>
      <c r="M100" s="18">
        <f>SUM(M84:M99)</f>
        <v>4.05</v>
      </c>
    </row>
  </sheetData>
  <mergeCells count="1">
    <mergeCell ref="O42:P42"/>
  </mergeCells>
  <conditionalFormatting sqref="F45:F59 F61:F74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74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74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6">
        <v>42226</v>
      </c>
      <c r="C2" s="7">
        <v>10</v>
      </c>
      <c r="D2" s="44">
        <v>113.72</v>
      </c>
      <c r="E2" s="44">
        <v>0</v>
      </c>
      <c r="F2" s="44">
        <f t="shared" ref="F2:F9" si="0">C2*D2</f>
        <v>1137.2</v>
      </c>
      <c r="G2" s="476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30</v>
      </c>
      <c r="W2" s="133">
        <v>42608</v>
      </c>
      <c r="X2" s="10">
        <v>95.66</v>
      </c>
      <c r="Y2" s="10">
        <v>96.13</v>
      </c>
      <c r="Z2" s="10">
        <v>94.75</v>
      </c>
      <c r="AA2" s="10">
        <v>95.21</v>
      </c>
      <c r="AB2" s="95">
        <v>5962100</v>
      </c>
      <c r="AC2" s="10">
        <v>95.21</v>
      </c>
      <c r="AD2" s="2">
        <f>Y2-Z2</f>
        <v>1.3799999999999955</v>
      </c>
      <c r="AE2" s="138">
        <f>AC2/AC3-1</f>
        <v>-3.5583464154893552E-3</v>
      </c>
    </row>
    <row r="3" spans="1:31" x14ac:dyDescent="0.25">
      <c r="A3" s="23" t="s">
        <v>71</v>
      </c>
      <c r="B3" s="476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6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92.657999999999973</v>
      </c>
      <c r="T3" s="1"/>
      <c r="W3" s="133">
        <v>42607</v>
      </c>
      <c r="X3" s="10">
        <v>95.62</v>
      </c>
      <c r="Y3" s="10">
        <v>95.82</v>
      </c>
      <c r="Z3" s="10">
        <v>95.41</v>
      </c>
      <c r="AA3" s="10">
        <v>95.55</v>
      </c>
      <c r="AB3" s="95">
        <v>4518700</v>
      </c>
      <c r="AC3" s="10">
        <v>95.55</v>
      </c>
      <c r="AD3" s="2">
        <f t="shared" ref="AD3:AD66" si="1">Y3-Z3</f>
        <v>0.40999999999999659</v>
      </c>
      <c r="AE3" s="138">
        <f t="shared" ref="AE3:AE66" si="2">AC3/AC4-1</f>
        <v>-2.8177833437694755E-3</v>
      </c>
    </row>
    <row r="4" spans="1:31" x14ac:dyDescent="0.25">
      <c r="B4" s="476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6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95.21</v>
      </c>
      <c r="T4" s="163"/>
      <c r="W4" s="133">
        <v>42606</v>
      </c>
      <c r="X4" s="10">
        <v>96.01</v>
      </c>
      <c r="Y4" s="10">
        <v>96.22</v>
      </c>
      <c r="Z4" s="10">
        <v>95.51</v>
      </c>
      <c r="AA4" s="10">
        <v>95.82</v>
      </c>
      <c r="AB4" s="95">
        <v>5912500</v>
      </c>
      <c r="AC4" s="10">
        <v>95.82</v>
      </c>
      <c r="AD4" s="2">
        <f t="shared" si="1"/>
        <v>0.70999999999999375</v>
      </c>
      <c r="AE4" s="138">
        <f t="shared" si="2"/>
        <v>-1.5629884338856925E-3</v>
      </c>
    </row>
    <row r="5" spans="1:31" x14ac:dyDescent="0.25">
      <c r="B5" s="476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6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2856.2999999999997</v>
      </c>
      <c r="W5" s="133">
        <v>42605</v>
      </c>
      <c r="X5" s="10">
        <v>96.13</v>
      </c>
      <c r="Y5" s="10">
        <v>96.43</v>
      </c>
      <c r="Z5" s="10">
        <v>95.8</v>
      </c>
      <c r="AA5" s="10">
        <v>95.97</v>
      </c>
      <c r="AB5" s="95">
        <v>4996300</v>
      </c>
      <c r="AC5" s="10">
        <v>95.97</v>
      </c>
      <c r="AD5" s="2">
        <f t="shared" si="1"/>
        <v>0.63000000000000966</v>
      </c>
      <c r="AE5" s="138">
        <f t="shared" si="2"/>
        <v>1.0430791697089159E-3</v>
      </c>
    </row>
    <row r="6" spans="1:31" x14ac:dyDescent="0.25">
      <c r="B6" s="476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2779.7399999999993</v>
      </c>
      <c r="W6" s="133">
        <v>42604</v>
      </c>
      <c r="X6" s="10">
        <v>96.47</v>
      </c>
      <c r="Y6" s="10">
        <v>96.47</v>
      </c>
      <c r="Z6" s="10">
        <v>95.65</v>
      </c>
      <c r="AA6" s="10">
        <v>95.87</v>
      </c>
      <c r="AB6" s="95">
        <v>5495300</v>
      </c>
      <c r="AC6" s="10">
        <v>95.87</v>
      </c>
      <c r="AD6" s="2">
        <f t="shared" si="1"/>
        <v>0.81999999999999318</v>
      </c>
      <c r="AE6" s="138">
        <f t="shared" si="2"/>
        <v>-5.3947504927897016E-3</v>
      </c>
    </row>
    <row r="7" spans="1:31" x14ac:dyDescent="0.25">
      <c r="B7" s="476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76.559999999999945</v>
      </c>
      <c r="R7" s="30">
        <v>42618</v>
      </c>
      <c r="W7" s="133">
        <v>42601</v>
      </c>
      <c r="X7" s="10">
        <v>96.4</v>
      </c>
      <c r="Y7" s="10">
        <v>96.79</v>
      </c>
      <c r="Z7" s="10">
        <v>96.05</v>
      </c>
      <c r="AA7" s="10">
        <v>96.39</v>
      </c>
      <c r="AB7" s="95">
        <v>6362400</v>
      </c>
      <c r="AC7" s="10">
        <v>96.39</v>
      </c>
      <c r="AD7" s="2">
        <f t="shared" si="1"/>
        <v>0.74000000000000909</v>
      </c>
      <c r="AE7" s="138">
        <f t="shared" si="2"/>
        <v>-2.6901189860321084E-3</v>
      </c>
    </row>
    <row r="8" spans="1:31" x14ac:dyDescent="0.25">
      <c r="B8" s="532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76.559999999999945</v>
      </c>
      <c r="W8" s="133">
        <v>42600</v>
      </c>
      <c r="X8" s="10">
        <v>96.87</v>
      </c>
      <c r="Y8" s="10">
        <v>97.12</v>
      </c>
      <c r="Z8" s="10">
        <v>96.55</v>
      </c>
      <c r="AA8" s="10">
        <v>96.65</v>
      </c>
      <c r="AB8" s="95">
        <v>5250700</v>
      </c>
      <c r="AC8" s="10">
        <v>96.65</v>
      </c>
      <c r="AD8" s="2">
        <f t="shared" si="1"/>
        <v>0.57000000000000739</v>
      </c>
      <c r="AE8" s="138">
        <f t="shared" si="2"/>
        <v>-2.2710849592236793E-3</v>
      </c>
    </row>
    <row r="9" spans="1:31" x14ac:dyDescent="0.25">
      <c r="B9" s="532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224</v>
      </c>
      <c r="Q9" s="138">
        <f>IF(Q2=0, 0, Q8/Q6)</f>
        <v>2.7542144229316397E-2</v>
      </c>
      <c r="W9" s="133">
        <v>42599</v>
      </c>
      <c r="X9" s="10">
        <v>96.84</v>
      </c>
      <c r="Y9" s="10">
        <v>96.97</v>
      </c>
      <c r="Z9" s="10">
        <v>96.52</v>
      </c>
      <c r="AA9" s="10">
        <v>96.87</v>
      </c>
      <c r="AB9" s="95">
        <v>5697300</v>
      </c>
      <c r="AC9" s="10">
        <v>96.87</v>
      </c>
      <c r="AD9" s="2">
        <f t="shared" si="1"/>
        <v>0.45000000000000284</v>
      </c>
      <c r="AE9" s="138">
        <f t="shared" si="2"/>
        <v>-1.0322047894295583E-4</v>
      </c>
    </row>
    <row r="10" spans="1:31" x14ac:dyDescent="0.25">
      <c r="C10" s="4"/>
      <c r="D10" s="3"/>
      <c r="E10" s="3"/>
      <c r="F10" s="3"/>
      <c r="O10" s="11" t="s">
        <v>223</v>
      </c>
      <c r="P10" s="34"/>
      <c r="Q10" s="2">
        <f>M32</f>
        <v>0</v>
      </c>
      <c r="W10" s="133">
        <v>42598</v>
      </c>
      <c r="X10" s="10">
        <v>96.86</v>
      </c>
      <c r="Y10" s="10">
        <v>97.25</v>
      </c>
      <c r="Z10" s="10">
        <v>96.27</v>
      </c>
      <c r="AA10" s="10">
        <v>96.88</v>
      </c>
      <c r="AB10" s="95">
        <v>5777800</v>
      </c>
      <c r="AC10" s="10">
        <v>96.88</v>
      </c>
      <c r="AD10" s="2">
        <f t="shared" si="1"/>
        <v>0.98000000000000398</v>
      </c>
      <c r="AE10" s="138">
        <f t="shared" si="2"/>
        <v>-2.2657054582904124E-3</v>
      </c>
    </row>
    <row r="11" spans="1:31" x14ac:dyDescent="0.25">
      <c r="O11" s="11" t="s">
        <v>184</v>
      </c>
      <c r="P11" s="34"/>
      <c r="Q11" s="138">
        <f>VALUE(TRIM(CLEAN(MID(U58, FIND("(", U58)+1, 5))))</f>
        <v>1.4800000000000001E-2</v>
      </c>
      <c r="W11" s="133">
        <v>42597</v>
      </c>
      <c r="X11" s="10">
        <v>97.35</v>
      </c>
      <c r="Y11" s="10">
        <v>97.61</v>
      </c>
      <c r="Z11" s="10">
        <v>96.92</v>
      </c>
      <c r="AA11" s="10">
        <v>97.1</v>
      </c>
      <c r="AB11" s="95">
        <v>5299600</v>
      </c>
      <c r="AC11" s="10">
        <v>97.1</v>
      </c>
      <c r="AD11" s="2">
        <f t="shared" si="1"/>
        <v>0.68999999999999773</v>
      </c>
      <c r="AE11" s="138">
        <f t="shared" si="2"/>
        <v>2.6848409748037039E-3</v>
      </c>
    </row>
    <row r="12" spans="1:31" x14ac:dyDescent="0.25">
      <c r="W12" s="133">
        <v>42594</v>
      </c>
      <c r="X12" s="10">
        <v>97.82</v>
      </c>
      <c r="Y12" s="10">
        <v>97.82</v>
      </c>
      <c r="Z12" s="10">
        <v>96.66</v>
      </c>
      <c r="AA12" s="10">
        <v>96.84</v>
      </c>
      <c r="AB12" s="95">
        <v>9360300</v>
      </c>
      <c r="AC12" s="10">
        <v>96.84</v>
      </c>
      <c r="AD12" s="2">
        <f t="shared" si="1"/>
        <v>1.1599999999999966</v>
      </c>
      <c r="AE12" s="138">
        <f t="shared" si="2"/>
        <v>-9.512120282295089E-3</v>
      </c>
    </row>
    <row r="13" spans="1:31" x14ac:dyDescent="0.25">
      <c r="W13" s="133">
        <v>42593</v>
      </c>
      <c r="X13" s="10">
        <v>98.2</v>
      </c>
      <c r="Y13" s="10">
        <v>98.39</v>
      </c>
      <c r="Z13" s="10">
        <v>97.15</v>
      </c>
      <c r="AA13" s="10">
        <v>97.77</v>
      </c>
      <c r="AB13" s="95">
        <v>9233900</v>
      </c>
      <c r="AC13" s="10">
        <v>97.77</v>
      </c>
      <c r="AD13" s="2">
        <f t="shared" si="1"/>
        <v>1.2399999999999949</v>
      </c>
      <c r="AE13" s="138">
        <f t="shared" si="2"/>
        <v>-9.1968117719198883E-4</v>
      </c>
    </row>
    <row r="14" spans="1:31" x14ac:dyDescent="0.25">
      <c r="W14" s="133">
        <v>42592</v>
      </c>
      <c r="X14" s="10">
        <v>96.7</v>
      </c>
      <c r="Y14" s="10">
        <v>99.27</v>
      </c>
      <c r="Z14" s="10">
        <v>95.85</v>
      </c>
      <c r="AA14" s="10">
        <v>97.86</v>
      </c>
      <c r="AB14" s="95">
        <v>27181300</v>
      </c>
      <c r="AC14" s="10">
        <v>97.86</v>
      </c>
      <c r="AD14" s="2">
        <f t="shared" si="1"/>
        <v>3.4200000000000017</v>
      </c>
      <c r="AE14" s="138">
        <f t="shared" si="2"/>
        <v>1.2309920347574277E-2</v>
      </c>
    </row>
    <row r="15" spans="1:31" x14ac:dyDescent="0.25">
      <c r="W15" s="133">
        <v>42591</v>
      </c>
      <c r="X15" s="10">
        <v>95.61</v>
      </c>
      <c r="Y15" s="10">
        <v>96.85</v>
      </c>
      <c r="Z15" s="10">
        <v>95.3</v>
      </c>
      <c r="AA15" s="10">
        <v>96.67</v>
      </c>
      <c r="AB15" s="95">
        <v>15548700</v>
      </c>
      <c r="AC15" s="10">
        <v>96.67</v>
      </c>
      <c r="AD15" s="2">
        <f t="shared" si="1"/>
        <v>1.5499999999999972</v>
      </c>
      <c r="AE15" s="138">
        <f t="shared" si="2"/>
        <v>9.6083550913839133E-3</v>
      </c>
    </row>
    <row r="16" spans="1:31" x14ac:dyDescent="0.25">
      <c r="W16" s="133">
        <v>42590</v>
      </c>
      <c r="X16" s="10">
        <v>96.11</v>
      </c>
      <c r="Y16" s="10">
        <v>96.29</v>
      </c>
      <c r="Z16" s="10">
        <v>95.58</v>
      </c>
      <c r="AA16" s="10">
        <v>95.75</v>
      </c>
      <c r="AB16" s="95">
        <v>7792000</v>
      </c>
      <c r="AC16" s="10">
        <v>95.75</v>
      </c>
      <c r="AD16" s="2">
        <f t="shared" si="1"/>
        <v>0.71000000000000796</v>
      </c>
      <c r="AE16" s="138">
        <f t="shared" si="2"/>
        <v>-8.3481164562249077E-4</v>
      </c>
    </row>
    <row r="17" spans="1:31" x14ac:dyDescent="0.25">
      <c r="W17" s="133">
        <v>42587</v>
      </c>
      <c r="X17" s="10">
        <v>95.4</v>
      </c>
      <c r="Y17" s="10">
        <v>96</v>
      </c>
      <c r="Z17" s="10">
        <v>95.35</v>
      </c>
      <c r="AA17" s="10">
        <v>95.83</v>
      </c>
      <c r="AB17" s="95">
        <v>6528500</v>
      </c>
      <c r="AC17" s="10">
        <v>95.83</v>
      </c>
      <c r="AD17" s="2">
        <f t="shared" si="1"/>
        <v>0.65000000000000568</v>
      </c>
      <c r="AE17" s="138">
        <f t="shared" si="2"/>
        <v>7.0407734342161632E-3</v>
      </c>
    </row>
    <row r="18" spans="1:31" x14ac:dyDescent="0.25">
      <c r="A18" s="32" t="s">
        <v>81</v>
      </c>
      <c r="B18" s="14"/>
      <c r="C18" s="14">
        <f>SUM(C2:C10)</f>
        <v>100</v>
      </c>
      <c r="D18" s="18"/>
      <c r="E18" s="18"/>
      <c r="F18" s="18">
        <f>SUM(F2:F10)</f>
        <v>10028.799999999999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42586</v>
      </c>
      <c r="X18" s="10">
        <v>95.53</v>
      </c>
      <c r="Y18" s="10">
        <v>95.98</v>
      </c>
      <c r="Z18" s="10">
        <v>94.71</v>
      </c>
      <c r="AA18" s="10">
        <v>95.16</v>
      </c>
      <c r="AB18" s="95">
        <v>10038300</v>
      </c>
      <c r="AC18" s="10">
        <v>95.16</v>
      </c>
      <c r="AD18" s="2">
        <f t="shared" si="1"/>
        <v>1.2700000000000102</v>
      </c>
      <c r="AE18" s="138">
        <f t="shared" si="2"/>
        <v>-9.6784264751795801E-3</v>
      </c>
    </row>
    <row r="19" spans="1:31" ht="15.75" thickBot="1" x14ac:dyDescent="0.3">
      <c r="A19" s="359" t="s">
        <v>204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42585</v>
      </c>
      <c r="X19" s="10">
        <v>95.06</v>
      </c>
      <c r="Y19" s="10">
        <v>96.43</v>
      </c>
      <c r="Z19" s="10">
        <v>95</v>
      </c>
      <c r="AA19" s="10">
        <v>96.09</v>
      </c>
      <c r="AB19" s="95">
        <v>9068700</v>
      </c>
      <c r="AC19" s="10">
        <v>96.09</v>
      </c>
      <c r="AD19" s="2">
        <f t="shared" si="1"/>
        <v>1.4300000000000068</v>
      </c>
      <c r="AE19" s="138">
        <f t="shared" si="2"/>
        <v>1.1367224502683904E-2</v>
      </c>
    </row>
    <row r="20" spans="1:31" x14ac:dyDescent="0.25">
      <c r="W20" s="133">
        <v>42584</v>
      </c>
      <c r="X20" s="10">
        <v>95.35</v>
      </c>
      <c r="Y20" s="10">
        <v>95.75</v>
      </c>
      <c r="Z20" s="10">
        <v>94.56</v>
      </c>
      <c r="AA20" s="10">
        <v>95.01</v>
      </c>
      <c r="AB20" s="95">
        <v>7644100</v>
      </c>
      <c r="AC20" s="10">
        <v>95.01</v>
      </c>
      <c r="AD20" s="2">
        <f t="shared" si="1"/>
        <v>1.1899999999999977</v>
      </c>
      <c r="AE20" s="138">
        <f t="shared" si="2"/>
        <v>-5.5474146954155312E-3</v>
      </c>
    </row>
    <row r="21" spans="1:31" x14ac:dyDescent="0.25">
      <c r="W21" s="133">
        <v>42583</v>
      </c>
      <c r="X21" s="10">
        <v>96.15</v>
      </c>
      <c r="Y21" s="10">
        <v>96.2</v>
      </c>
      <c r="Z21" s="10">
        <v>95.08</v>
      </c>
      <c r="AA21" s="10">
        <v>95.54</v>
      </c>
      <c r="AB21" s="95">
        <v>7131600</v>
      </c>
      <c r="AC21" s="10">
        <v>95.54</v>
      </c>
      <c r="AD21" s="2">
        <f t="shared" si="1"/>
        <v>1.1200000000000045</v>
      </c>
      <c r="AE21" s="138">
        <f t="shared" si="2"/>
        <v>-4.2730588848358675E-3</v>
      </c>
    </row>
    <row r="22" spans="1:31" x14ac:dyDescent="0.25">
      <c r="W22" s="133">
        <v>42580</v>
      </c>
      <c r="X22" s="10">
        <v>95.85</v>
      </c>
      <c r="Y22" s="10">
        <v>96.38</v>
      </c>
      <c r="Z22" s="10">
        <v>95.85</v>
      </c>
      <c r="AA22" s="10">
        <v>95.95</v>
      </c>
      <c r="AB22" s="95">
        <v>8264000</v>
      </c>
      <c r="AC22" s="10">
        <v>95.95</v>
      </c>
      <c r="AD22" s="2">
        <f t="shared" si="1"/>
        <v>0.53000000000000114</v>
      </c>
      <c r="AE22" s="138">
        <f t="shared" si="2"/>
        <v>4.1705765822142027E-4</v>
      </c>
    </row>
    <row r="23" spans="1:31" x14ac:dyDescent="0.25">
      <c r="W23" s="133">
        <v>42579</v>
      </c>
      <c r="X23" s="10">
        <v>96.4</v>
      </c>
      <c r="Y23" s="10">
        <v>96.49</v>
      </c>
      <c r="Z23" s="10">
        <v>95.82</v>
      </c>
      <c r="AA23" s="10">
        <v>95.91</v>
      </c>
      <c r="AB23" s="95">
        <v>7713500</v>
      </c>
      <c r="AC23" s="10">
        <v>95.91</v>
      </c>
      <c r="AD23" s="2">
        <f t="shared" si="1"/>
        <v>0.67000000000000171</v>
      </c>
      <c r="AE23" s="138">
        <f t="shared" si="2"/>
        <v>-4.3600124571784304E-3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42578</v>
      </c>
      <c r="X24" s="10">
        <v>96.7</v>
      </c>
      <c r="Y24" s="10">
        <v>96.93</v>
      </c>
      <c r="Z24" s="10">
        <v>95.86</v>
      </c>
      <c r="AA24" s="10">
        <v>96.33</v>
      </c>
      <c r="AB24" s="95">
        <v>6911400</v>
      </c>
      <c r="AC24" s="10">
        <v>96.33</v>
      </c>
      <c r="AD24" s="2">
        <f t="shared" si="1"/>
        <v>1.0700000000000074</v>
      </c>
      <c r="AE24" s="138">
        <f t="shared" si="2"/>
        <v>-3.7232392181197893E-3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42577</v>
      </c>
      <c r="X25" s="10">
        <v>97.02</v>
      </c>
      <c r="Y25" s="10">
        <v>97.16</v>
      </c>
      <c r="Z25" s="10">
        <v>96.34</v>
      </c>
      <c r="AA25" s="10">
        <v>96.69</v>
      </c>
      <c r="AB25" s="95">
        <v>6274800</v>
      </c>
      <c r="AC25" s="10">
        <v>96.69</v>
      </c>
      <c r="AD25" s="2">
        <f t="shared" si="1"/>
        <v>0.81999999999999318</v>
      </c>
      <c r="AE25" s="138">
        <f t="shared" si="2"/>
        <v>-7.1875962624500245E-3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42576</v>
      </c>
      <c r="X26" s="10">
        <v>97.9</v>
      </c>
      <c r="Y26" s="10">
        <v>98.06</v>
      </c>
      <c r="Z26" s="10">
        <v>97.25</v>
      </c>
      <c r="AA26" s="10">
        <v>97.39</v>
      </c>
      <c r="AB26" s="95">
        <v>4825500</v>
      </c>
      <c r="AC26" s="10">
        <v>97.39</v>
      </c>
      <c r="AD26" s="2">
        <f t="shared" si="1"/>
        <v>0.81000000000000227</v>
      </c>
      <c r="AE26" s="138">
        <f t="shared" si="2"/>
        <v>-3.274997441408134E-3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42573</v>
      </c>
      <c r="X27" s="10">
        <v>98.39</v>
      </c>
      <c r="Y27" s="10">
        <v>98.42</v>
      </c>
      <c r="Z27" s="10">
        <v>97.47</v>
      </c>
      <c r="AA27" s="10">
        <v>97.71</v>
      </c>
      <c r="AB27" s="95">
        <v>5381700</v>
      </c>
      <c r="AC27" s="10">
        <v>97.71</v>
      </c>
      <c r="AD27" s="2">
        <f t="shared" si="1"/>
        <v>0.95000000000000284</v>
      </c>
      <c r="AE27" s="138">
        <f t="shared" si="2"/>
        <v>-3.06091215182136E-3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42572</v>
      </c>
      <c r="X28" s="10">
        <v>98.17</v>
      </c>
      <c r="Y28" s="10">
        <v>99.13</v>
      </c>
      <c r="Z28" s="10">
        <v>97.62</v>
      </c>
      <c r="AA28" s="10">
        <v>98.01</v>
      </c>
      <c r="AB28" s="95">
        <v>6726600</v>
      </c>
      <c r="AC28" s="10">
        <v>98.01</v>
      </c>
      <c r="AD28" s="2">
        <f t="shared" si="1"/>
        <v>1.5099999999999909</v>
      </c>
      <c r="AE28" s="138">
        <f t="shared" si="2"/>
        <v>-2.1380574221135928E-3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42571</v>
      </c>
      <c r="X29" s="10">
        <v>98.65</v>
      </c>
      <c r="Y29" s="10">
        <v>98.69</v>
      </c>
      <c r="Z29" s="10">
        <v>97.14</v>
      </c>
      <c r="AA29" s="10">
        <v>98.22</v>
      </c>
      <c r="AB29" s="95">
        <v>10664900</v>
      </c>
      <c r="AC29" s="10">
        <v>98.22</v>
      </c>
      <c r="AD29" s="2">
        <f t="shared" si="1"/>
        <v>1.5499999999999972</v>
      </c>
      <c r="AE29" s="138">
        <f t="shared" si="2"/>
        <v>-1.2566602995878196E-2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42570</v>
      </c>
      <c r="X30" s="10">
        <v>99.81</v>
      </c>
      <c r="Y30" s="10">
        <v>99.99</v>
      </c>
      <c r="Z30" s="10">
        <v>99.36</v>
      </c>
      <c r="AA30" s="10">
        <v>99.47</v>
      </c>
      <c r="AB30" s="95">
        <v>5742700</v>
      </c>
      <c r="AC30" s="10">
        <v>99.47</v>
      </c>
      <c r="AD30" s="2">
        <f t="shared" si="1"/>
        <v>0.62999999999999545</v>
      </c>
      <c r="AE30" s="138">
        <f t="shared" si="2"/>
        <v>-6.7898152770844433E-3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42569</v>
      </c>
      <c r="X31" s="10">
        <v>99.9</v>
      </c>
      <c r="Y31" s="10">
        <v>100.71</v>
      </c>
      <c r="Z31" s="10">
        <v>99.87</v>
      </c>
      <c r="AA31" s="10">
        <v>100.15</v>
      </c>
      <c r="AB31" s="95">
        <v>5051300</v>
      </c>
      <c r="AC31" s="10">
        <v>100.15</v>
      </c>
      <c r="AD31" s="2">
        <f t="shared" si="1"/>
        <v>0.8399999999999892</v>
      </c>
      <c r="AE31" s="138">
        <f t="shared" si="2"/>
        <v>3.507014028056199E-3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42566</v>
      </c>
      <c r="X32" s="10">
        <v>100.42</v>
      </c>
      <c r="Y32" s="10">
        <v>100.54</v>
      </c>
      <c r="Z32" s="10">
        <v>99.54</v>
      </c>
      <c r="AA32" s="10">
        <v>99.8</v>
      </c>
      <c r="AB32" s="95">
        <v>5764400</v>
      </c>
      <c r="AC32" s="10">
        <v>99.8</v>
      </c>
      <c r="AD32" s="2">
        <f t="shared" si="1"/>
        <v>1</v>
      </c>
      <c r="AE32" s="138">
        <f t="shared" si="2"/>
        <v>-1.7005101530459532E-3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42565</v>
      </c>
      <c r="X33" s="10">
        <v>100.42</v>
      </c>
      <c r="Y33" s="10">
        <v>100.8</v>
      </c>
      <c r="Z33" s="10">
        <v>99.68</v>
      </c>
      <c r="AA33" s="10">
        <v>99.97</v>
      </c>
      <c r="AB33" s="95">
        <v>7461500</v>
      </c>
      <c r="AC33" s="10">
        <v>99.97</v>
      </c>
      <c r="AD33" s="2">
        <f t="shared" si="1"/>
        <v>1.1199999999999903</v>
      </c>
      <c r="AE33" s="138">
        <f t="shared" si="2"/>
        <v>9.0108129755717137E-4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42564</v>
      </c>
      <c r="X34" s="10">
        <v>100.46</v>
      </c>
      <c r="Y34" s="10">
        <v>100.8</v>
      </c>
      <c r="Z34" s="10">
        <v>99.85</v>
      </c>
      <c r="AA34" s="10">
        <v>99.88</v>
      </c>
      <c r="AB34" s="95">
        <v>5494700</v>
      </c>
      <c r="AC34" s="10">
        <v>99.88</v>
      </c>
      <c r="AD34" s="2">
        <f t="shared" si="1"/>
        <v>0.95000000000000284</v>
      </c>
      <c r="AE34" s="138">
        <f t="shared" si="2"/>
        <v>-3.1936127744511822E-3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42563</v>
      </c>
      <c r="X35" s="10">
        <v>100.18</v>
      </c>
      <c r="Y35" s="10">
        <v>100.79</v>
      </c>
      <c r="Z35" s="10">
        <v>100</v>
      </c>
      <c r="AA35" s="10">
        <v>100.2</v>
      </c>
      <c r="AB35" s="95">
        <v>8508500</v>
      </c>
      <c r="AC35" s="10">
        <v>100.2</v>
      </c>
      <c r="AD35" s="2">
        <f t="shared" si="1"/>
        <v>0.79000000000000625</v>
      </c>
      <c r="AE35" s="138">
        <f t="shared" si="2"/>
        <v>2.2004400880175634E-3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42562</v>
      </c>
      <c r="X36" s="10">
        <v>99.8</v>
      </c>
      <c r="Y36" s="10">
        <v>100.35</v>
      </c>
      <c r="Z36" s="10">
        <v>99.4</v>
      </c>
      <c r="AA36" s="10">
        <v>99.98</v>
      </c>
      <c r="AB36" s="95">
        <v>5428000</v>
      </c>
      <c r="AC36" s="10">
        <v>99.98</v>
      </c>
      <c r="AD36" s="2">
        <f t="shared" si="1"/>
        <v>0.94999999999998863</v>
      </c>
      <c r="AE36" s="138">
        <f t="shared" si="2"/>
        <v>3.6137321822926616E-3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42559</v>
      </c>
      <c r="X37" s="10">
        <v>99.25</v>
      </c>
      <c r="Y37" s="10">
        <v>99.85</v>
      </c>
      <c r="Z37" s="10">
        <v>98.77</v>
      </c>
      <c r="AA37" s="10">
        <v>99.62</v>
      </c>
      <c r="AB37" s="95">
        <v>6045800</v>
      </c>
      <c r="AC37" s="10">
        <v>99.62</v>
      </c>
      <c r="AD37" s="2">
        <f t="shared" si="1"/>
        <v>1.0799999999999983</v>
      </c>
      <c r="AE37" s="138">
        <f t="shared" si="2"/>
        <v>1.2295498424956808E-2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42558</v>
      </c>
      <c r="X38" s="10">
        <v>97.63</v>
      </c>
      <c r="Y38" s="10">
        <v>98.48</v>
      </c>
      <c r="Z38" s="10">
        <v>97.58</v>
      </c>
      <c r="AA38" s="10">
        <v>98.41</v>
      </c>
      <c r="AB38" s="95">
        <v>5146000</v>
      </c>
      <c r="AC38" s="10">
        <v>98.41</v>
      </c>
      <c r="AD38" s="2">
        <f t="shared" si="1"/>
        <v>0.90000000000000568</v>
      </c>
      <c r="AE38" s="138" t="e">
        <f t="shared" si="2"/>
        <v>#DIV/0!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42558</v>
      </c>
      <c r="X39" s="10" t="s">
        <v>274</v>
      </c>
      <c r="Y39" s="10"/>
      <c r="Z39" s="10"/>
      <c r="AA39" s="10"/>
      <c r="AB39" s="95"/>
      <c r="AC39" s="10"/>
      <c r="AD39" s="2">
        <f t="shared" si="1"/>
        <v>0</v>
      </c>
      <c r="AE39" s="138">
        <f t="shared" si="2"/>
        <v>-1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36" t="s">
        <v>78</v>
      </c>
      <c r="P40" s="536"/>
      <c r="W40" s="133">
        <v>42557</v>
      </c>
      <c r="X40" s="10">
        <v>97</v>
      </c>
      <c r="Y40" s="10">
        <v>98.52</v>
      </c>
      <c r="Z40" s="10">
        <v>96.76</v>
      </c>
      <c r="AA40" s="10">
        <v>98.45</v>
      </c>
      <c r="AB40" s="95">
        <v>6223300</v>
      </c>
      <c r="AC40" s="10">
        <v>97.74</v>
      </c>
      <c r="AD40" s="2">
        <f t="shared" si="1"/>
        <v>1.7599999999999909</v>
      </c>
      <c r="AE40" s="138">
        <f t="shared" si="2"/>
        <v>8.0445544554454962E-3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104.73099999999999</v>
      </c>
      <c r="Q41" s="2"/>
      <c r="W41" s="133">
        <v>42556</v>
      </c>
      <c r="X41" s="10">
        <v>97.77</v>
      </c>
      <c r="Y41" s="10">
        <v>98</v>
      </c>
      <c r="Z41" s="10">
        <v>97.17</v>
      </c>
      <c r="AA41" s="10">
        <v>97.66</v>
      </c>
      <c r="AB41" s="95">
        <v>5846400</v>
      </c>
      <c r="AC41" s="10">
        <v>96.96</v>
      </c>
      <c r="AD41" s="2">
        <f t="shared" si="1"/>
        <v>0.82999999999999829</v>
      </c>
      <c r="AE41" s="138">
        <f t="shared" si="2"/>
        <v>-3.6991368680641123E-3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103.77890000000001</v>
      </c>
      <c r="Q42" s="2"/>
      <c r="T42" s="91" t="s">
        <v>113</v>
      </c>
      <c r="W42" s="133">
        <v>42552</v>
      </c>
      <c r="X42" s="10">
        <v>97.75</v>
      </c>
      <c r="Y42" s="10">
        <v>98.64</v>
      </c>
      <c r="Z42" s="10">
        <v>97.71</v>
      </c>
      <c r="AA42" s="10">
        <v>98.03</v>
      </c>
      <c r="AB42" s="95">
        <v>5681600</v>
      </c>
      <c r="AC42" s="10">
        <v>97.32</v>
      </c>
      <c r="AD42" s="2">
        <f t="shared" si="1"/>
        <v>0.93000000000000682</v>
      </c>
      <c r="AE42" s="138">
        <f t="shared" si="2"/>
        <v>2.1624961383996943E-3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102.82680000000001</v>
      </c>
      <c r="Q43" s="2"/>
      <c r="T43" s="128" t="s">
        <v>98</v>
      </c>
      <c r="U43" s="98">
        <v>95.55</v>
      </c>
      <c r="W43" s="133">
        <v>42551</v>
      </c>
      <c r="X43" s="10">
        <v>97.1</v>
      </c>
      <c r="Y43" s="10">
        <v>98.07</v>
      </c>
      <c r="Z43" s="10">
        <v>96.88</v>
      </c>
      <c r="AA43" s="10">
        <v>97.82</v>
      </c>
      <c r="AB43" s="95">
        <v>7189500</v>
      </c>
      <c r="AC43" s="10">
        <v>97.11</v>
      </c>
      <c r="AD43" s="2">
        <f t="shared" si="1"/>
        <v>1.1899999999999977</v>
      </c>
      <c r="AE43" s="138">
        <f t="shared" si="2"/>
        <v>8.6206896551723755E-3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101.8747</v>
      </c>
      <c r="Q44" s="2"/>
      <c r="T44" s="93" t="s">
        <v>99</v>
      </c>
      <c r="U44" s="88">
        <v>95.66</v>
      </c>
      <c r="W44" s="133">
        <v>42550</v>
      </c>
      <c r="X44" s="10">
        <v>96.91</v>
      </c>
      <c r="Y44" s="10">
        <v>97.29</v>
      </c>
      <c r="Z44" s="10">
        <v>96.28</v>
      </c>
      <c r="AA44" s="10">
        <v>96.98</v>
      </c>
      <c r="AB44" s="95">
        <v>6563600</v>
      </c>
      <c r="AC44" s="10">
        <v>96.28</v>
      </c>
      <c r="AD44" s="2">
        <f t="shared" si="1"/>
        <v>1.0100000000000051</v>
      </c>
      <c r="AE44" s="138">
        <f t="shared" si="2"/>
        <v>9.6476510067113885E-3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100.9226</v>
      </c>
      <c r="Q45" s="2"/>
      <c r="T45" s="93" t="s">
        <v>100</v>
      </c>
      <c r="U45" s="88" t="s">
        <v>472</v>
      </c>
      <c r="W45" s="133">
        <v>42549</v>
      </c>
      <c r="X45" s="10">
        <v>95.46</v>
      </c>
      <c r="Y45" s="10">
        <v>96.28</v>
      </c>
      <c r="Z45" s="10">
        <v>95.14</v>
      </c>
      <c r="AA45" s="10">
        <v>96.05</v>
      </c>
      <c r="AB45" s="95">
        <v>7143100</v>
      </c>
      <c r="AC45" s="10">
        <v>95.36</v>
      </c>
      <c r="AD45" s="2">
        <f t="shared" si="1"/>
        <v>1.1400000000000006</v>
      </c>
      <c r="AE45" s="138">
        <f t="shared" si="2"/>
        <v>1.7716115261472654E-2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99.970500000000001</v>
      </c>
      <c r="Q46" s="2"/>
      <c r="T46" s="93" t="s">
        <v>101</v>
      </c>
      <c r="U46" s="88" t="s">
        <v>473</v>
      </c>
      <c r="W46" s="133">
        <v>42548</v>
      </c>
      <c r="X46" s="10">
        <v>94.91</v>
      </c>
      <c r="Y46" s="10">
        <v>95.23</v>
      </c>
      <c r="Z46" s="10">
        <v>94</v>
      </c>
      <c r="AA46" s="10">
        <v>94.38</v>
      </c>
      <c r="AB46" s="95">
        <v>9438400</v>
      </c>
      <c r="AC46" s="10">
        <v>93.7</v>
      </c>
      <c r="AD46" s="2">
        <f t="shared" si="1"/>
        <v>1.230000000000004</v>
      </c>
      <c r="AE46" s="138">
        <f t="shared" si="2"/>
        <v>-1.3995580343049596E-2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99.0184</v>
      </c>
      <c r="Q47" s="2"/>
      <c r="T47" s="93" t="s">
        <v>102</v>
      </c>
      <c r="U47" s="88">
        <v>109.52</v>
      </c>
      <c r="W47" s="133">
        <v>42545</v>
      </c>
      <c r="X47" s="10">
        <v>96.01</v>
      </c>
      <c r="Y47" s="10">
        <v>97.28</v>
      </c>
      <c r="Z47" s="10">
        <v>95.14</v>
      </c>
      <c r="AA47" s="10">
        <v>95.72</v>
      </c>
      <c r="AB47" s="95">
        <v>15079900</v>
      </c>
      <c r="AC47" s="10">
        <v>95.03</v>
      </c>
      <c r="AD47" s="2">
        <f t="shared" si="1"/>
        <v>2.1400000000000006</v>
      </c>
      <c r="AE47" s="138">
        <f t="shared" si="2"/>
        <v>-3.3363849048926864E-2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98.066299999999998</v>
      </c>
      <c r="Q48" s="2"/>
      <c r="T48" s="93" t="s">
        <v>103</v>
      </c>
      <c r="U48" s="88">
        <v>1.46468</v>
      </c>
      <c r="W48" s="133">
        <v>42544</v>
      </c>
      <c r="X48" s="10">
        <v>99.44</v>
      </c>
      <c r="Y48" s="10">
        <v>99.62</v>
      </c>
      <c r="Z48" s="10">
        <v>98.61</v>
      </c>
      <c r="AA48" s="10">
        <v>99.02</v>
      </c>
      <c r="AB48" s="95">
        <v>5826100</v>
      </c>
      <c r="AC48" s="10">
        <v>98.31</v>
      </c>
      <c r="AD48" s="2">
        <f t="shared" si="1"/>
        <v>1.0100000000000051</v>
      </c>
      <c r="AE48" s="138">
        <f t="shared" si="2"/>
        <v>2.3450244698206557E-3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97.114199999999997</v>
      </c>
      <c r="Q49" s="2"/>
      <c r="T49" s="93" t="s">
        <v>123</v>
      </c>
      <c r="U49" s="88" t="s">
        <v>332</v>
      </c>
      <c r="W49" s="133">
        <v>42543</v>
      </c>
      <c r="X49" s="10">
        <v>99.08</v>
      </c>
      <c r="Y49" s="10">
        <v>99.62</v>
      </c>
      <c r="Z49" s="10">
        <v>98.7</v>
      </c>
      <c r="AA49" s="10">
        <v>98.79</v>
      </c>
      <c r="AB49" s="95">
        <v>4948900</v>
      </c>
      <c r="AC49" s="10">
        <v>98.08</v>
      </c>
      <c r="AD49" s="2">
        <f t="shared" si="1"/>
        <v>0.92000000000000171</v>
      </c>
      <c r="AE49" s="138">
        <f t="shared" si="2"/>
        <v>-3.0577922739782881E-4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" si="23">C50*(E50-D50)</f>
        <v>86.759999999999877</v>
      </c>
      <c r="G50" s="40">
        <f t="shared" ref="G50" si="24">D50*C50</f>
        <v>2779.7400000000002</v>
      </c>
      <c r="H50" s="231">
        <f t="shared" ref="H50" si="25">(E50-D50)/D50</f>
        <v>3.1211552159554446E-2</v>
      </c>
      <c r="I50" s="40"/>
      <c r="O50" s="83">
        <v>1.01</v>
      </c>
      <c r="P50" s="83">
        <f t="shared" si="10"/>
        <v>96.162099999999995</v>
      </c>
      <c r="Q50" s="2"/>
      <c r="T50" s="93"/>
      <c r="U50" s="88"/>
      <c r="W50" s="133">
        <v>42542</v>
      </c>
      <c r="X50" s="10">
        <v>99.73</v>
      </c>
      <c r="Y50" s="10">
        <v>99.79</v>
      </c>
      <c r="Z50" s="10">
        <v>98.77</v>
      </c>
      <c r="AA50" s="10">
        <v>98.82</v>
      </c>
      <c r="AB50" s="95">
        <v>5202500</v>
      </c>
      <c r="AC50" s="10">
        <v>98.11</v>
      </c>
      <c r="AD50" s="2">
        <f t="shared" si="1"/>
        <v>1.0200000000000102</v>
      </c>
      <c r="AE50" s="138">
        <f t="shared" si="2"/>
        <v>-7.4860900354071225E-3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0"/>
        <v>95.21</v>
      </c>
      <c r="Q51" s="2"/>
      <c r="T51" s="93" t="s">
        <v>105</v>
      </c>
      <c r="U51" s="88" t="s">
        <v>474</v>
      </c>
      <c r="W51" s="133">
        <v>42541</v>
      </c>
      <c r="X51" s="10">
        <v>100.08</v>
      </c>
      <c r="Y51" s="10">
        <v>100.96</v>
      </c>
      <c r="Z51" s="10">
        <v>99.5</v>
      </c>
      <c r="AA51" s="10">
        <v>99.57</v>
      </c>
      <c r="AB51" s="95">
        <v>8268600</v>
      </c>
      <c r="AC51" s="10">
        <v>98.85</v>
      </c>
      <c r="AD51" s="2">
        <f t="shared" si="1"/>
        <v>1.4599999999999937</v>
      </c>
      <c r="AE51" s="138">
        <f t="shared" si="2"/>
        <v>5.697425984331872E-3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0"/>
        <v>94.257899999999992</v>
      </c>
      <c r="Q52" s="2"/>
      <c r="T52" s="93" t="s">
        <v>106</v>
      </c>
      <c r="U52" s="88" t="s">
        <v>329</v>
      </c>
      <c r="W52" s="133">
        <v>42538</v>
      </c>
      <c r="X52" s="10">
        <v>98.41</v>
      </c>
      <c r="Y52" s="10">
        <v>99.14</v>
      </c>
      <c r="Z52" s="10">
        <v>98.27</v>
      </c>
      <c r="AA52" s="10">
        <v>99</v>
      </c>
      <c r="AB52" s="95">
        <v>8959400</v>
      </c>
      <c r="AC52" s="10">
        <v>98.29</v>
      </c>
      <c r="AD52" s="2">
        <f t="shared" si="1"/>
        <v>0.87000000000000455</v>
      </c>
      <c r="AE52" s="138">
        <f t="shared" si="2"/>
        <v>6.3479062148050769E-3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0"/>
        <v>93.305799999999991</v>
      </c>
      <c r="Q53" s="2"/>
      <c r="T53" s="93" t="s">
        <v>107</v>
      </c>
      <c r="U53" s="90">
        <v>6019553</v>
      </c>
      <c r="W53" s="133">
        <v>42537</v>
      </c>
      <c r="X53" s="10">
        <v>97.8</v>
      </c>
      <c r="Y53" s="10">
        <v>98.63</v>
      </c>
      <c r="Z53" s="10">
        <v>96.86</v>
      </c>
      <c r="AA53" s="10">
        <v>98.38</v>
      </c>
      <c r="AB53" s="95">
        <v>7129700</v>
      </c>
      <c r="AC53" s="10">
        <v>97.67</v>
      </c>
      <c r="AD53" s="2">
        <f t="shared" si="1"/>
        <v>1.769999999999996</v>
      </c>
      <c r="AE53" s="138">
        <f t="shared" si="2"/>
        <v>1.1275112751127914E-3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0"/>
        <v>92.353699999999989</v>
      </c>
      <c r="T54" s="93" t="s">
        <v>110</v>
      </c>
      <c r="U54" s="90">
        <v>7247240</v>
      </c>
      <c r="W54" s="133">
        <v>42536</v>
      </c>
      <c r="X54" s="10">
        <v>98.19</v>
      </c>
      <c r="Y54" s="10">
        <v>99</v>
      </c>
      <c r="Z54" s="10">
        <v>98.19</v>
      </c>
      <c r="AA54" s="10">
        <v>98.27</v>
      </c>
      <c r="AB54" s="95">
        <v>6663200</v>
      </c>
      <c r="AC54" s="10">
        <v>97.56</v>
      </c>
      <c r="AD54" s="2">
        <f t="shared" si="1"/>
        <v>0.81000000000000227</v>
      </c>
      <c r="AE54" s="138">
        <f t="shared" si="2"/>
        <v>-1.3307400962226934E-3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0"/>
        <v>91.401599999999988</v>
      </c>
      <c r="T55" s="93" t="s">
        <v>108</v>
      </c>
      <c r="U55" s="88" t="s">
        <v>475</v>
      </c>
      <c r="W55" s="133">
        <v>42535</v>
      </c>
      <c r="X55" s="10">
        <v>97.2</v>
      </c>
      <c r="Y55" s="10">
        <v>98.55</v>
      </c>
      <c r="Z55" s="10">
        <v>97.18</v>
      </c>
      <c r="AA55" s="10">
        <v>98.4</v>
      </c>
      <c r="AB55" s="95">
        <v>6125700</v>
      </c>
      <c r="AC55" s="10">
        <v>97.69</v>
      </c>
      <c r="AD55" s="2">
        <f t="shared" si="1"/>
        <v>1.3699999999999903</v>
      </c>
      <c r="AE55" s="138">
        <f t="shared" si="2"/>
        <v>8.4649530298337439E-3</v>
      </c>
    </row>
    <row r="56" spans="2:31" x14ac:dyDescent="0.25">
      <c r="O56" s="83">
        <v>0.95</v>
      </c>
      <c r="P56" s="83">
        <f t="shared" si="10"/>
        <v>90.449499999999986</v>
      </c>
      <c r="T56" s="93" t="s">
        <v>111</v>
      </c>
      <c r="U56" s="88">
        <v>17.11</v>
      </c>
      <c r="W56" s="133">
        <v>42534</v>
      </c>
      <c r="X56" s="10">
        <v>96.75</v>
      </c>
      <c r="Y56" s="10">
        <v>98.98</v>
      </c>
      <c r="Z56" s="10">
        <v>96.7</v>
      </c>
      <c r="AA56" s="10">
        <v>97.57</v>
      </c>
      <c r="AB56" s="95">
        <v>8766300</v>
      </c>
      <c r="AC56" s="10">
        <v>96.87</v>
      </c>
      <c r="AD56" s="2">
        <f t="shared" si="1"/>
        <v>2.2800000000000011</v>
      </c>
      <c r="AE56" s="138">
        <f t="shared" si="2"/>
        <v>2.3799668874171509E-3</v>
      </c>
    </row>
    <row r="57" spans="2:31" x14ac:dyDescent="0.25">
      <c r="O57" s="83">
        <v>0.94</v>
      </c>
      <c r="P57" s="83">
        <f t="shared" si="10"/>
        <v>89.497399999999985</v>
      </c>
      <c r="T57" s="93" t="s">
        <v>112</v>
      </c>
      <c r="U57" s="88">
        <v>5.56</v>
      </c>
      <c r="W57" s="133">
        <v>42531</v>
      </c>
      <c r="X57" s="10">
        <v>97.15</v>
      </c>
      <c r="Y57" s="10">
        <v>97.71</v>
      </c>
      <c r="Z57" s="10">
        <v>96.78</v>
      </c>
      <c r="AA57" s="10">
        <v>97.34</v>
      </c>
      <c r="AB57" s="95">
        <v>7204400</v>
      </c>
      <c r="AC57" s="10">
        <v>96.64</v>
      </c>
      <c r="AD57" s="2">
        <f t="shared" si="1"/>
        <v>0.92999999999999261</v>
      </c>
      <c r="AE57" s="138">
        <f t="shared" si="2"/>
        <v>-5.0447853392360242E-3</v>
      </c>
    </row>
    <row r="58" spans="2:31" x14ac:dyDescent="0.25">
      <c r="O58" s="83">
        <v>0.93</v>
      </c>
      <c r="P58" s="83">
        <f t="shared" si="10"/>
        <v>88.545299999999997</v>
      </c>
      <c r="T58" s="93" t="s">
        <v>109</v>
      </c>
      <c r="U58" s="88" t="s">
        <v>393</v>
      </c>
      <c r="W58" s="133">
        <v>42530</v>
      </c>
      <c r="X58" s="10">
        <v>97.82</v>
      </c>
      <c r="Y58" s="10">
        <v>97.93</v>
      </c>
      <c r="Z58" s="10">
        <v>97.1</v>
      </c>
      <c r="AA58" s="10">
        <v>97.84</v>
      </c>
      <c r="AB58" s="95">
        <v>5379400</v>
      </c>
      <c r="AC58" s="10">
        <v>97.13</v>
      </c>
      <c r="AD58" s="2">
        <f t="shared" si="1"/>
        <v>0.83000000000001251</v>
      </c>
      <c r="AE58" s="138">
        <f t="shared" si="2"/>
        <v>-2.0548648926332902E-3</v>
      </c>
    </row>
    <row r="59" spans="2:31" x14ac:dyDescent="0.25">
      <c r="O59" s="83">
        <v>0.92</v>
      </c>
      <c r="P59" s="83">
        <f t="shared" si="10"/>
        <v>87.593199999999996</v>
      </c>
      <c r="W59" s="133">
        <v>42529</v>
      </c>
      <c r="X59" s="10">
        <v>98.49</v>
      </c>
      <c r="Y59" s="10">
        <v>98.82</v>
      </c>
      <c r="Z59" s="10">
        <v>97.7</v>
      </c>
      <c r="AA59" s="10">
        <v>98.04</v>
      </c>
      <c r="AB59" s="95">
        <v>5466200</v>
      </c>
      <c r="AC59" s="10">
        <v>97.33</v>
      </c>
      <c r="AD59" s="2">
        <f t="shared" si="1"/>
        <v>1.1199999999999903</v>
      </c>
      <c r="AE59" s="138">
        <f t="shared" si="2"/>
        <v>-3.1749283080705348E-3</v>
      </c>
    </row>
    <row r="60" spans="2:31" x14ac:dyDescent="0.25">
      <c r="O60" s="83">
        <v>0.91</v>
      </c>
      <c r="P60" s="83">
        <f t="shared" si="10"/>
        <v>86.641099999999994</v>
      </c>
      <c r="W60" s="133">
        <v>42528</v>
      </c>
      <c r="X60" s="10">
        <v>99</v>
      </c>
      <c r="Y60" s="10">
        <v>99.04</v>
      </c>
      <c r="Z60" s="10">
        <v>98.32</v>
      </c>
      <c r="AA60" s="10">
        <v>98.35</v>
      </c>
      <c r="AB60" s="95">
        <v>5608400</v>
      </c>
      <c r="AC60" s="10">
        <v>97.64</v>
      </c>
      <c r="AD60" s="2">
        <f t="shared" si="1"/>
        <v>0.72000000000001307</v>
      </c>
      <c r="AE60" s="138">
        <f t="shared" si="2"/>
        <v>-4.3846232283062392E-3</v>
      </c>
    </row>
    <row r="61" spans="2:31" x14ac:dyDescent="0.25">
      <c r="O61" s="83">
        <v>0.9</v>
      </c>
      <c r="P61" s="83">
        <f t="shared" si="10"/>
        <v>85.688999999999993</v>
      </c>
      <c r="W61" s="133">
        <v>42527</v>
      </c>
      <c r="X61" s="10">
        <v>98.96</v>
      </c>
      <c r="Y61" s="10">
        <v>99.12</v>
      </c>
      <c r="Z61" s="10">
        <v>98.47</v>
      </c>
      <c r="AA61" s="10">
        <v>98.78</v>
      </c>
      <c r="AB61" s="95">
        <v>4986600</v>
      </c>
      <c r="AC61" s="10">
        <v>98.07</v>
      </c>
      <c r="AD61" s="2">
        <f t="shared" si="1"/>
        <v>0.65000000000000568</v>
      </c>
      <c r="AE61" s="138">
        <f t="shared" si="2"/>
        <v>3.0599755201943246E-4</v>
      </c>
    </row>
    <row r="62" spans="2:31" x14ac:dyDescent="0.25">
      <c r="W62" s="133">
        <v>42524</v>
      </c>
      <c r="X62" s="10">
        <v>98.66</v>
      </c>
      <c r="Y62" s="10">
        <v>98.92</v>
      </c>
      <c r="Z62" s="10">
        <v>97.73</v>
      </c>
      <c r="AA62" s="10">
        <v>98.75</v>
      </c>
      <c r="AB62" s="95">
        <v>6857500</v>
      </c>
      <c r="AC62" s="10">
        <v>98.04</v>
      </c>
      <c r="AD62" s="2">
        <f t="shared" si="1"/>
        <v>1.1899999999999977</v>
      </c>
      <c r="AE62" s="138">
        <f t="shared" si="2"/>
        <v>3.0609121518221372E-4</v>
      </c>
    </row>
    <row r="63" spans="2:31" x14ac:dyDescent="0.25">
      <c r="W63" s="133">
        <v>42523</v>
      </c>
      <c r="X63" s="10">
        <v>98.07</v>
      </c>
      <c r="Y63" s="10">
        <v>98.72</v>
      </c>
      <c r="Z63" s="10">
        <v>97.87</v>
      </c>
      <c r="AA63" s="10">
        <v>98.72</v>
      </c>
      <c r="AB63" s="95">
        <v>4830100</v>
      </c>
      <c r="AC63" s="10">
        <v>98.01</v>
      </c>
      <c r="AD63" s="2">
        <f t="shared" si="1"/>
        <v>0.84999999999999432</v>
      </c>
      <c r="AE63" s="138">
        <f t="shared" si="2"/>
        <v>2.0447806972703209E-3</v>
      </c>
    </row>
    <row r="64" spans="2:31" x14ac:dyDescent="0.25">
      <c r="W64" s="133">
        <v>42522</v>
      </c>
      <c r="X64" s="10">
        <v>98.67</v>
      </c>
      <c r="Y64" s="10">
        <v>98.99</v>
      </c>
      <c r="Z64" s="10">
        <v>97.73</v>
      </c>
      <c r="AA64" s="10">
        <v>98.52</v>
      </c>
      <c r="AB64" s="95">
        <v>7243900</v>
      </c>
      <c r="AC64" s="10">
        <v>97.81</v>
      </c>
      <c r="AD64" s="2">
        <f t="shared" si="1"/>
        <v>1.2599999999999909</v>
      </c>
      <c r="AE64" s="138">
        <f t="shared" si="2"/>
        <v>-7.0050761421319718E-3</v>
      </c>
    </row>
    <row r="65" spans="23:31" x14ac:dyDescent="0.25">
      <c r="W65" s="133">
        <v>42521</v>
      </c>
      <c r="X65" s="10">
        <v>99.85</v>
      </c>
      <c r="Y65" s="10">
        <v>99.89</v>
      </c>
      <c r="Z65" s="10">
        <v>98.57</v>
      </c>
      <c r="AA65" s="10">
        <v>99.22</v>
      </c>
      <c r="AB65" s="95">
        <v>10396200</v>
      </c>
      <c r="AC65" s="10">
        <v>98.5</v>
      </c>
      <c r="AD65" s="2">
        <f t="shared" si="1"/>
        <v>1.3200000000000074</v>
      </c>
      <c r="AE65" s="138">
        <f t="shared" si="2"/>
        <v>-1.0746208697398729E-2</v>
      </c>
    </row>
    <row r="66" spans="23:31" x14ac:dyDescent="0.25">
      <c r="W66" s="133">
        <v>42517</v>
      </c>
      <c r="X66" s="10">
        <v>99.81</v>
      </c>
      <c r="Y66" s="10">
        <v>100.53</v>
      </c>
      <c r="Z66" s="10">
        <v>99.81</v>
      </c>
      <c r="AA66" s="10">
        <v>100.29</v>
      </c>
      <c r="AB66" s="95">
        <v>4589100</v>
      </c>
      <c r="AC66" s="10">
        <v>99.57</v>
      </c>
      <c r="AD66" s="2">
        <f t="shared" si="1"/>
        <v>0.71999999999999886</v>
      </c>
      <c r="AE66" s="138">
        <f t="shared" si="2"/>
        <v>4.844081138358991E-3</v>
      </c>
    </row>
    <row r="67" spans="23:31" x14ac:dyDescent="0.25">
      <c r="W67" s="133">
        <v>42516</v>
      </c>
      <c r="X67" s="10">
        <v>99.89</v>
      </c>
      <c r="Y67" s="10">
        <v>100.49</v>
      </c>
      <c r="Z67" s="10">
        <v>99.57</v>
      </c>
      <c r="AA67" s="10">
        <v>99.81</v>
      </c>
      <c r="AB67" s="95">
        <v>3852600</v>
      </c>
      <c r="AC67" s="10">
        <v>99.09</v>
      </c>
      <c r="AD67" s="2">
        <f>Y67-Z67</f>
        <v>0.92000000000000171</v>
      </c>
      <c r="AE67" s="138" t="e">
        <f>AC67/#REF!-1</f>
        <v>#REF!</v>
      </c>
    </row>
    <row r="68" spans="23:31" x14ac:dyDescent="0.25">
      <c r="W68" s="133">
        <v>42515</v>
      </c>
      <c r="X68" s="10">
        <v>99.92</v>
      </c>
      <c r="Y68" s="10">
        <v>100.8</v>
      </c>
      <c r="Z68" s="10">
        <v>99.81</v>
      </c>
      <c r="AA68" s="10">
        <v>99.86</v>
      </c>
      <c r="AB68" s="95">
        <v>5667300</v>
      </c>
      <c r="AC68" s="10">
        <v>99.14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55">
    <cfRule type="expression" dxfId="105" priority="11">
      <formula>F32&gt;0</formula>
    </cfRule>
    <cfRule type="expression" dxfId="104" priority="12">
      <formula>F32&lt;0</formula>
    </cfRule>
  </conditionalFormatting>
  <conditionalFormatting sqref="F32:F55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55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42608</v>
      </c>
      <c r="X2" s="9">
        <v>4.6500000000000004</v>
      </c>
      <c r="Y2" s="9">
        <v>4.67</v>
      </c>
      <c r="Z2" s="9">
        <v>4.5999999999999996</v>
      </c>
      <c r="AA2" s="9">
        <v>4.6100000000000003</v>
      </c>
      <c r="AB2" s="104">
        <v>14243600</v>
      </c>
      <c r="AC2" s="9">
        <v>4.6100000000000003</v>
      </c>
      <c r="AD2" s="40">
        <f>Y2-Z2</f>
        <v>7.0000000000000284E-2</v>
      </c>
      <c r="AE2" s="162">
        <f>AC2/AC3-1</f>
        <v>-2.1645021645021467E-3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4.6100000000000003</v>
      </c>
      <c r="T3" s="1"/>
      <c r="W3" s="110">
        <v>42607</v>
      </c>
      <c r="X3" s="9">
        <v>4.67</v>
      </c>
      <c r="Y3" s="9">
        <v>4.6900000000000004</v>
      </c>
      <c r="Z3" s="9">
        <v>4.6100000000000003</v>
      </c>
      <c r="AA3" s="9">
        <v>4.62</v>
      </c>
      <c r="AB3" s="104">
        <v>9960900</v>
      </c>
      <c r="AC3" s="9">
        <v>4.62</v>
      </c>
      <c r="AD3" s="40">
        <f t="shared" ref="AD3:AD66" si="0">Y3-Z3</f>
        <v>8.0000000000000071E-2</v>
      </c>
      <c r="AE3" s="162">
        <f t="shared" ref="AE3:AE66" si="1">AC3/AC4-1</f>
        <v>-8.5836909871245259E-3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4.6100000000000003</v>
      </c>
      <c r="T4" s="163"/>
      <c r="W4" s="110">
        <v>42606</v>
      </c>
      <c r="X4" s="9">
        <v>4.6500000000000004</v>
      </c>
      <c r="Y4" s="9">
        <v>4.7</v>
      </c>
      <c r="Z4" s="9">
        <v>4.6399999999999997</v>
      </c>
      <c r="AA4" s="9">
        <v>4.66</v>
      </c>
      <c r="AB4" s="104">
        <v>11191600</v>
      </c>
      <c r="AC4" s="9">
        <v>4.66</v>
      </c>
      <c r="AD4" s="40">
        <f t="shared" si="0"/>
        <v>6.0000000000000497E-2</v>
      </c>
      <c r="AE4" s="162">
        <f t="shared" si="1"/>
        <v>2.1505376344086446E-3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42605</v>
      </c>
      <c r="X5" s="9">
        <v>4.6900000000000004</v>
      </c>
      <c r="Y5" s="9">
        <v>4.7</v>
      </c>
      <c r="Z5" s="9">
        <v>4.62</v>
      </c>
      <c r="AA5" s="9">
        <v>4.6500000000000004</v>
      </c>
      <c r="AB5" s="104">
        <v>12520900</v>
      </c>
      <c r="AC5" s="9">
        <v>4.6500000000000004</v>
      </c>
      <c r="AD5" s="40">
        <f t="shared" si="0"/>
        <v>8.0000000000000071E-2</v>
      </c>
      <c r="AE5" s="162">
        <f t="shared" si="1"/>
        <v>2.1551724137931494E-3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42604</v>
      </c>
      <c r="X6" s="9">
        <v>4.72</v>
      </c>
      <c r="Y6" s="9">
        <v>4.72</v>
      </c>
      <c r="Z6" s="9">
        <v>4.6100000000000003</v>
      </c>
      <c r="AA6" s="9">
        <v>4.6399999999999997</v>
      </c>
      <c r="AB6" s="104">
        <v>17513400</v>
      </c>
      <c r="AC6" s="9">
        <v>4.6399999999999997</v>
      </c>
      <c r="AD6" s="40">
        <f t="shared" si="0"/>
        <v>0.10999999999999943</v>
      </c>
      <c r="AE6" s="162">
        <f t="shared" si="1"/>
        <v>-1.0660980810234699E-2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42601</v>
      </c>
      <c r="X7" s="9">
        <v>4.8</v>
      </c>
      <c r="Y7" s="9">
        <v>4.8099999999999996</v>
      </c>
      <c r="Z7" s="9">
        <v>4.66</v>
      </c>
      <c r="AA7" s="9">
        <v>4.6900000000000004</v>
      </c>
      <c r="AB7" s="104">
        <v>16956700</v>
      </c>
      <c r="AC7" s="9">
        <v>4.6900000000000004</v>
      </c>
      <c r="AD7" s="40">
        <f t="shared" si="0"/>
        <v>0.14999999999999947</v>
      </c>
      <c r="AE7" s="162">
        <f t="shared" si="1"/>
        <v>-1.882845188284521E-2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42600</v>
      </c>
      <c r="X8" s="9">
        <v>4.7699999999999996</v>
      </c>
      <c r="Y8" s="9">
        <v>4.8</v>
      </c>
      <c r="Z8" s="9">
        <v>4.71</v>
      </c>
      <c r="AA8" s="9">
        <v>4.78</v>
      </c>
      <c r="AB8" s="104">
        <v>17829600</v>
      </c>
      <c r="AC8" s="9">
        <v>4.78</v>
      </c>
      <c r="AD8" s="40">
        <f t="shared" si="0"/>
        <v>8.9999999999999858E-2</v>
      </c>
      <c r="AE8" s="162">
        <f t="shared" si="1"/>
        <v>1.2711864406779849E-2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224</v>
      </c>
      <c r="Q9" s="138">
        <f>IF(Q2=0, 0, Q8/Q6)</f>
        <v>0</v>
      </c>
      <c r="W9" s="110">
        <v>42599</v>
      </c>
      <c r="X9" s="9">
        <v>4.8499999999999996</v>
      </c>
      <c r="Y9" s="9">
        <v>4.87</v>
      </c>
      <c r="Z9" s="9">
        <v>4.71</v>
      </c>
      <c r="AA9" s="9">
        <v>4.72</v>
      </c>
      <c r="AB9" s="104">
        <v>28260500</v>
      </c>
      <c r="AC9" s="9">
        <v>4.72</v>
      </c>
      <c r="AD9" s="40">
        <f t="shared" si="0"/>
        <v>0.16000000000000014</v>
      </c>
      <c r="AE9" s="162">
        <f t="shared" si="1"/>
        <v>-2.6804123711340222E-2</v>
      </c>
    </row>
    <row r="10" spans="1:31" x14ac:dyDescent="0.25">
      <c r="O10" s="11" t="s">
        <v>223</v>
      </c>
      <c r="P10" s="34"/>
      <c r="Q10" s="2">
        <f>M43</f>
        <v>434.93000000000029</v>
      </c>
      <c r="W10" s="110">
        <v>42598</v>
      </c>
      <c r="X10" s="9">
        <v>4.91</v>
      </c>
      <c r="Y10" s="9">
        <v>4.91</v>
      </c>
      <c r="Z10" s="9">
        <v>4.84</v>
      </c>
      <c r="AA10" s="9">
        <v>4.8499999999999996</v>
      </c>
      <c r="AB10" s="104">
        <v>13670600</v>
      </c>
      <c r="AC10" s="9">
        <v>4.8499999999999996</v>
      </c>
      <c r="AD10" s="40">
        <f t="shared" si="0"/>
        <v>7.0000000000000284E-2</v>
      </c>
      <c r="AE10" s="162">
        <f t="shared" si="1"/>
        <v>-1.0204081632653184E-2</v>
      </c>
    </row>
    <row r="11" spans="1:31" x14ac:dyDescent="0.25">
      <c r="O11" s="11" t="s">
        <v>184</v>
      </c>
      <c r="P11" s="34"/>
      <c r="Q11" s="138">
        <f>VALUE(TRIM(CLEAN(MID(U58, FIND("(", U58)+1, 5))))</f>
        <v>9.0300000000000005E-2</v>
      </c>
      <c r="W11" s="110">
        <v>42597</v>
      </c>
      <c r="X11" s="9">
        <v>4.8499999999999996</v>
      </c>
      <c r="Y11" s="9">
        <v>4.9000000000000004</v>
      </c>
      <c r="Z11" s="9">
        <v>4.83</v>
      </c>
      <c r="AA11" s="9">
        <v>4.9000000000000004</v>
      </c>
      <c r="AB11" s="104">
        <v>15472800</v>
      </c>
      <c r="AC11" s="9">
        <v>4.9000000000000004</v>
      </c>
      <c r="AD11" s="40">
        <f t="shared" si="0"/>
        <v>7.0000000000000284E-2</v>
      </c>
      <c r="AE11" s="162">
        <f t="shared" si="1"/>
        <v>1.0309278350515649E-2</v>
      </c>
    </row>
    <row r="12" spans="1:31" x14ac:dyDescent="0.25">
      <c r="W12" s="110">
        <v>42594</v>
      </c>
      <c r="X12" s="9">
        <v>4.8499999999999996</v>
      </c>
      <c r="Y12" s="9">
        <v>4.87</v>
      </c>
      <c r="Z12" s="9">
        <v>4.82</v>
      </c>
      <c r="AA12" s="9">
        <v>4.8499999999999996</v>
      </c>
      <c r="AB12" s="104">
        <v>14199400</v>
      </c>
      <c r="AC12" s="9">
        <v>4.8499999999999996</v>
      </c>
      <c r="AD12" s="40">
        <f t="shared" si="0"/>
        <v>4.9999999999999822E-2</v>
      </c>
      <c r="AE12" s="162">
        <f t="shared" si="1"/>
        <v>0</v>
      </c>
    </row>
    <row r="13" spans="1:31" x14ac:dyDescent="0.25">
      <c r="W13" s="110">
        <v>42593</v>
      </c>
      <c r="X13" s="9">
        <v>4.91</v>
      </c>
      <c r="Y13" s="9">
        <v>4.9400000000000004</v>
      </c>
      <c r="Z13" s="9">
        <v>4.8099999999999996</v>
      </c>
      <c r="AA13" s="9">
        <v>4.8499999999999996</v>
      </c>
      <c r="AB13" s="104">
        <v>15006800</v>
      </c>
      <c r="AC13" s="9">
        <v>4.8499999999999996</v>
      </c>
      <c r="AD13" s="40">
        <f t="shared" si="0"/>
        <v>0.13000000000000078</v>
      </c>
      <c r="AE13" s="162">
        <f t="shared" si="1"/>
        <v>-6.147540983606592E-3</v>
      </c>
    </row>
    <row r="14" spans="1:31" x14ac:dyDescent="0.25">
      <c r="W14" s="110">
        <v>42592</v>
      </c>
      <c r="X14" s="9">
        <v>4.96</v>
      </c>
      <c r="Y14" s="9">
        <v>4.97</v>
      </c>
      <c r="Z14" s="9">
        <v>4.8600000000000003</v>
      </c>
      <c r="AA14" s="9">
        <v>4.88</v>
      </c>
      <c r="AB14" s="104">
        <v>17018900</v>
      </c>
      <c r="AC14" s="9">
        <v>4.88</v>
      </c>
      <c r="AD14" s="40">
        <f t="shared" si="0"/>
        <v>0.10999999999999943</v>
      </c>
      <c r="AE14" s="162">
        <f t="shared" si="1"/>
        <v>-1.4141414141414232E-2</v>
      </c>
    </row>
    <row r="15" spans="1:31" x14ac:dyDescent="0.25">
      <c r="W15" s="110">
        <v>42591</v>
      </c>
      <c r="X15" s="9">
        <v>4.95</v>
      </c>
      <c r="Y15" s="9">
        <v>4.9800000000000004</v>
      </c>
      <c r="Z15" s="9">
        <v>4.88</v>
      </c>
      <c r="AA15" s="9">
        <v>4.95</v>
      </c>
      <c r="AB15" s="104">
        <v>16059800</v>
      </c>
      <c r="AC15" s="9">
        <v>4.95</v>
      </c>
      <c r="AD15" s="40">
        <f t="shared" si="0"/>
        <v>0.10000000000000053</v>
      </c>
      <c r="AE15" s="162">
        <f t="shared" si="1"/>
        <v>4.0567951318459805E-3</v>
      </c>
    </row>
    <row r="16" spans="1:31" x14ac:dyDescent="0.25">
      <c r="W16" s="110">
        <v>42590</v>
      </c>
      <c r="X16" s="9">
        <v>4.88</v>
      </c>
      <c r="Y16" s="9">
        <v>4.95</v>
      </c>
      <c r="Z16" s="9">
        <v>4.87</v>
      </c>
      <c r="AA16" s="9">
        <v>4.93</v>
      </c>
      <c r="AB16" s="104">
        <v>14709700</v>
      </c>
      <c r="AC16" s="9">
        <v>4.93</v>
      </c>
      <c r="AD16" s="40">
        <f t="shared" si="0"/>
        <v>8.0000000000000071E-2</v>
      </c>
      <c r="AE16" s="162">
        <f t="shared" si="1"/>
        <v>1.4403292181069727E-2</v>
      </c>
    </row>
    <row r="17" spans="1:31" x14ac:dyDescent="0.25">
      <c r="H17" s="72"/>
      <c r="W17" s="110">
        <v>42587</v>
      </c>
      <c r="X17" s="9">
        <v>4.96</v>
      </c>
      <c r="Y17" s="9">
        <v>4.9800000000000004</v>
      </c>
      <c r="Z17" s="9">
        <v>4.8499999999999996</v>
      </c>
      <c r="AA17" s="9">
        <v>4.8600000000000003</v>
      </c>
      <c r="AB17" s="104">
        <v>22395000</v>
      </c>
      <c r="AC17" s="9">
        <v>4.8600000000000003</v>
      </c>
      <c r="AD17" s="40">
        <f t="shared" si="0"/>
        <v>0.13000000000000078</v>
      </c>
      <c r="AE17" s="162">
        <f t="shared" si="1"/>
        <v>-1.4198782961460377E-2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42586</v>
      </c>
      <c r="X18" s="9">
        <v>4.88</v>
      </c>
      <c r="Y18" s="9">
        <v>4.96</v>
      </c>
      <c r="Z18" s="9">
        <v>4.7699999999999996</v>
      </c>
      <c r="AA18" s="9">
        <v>4.93</v>
      </c>
      <c r="AB18" s="104">
        <v>27512400</v>
      </c>
      <c r="AC18" s="9">
        <v>4.93</v>
      </c>
      <c r="AD18" s="40">
        <f t="shared" si="0"/>
        <v>0.19000000000000039</v>
      </c>
      <c r="AE18" s="162">
        <f t="shared" si="1"/>
        <v>2.2821576763485396E-2</v>
      </c>
    </row>
    <row r="19" spans="1:31" x14ac:dyDescent="0.25">
      <c r="W19" s="110">
        <v>42585</v>
      </c>
      <c r="X19" s="9">
        <v>4.8499999999999996</v>
      </c>
      <c r="Y19" s="9">
        <v>4.87</v>
      </c>
      <c r="Z19" s="9">
        <v>4.76</v>
      </c>
      <c r="AA19" s="9">
        <v>4.82</v>
      </c>
      <c r="AB19" s="104">
        <v>27920700</v>
      </c>
      <c r="AC19" s="9">
        <v>4.82</v>
      </c>
      <c r="AD19" s="40">
        <f t="shared" si="0"/>
        <v>0.11000000000000032</v>
      </c>
      <c r="AE19" s="162">
        <f t="shared" si="1"/>
        <v>-6.1855670103091454E-3</v>
      </c>
    </row>
    <row r="20" spans="1:31" x14ac:dyDescent="0.25">
      <c r="W20" s="110">
        <v>42584</v>
      </c>
      <c r="X20" s="9">
        <v>4.93</v>
      </c>
      <c r="Y20" s="9">
        <v>4.9400000000000004</v>
      </c>
      <c r="Z20" s="9">
        <v>4.66</v>
      </c>
      <c r="AA20" s="9">
        <v>4.8499999999999996</v>
      </c>
      <c r="AB20" s="104">
        <v>70072300</v>
      </c>
      <c r="AC20" s="9">
        <v>4.8499999999999996</v>
      </c>
      <c r="AD20" s="40">
        <f t="shared" si="0"/>
        <v>0.28000000000000025</v>
      </c>
      <c r="AE20" s="162">
        <f t="shared" si="1"/>
        <v>-4.5275590551181133E-2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5" t="s">
        <v>65</v>
      </c>
      <c r="G21" s="229" t="s">
        <v>155</v>
      </c>
      <c r="H21" s="195" t="s">
        <v>88</v>
      </c>
      <c r="I21" s="229" t="s">
        <v>161</v>
      </c>
      <c r="W21" s="110">
        <v>42583</v>
      </c>
      <c r="X21" s="9">
        <v>5.2</v>
      </c>
      <c r="Y21" s="9">
        <v>5.22</v>
      </c>
      <c r="Z21" s="9">
        <v>5.0599999999999996</v>
      </c>
      <c r="AA21" s="9">
        <v>5.08</v>
      </c>
      <c r="AB21" s="104">
        <v>22528900</v>
      </c>
      <c r="AC21" s="9">
        <v>5.08</v>
      </c>
      <c r="AD21" s="40">
        <f t="shared" si="0"/>
        <v>0.16000000000000014</v>
      </c>
      <c r="AE21" s="162">
        <f t="shared" si="1"/>
        <v>-2.3076923076923106E-2</v>
      </c>
    </row>
    <row r="22" spans="1:31" x14ac:dyDescent="0.25">
      <c r="B22" s="193">
        <v>42353</v>
      </c>
      <c r="C22" s="10">
        <v>250</v>
      </c>
      <c r="D22" s="202">
        <v>4.45</v>
      </c>
      <c r="E22" s="40">
        <v>4.45</v>
      </c>
      <c r="F22" s="40">
        <f>C22*(E22-D22)</f>
        <v>0</v>
      </c>
      <c r="G22" s="40">
        <f>D22*C22</f>
        <v>1112.5</v>
      </c>
      <c r="H22" s="232">
        <f>(E22-D22)/D22</f>
        <v>0</v>
      </c>
      <c r="I22" s="40"/>
      <c r="W22" s="110">
        <v>42580</v>
      </c>
      <c r="X22" s="9">
        <v>5.0999999999999996</v>
      </c>
      <c r="Y22" s="9">
        <v>5.2</v>
      </c>
      <c r="Z22" s="9">
        <v>5.0999999999999996</v>
      </c>
      <c r="AA22" s="9">
        <v>5.2</v>
      </c>
      <c r="AB22" s="104">
        <v>14295600</v>
      </c>
      <c r="AC22" s="9">
        <v>5.2</v>
      </c>
      <c r="AD22" s="40">
        <f t="shared" si="0"/>
        <v>0.10000000000000053</v>
      </c>
      <c r="AE22" s="162">
        <f t="shared" si="1"/>
        <v>2.16110019646365E-2</v>
      </c>
    </row>
    <row r="23" spans="1:31" x14ac:dyDescent="0.25">
      <c r="B23" s="193">
        <v>42356</v>
      </c>
      <c r="C23" s="10">
        <v>250</v>
      </c>
      <c r="D23" s="20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2">
        <f>(E23-D23)/D23</f>
        <v>7.6404494382022431E-2</v>
      </c>
      <c r="I23" s="40"/>
      <c r="W23" s="110">
        <v>42579</v>
      </c>
      <c r="X23" s="9">
        <v>5.09</v>
      </c>
      <c r="Y23" s="9">
        <v>5.14</v>
      </c>
      <c r="Z23" s="9">
        <v>5.08</v>
      </c>
      <c r="AA23" s="9">
        <v>5.09</v>
      </c>
      <c r="AB23" s="104">
        <v>9470900</v>
      </c>
      <c r="AC23" s="9">
        <v>5.09</v>
      </c>
      <c r="AD23" s="40">
        <f t="shared" si="0"/>
        <v>5.9999999999999609E-2</v>
      </c>
      <c r="AE23" s="162">
        <f t="shared" si="1"/>
        <v>0</v>
      </c>
    </row>
    <row r="24" spans="1:31" x14ac:dyDescent="0.25">
      <c r="B24" s="193">
        <v>42382</v>
      </c>
      <c r="C24" s="10">
        <v>500</v>
      </c>
      <c r="D24" s="20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2">
        <f t="shared" ref="H24:H32" si="4">(E24-D24)/D24</f>
        <v>-4.1379310344827523E-2</v>
      </c>
      <c r="I24" s="40"/>
      <c r="W24" s="110">
        <v>42578</v>
      </c>
      <c r="X24" s="9">
        <v>5.15</v>
      </c>
      <c r="Y24" s="9">
        <v>5.17</v>
      </c>
      <c r="Z24" s="9">
        <v>5.07</v>
      </c>
      <c r="AA24" s="9">
        <v>5.09</v>
      </c>
      <c r="AB24" s="104">
        <v>13254600</v>
      </c>
      <c r="AC24" s="9">
        <v>5.09</v>
      </c>
      <c r="AD24" s="40">
        <f t="shared" si="0"/>
        <v>9.9999999999999645E-2</v>
      </c>
      <c r="AE24" s="162">
        <f t="shared" si="1"/>
        <v>-1.1650485436893288E-2</v>
      </c>
    </row>
    <row r="25" spans="1:31" x14ac:dyDescent="0.25">
      <c r="B25" s="193">
        <v>42398</v>
      </c>
      <c r="C25" s="10">
        <v>250</v>
      </c>
      <c r="D25" s="20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2">
        <f t="shared" si="4"/>
        <v>8.1339712918660254E-2</v>
      </c>
      <c r="I25" s="40"/>
      <c r="W25" s="110">
        <v>42577</v>
      </c>
      <c r="X25" s="9">
        <v>5.15</v>
      </c>
      <c r="Y25" s="9">
        <v>5.19</v>
      </c>
      <c r="Z25" s="9">
        <v>5.1100000000000003</v>
      </c>
      <c r="AA25" s="9">
        <v>5.15</v>
      </c>
      <c r="AB25" s="104">
        <v>7036000</v>
      </c>
      <c r="AC25" s="9">
        <v>5.15</v>
      </c>
      <c r="AD25" s="40">
        <f t="shared" si="0"/>
        <v>8.0000000000000071E-2</v>
      </c>
      <c r="AE25" s="162">
        <f t="shared" si="1"/>
        <v>3.8986354775829568E-3</v>
      </c>
    </row>
    <row r="26" spans="1:31" x14ac:dyDescent="0.25">
      <c r="B26" s="193">
        <v>42402</v>
      </c>
      <c r="C26" s="10">
        <v>500</v>
      </c>
      <c r="D26" s="20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2">
        <f t="shared" si="4"/>
        <v>1.8735362997658097E-2</v>
      </c>
      <c r="I26" s="40"/>
      <c r="W26" s="110">
        <v>42576</v>
      </c>
      <c r="X26" s="9">
        <v>5.17</v>
      </c>
      <c r="Y26" s="9">
        <v>5.2</v>
      </c>
      <c r="Z26" s="9">
        <v>5.13</v>
      </c>
      <c r="AA26" s="9">
        <v>5.13</v>
      </c>
      <c r="AB26" s="104">
        <v>10026600</v>
      </c>
      <c r="AC26" s="9">
        <v>5.13</v>
      </c>
      <c r="AD26" s="40">
        <f t="shared" si="0"/>
        <v>7.0000000000000284E-2</v>
      </c>
      <c r="AE26" s="162">
        <f t="shared" si="1"/>
        <v>-7.7369439071567347E-3</v>
      </c>
    </row>
    <row r="27" spans="1:31" x14ac:dyDescent="0.25">
      <c r="B27" s="193">
        <v>42403</v>
      </c>
      <c r="C27" s="10">
        <v>500</v>
      </c>
      <c r="D27" s="20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2">
        <f t="shared" si="4"/>
        <v>7.7283372365339609E-2</v>
      </c>
      <c r="I27" s="40"/>
      <c r="W27" s="110">
        <v>42573</v>
      </c>
      <c r="X27" s="9">
        <v>5.1100000000000003</v>
      </c>
      <c r="Y27" s="9">
        <v>5.2</v>
      </c>
      <c r="Z27" s="9">
        <v>5.08</v>
      </c>
      <c r="AA27" s="9">
        <v>5.17</v>
      </c>
      <c r="AB27" s="104">
        <v>12124200</v>
      </c>
      <c r="AC27" s="9">
        <v>5.17</v>
      </c>
      <c r="AD27" s="40">
        <f t="shared" si="0"/>
        <v>0.12000000000000011</v>
      </c>
      <c r="AE27" s="162">
        <f t="shared" si="1"/>
        <v>1.3725490196078383E-2</v>
      </c>
    </row>
    <row r="28" spans="1:31" x14ac:dyDescent="0.25">
      <c r="B28" s="193">
        <v>42418</v>
      </c>
      <c r="C28" s="10">
        <v>250</v>
      </c>
      <c r="D28" s="20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2">
        <f t="shared" si="4"/>
        <v>3.911980440097803E-2</v>
      </c>
      <c r="I28" s="40"/>
      <c r="W28" s="110">
        <v>42572</v>
      </c>
      <c r="X28" s="9">
        <v>5.05</v>
      </c>
      <c r="Y28" s="9">
        <v>5.15</v>
      </c>
      <c r="Z28" s="9">
        <v>5.04</v>
      </c>
      <c r="AA28" s="9">
        <v>5.0999999999999996</v>
      </c>
      <c r="AB28" s="104">
        <v>15305500</v>
      </c>
      <c r="AC28" s="9">
        <v>5.0999999999999996</v>
      </c>
      <c r="AD28" s="40">
        <f t="shared" si="0"/>
        <v>0.11000000000000032</v>
      </c>
      <c r="AE28" s="162">
        <f t="shared" si="1"/>
        <v>1.1904761904761862E-2</v>
      </c>
    </row>
    <row r="29" spans="1:31" x14ac:dyDescent="0.25">
      <c r="B29" s="193">
        <v>42421</v>
      </c>
      <c r="C29" s="10">
        <v>250</v>
      </c>
      <c r="D29" s="20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2">
        <f t="shared" si="4"/>
        <v>8.5574572127139495E-2</v>
      </c>
      <c r="I29" s="40"/>
      <c r="W29" s="110">
        <v>42571</v>
      </c>
      <c r="X29" s="9">
        <v>5.05</v>
      </c>
      <c r="Y29" s="9">
        <v>5.0599999999999996</v>
      </c>
      <c r="Z29" s="9">
        <v>4.9800000000000004</v>
      </c>
      <c r="AA29" s="9">
        <v>5.04</v>
      </c>
      <c r="AB29" s="104">
        <v>10299200</v>
      </c>
      <c r="AC29" s="9">
        <v>5.04</v>
      </c>
      <c r="AD29" s="40">
        <f t="shared" si="0"/>
        <v>7.9999999999999183E-2</v>
      </c>
      <c r="AE29" s="162">
        <f t="shared" si="1"/>
        <v>3.9840637450199168E-3</v>
      </c>
    </row>
    <row r="30" spans="1:31" x14ac:dyDescent="0.25">
      <c r="B30" s="193">
        <v>42424</v>
      </c>
      <c r="C30" s="10">
        <v>250</v>
      </c>
      <c r="D30" s="20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2">
        <f t="shared" si="4"/>
        <v>0.29584352078239606</v>
      </c>
      <c r="I30" s="40"/>
      <c r="W30" s="110">
        <v>42570</v>
      </c>
      <c r="X30" s="9">
        <v>5.17</v>
      </c>
      <c r="Y30" s="9">
        <v>5.18</v>
      </c>
      <c r="Z30" s="9">
        <v>5.0199999999999996</v>
      </c>
      <c r="AA30" s="9">
        <v>5.0199999999999996</v>
      </c>
      <c r="AB30" s="104">
        <v>16074400</v>
      </c>
      <c r="AC30" s="9">
        <v>5.0199999999999996</v>
      </c>
      <c r="AD30" s="40">
        <f t="shared" si="0"/>
        <v>0.16000000000000014</v>
      </c>
      <c r="AE30" s="162">
        <f t="shared" si="1"/>
        <v>-3.4615384615384714E-2</v>
      </c>
    </row>
    <row r="31" spans="1:31" x14ac:dyDescent="0.25">
      <c r="B31" s="193">
        <v>42430</v>
      </c>
      <c r="C31" s="10">
        <v>250</v>
      </c>
      <c r="D31" s="202">
        <v>4.09</v>
      </c>
      <c r="E31" s="40">
        <v>5.47</v>
      </c>
      <c r="F31" s="236">
        <f t="shared" si="2"/>
        <v>345</v>
      </c>
      <c r="G31" s="40">
        <f t="shared" si="3"/>
        <v>1022.5</v>
      </c>
      <c r="H31" s="232">
        <f t="shared" si="4"/>
        <v>0.33740831295843521</v>
      </c>
      <c r="I31" s="40"/>
      <c r="W31" s="110">
        <v>42569</v>
      </c>
      <c r="X31" s="9">
        <v>5.0999999999999996</v>
      </c>
      <c r="Y31" s="9">
        <v>5.21</v>
      </c>
      <c r="Z31" s="9">
        <v>5.01</v>
      </c>
      <c r="AA31" s="9">
        <v>5.2</v>
      </c>
      <c r="AB31" s="104">
        <v>18997000</v>
      </c>
      <c r="AC31" s="9">
        <v>5.2</v>
      </c>
      <c r="AD31" s="40">
        <f t="shared" si="0"/>
        <v>0.20000000000000018</v>
      </c>
      <c r="AE31" s="162">
        <f t="shared" si="1"/>
        <v>5.8027079303675233E-3</v>
      </c>
    </row>
    <row r="32" spans="1:31" x14ac:dyDescent="0.25">
      <c r="B32" s="193">
        <v>42431</v>
      </c>
      <c r="C32" s="10">
        <v>250</v>
      </c>
      <c r="D32" s="202">
        <v>4.09</v>
      </c>
      <c r="E32" s="40">
        <v>5.63</v>
      </c>
      <c r="F32" s="236">
        <f t="shared" si="2"/>
        <v>385</v>
      </c>
      <c r="G32" s="40">
        <f t="shared" si="3"/>
        <v>1022.5</v>
      </c>
      <c r="H32" s="232">
        <f t="shared" si="4"/>
        <v>0.37652811735941322</v>
      </c>
      <c r="I32" s="40"/>
      <c r="W32" s="110">
        <v>42566</v>
      </c>
      <c r="X32" s="9">
        <v>5.13</v>
      </c>
      <c r="Y32" s="9">
        <v>5.17</v>
      </c>
      <c r="Z32" s="9">
        <v>5.1100000000000003</v>
      </c>
      <c r="AA32" s="9">
        <v>5.17</v>
      </c>
      <c r="AB32" s="104">
        <v>11643500</v>
      </c>
      <c r="AC32" s="9">
        <v>5.17</v>
      </c>
      <c r="AD32" s="40">
        <f t="shared" si="0"/>
        <v>5.9999999999999609E-2</v>
      </c>
      <c r="AE32" s="162">
        <f t="shared" si="1"/>
        <v>1.1741682974559575E-2</v>
      </c>
    </row>
    <row r="33" spans="1:31" x14ac:dyDescent="0.25">
      <c r="B33" s="193">
        <v>42436</v>
      </c>
      <c r="C33" s="10">
        <v>0</v>
      </c>
      <c r="D33" s="202"/>
      <c r="E33" s="40">
        <v>5.79</v>
      </c>
      <c r="F33" s="236">
        <v>434.93</v>
      </c>
      <c r="G33" s="40"/>
      <c r="H33" s="232"/>
      <c r="I33" s="40"/>
      <c r="W33" s="110">
        <v>42565</v>
      </c>
      <c r="X33" s="9">
        <v>5.09</v>
      </c>
      <c r="Y33" s="9">
        <v>5.13</v>
      </c>
      <c r="Z33" s="9">
        <v>5.0599999999999996</v>
      </c>
      <c r="AA33" s="9">
        <v>5.1100000000000003</v>
      </c>
      <c r="AB33" s="104">
        <v>12098800</v>
      </c>
      <c r="AC33" s="9">
        <v>5.1100000000000003</v>
      </c>
      <c r="AD33" s="40">
        <f t="shared" si="0"/>
        <v>7.0000000000000284E-2</v>
      </c>
      <c r="AE33" s="162">
        <f t="shared" si="1"/>
        <v>9.8814229249013508E-3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42564</v>
      </c>
      <c r="X34" s="9">
        <v>5.07</v>
      </c>
      <c r="Y34" s="9">
        <v>5.13</v>
      </c>
      <c r="Z34" s="9">
        <v>5</v>
      </c>
      <c r="AA34" s="9">
        <v>5.0599999999999996</v>
      </c>
      <c r="AB34" s="104">
        <v>11936000</v>
      </c>
      <c r="AC34" s="9">
        <v>5.0599999999999996</v>
      </c>
      <c r="AD34" s="40">
        <f t="shared" si="0"/>
        <v>0.12999999999999989</v>
      </c>
      <c r="AE34" s="162">
        <f t="shared" si="1"/>
        <v>3.9682539682539542E-3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42563</v>
      </c>
      <c r="X35" s="9">
        <v>4.96</v>
      </c>
      <c r="Y35" s="9">
        <v>5.14</v>
      </c>
      <c r="Z35" s="9">
        <v>4.9400000000000004</v>
      </c>
      <c r="AA35" s="9">
        <v>5.04</v>
      </c>
      <c r="AB35" s="104">
        <v>17159800</v>
      </c>
      <c r="AC35" s="9">
        <v>5.04</v>
      </c>
      <c r="AD35" s="40">
        <f t="shared" si="0"/>
        <v>0.19999999999999929</v>
      </c>
      <c r="AE35" s="162">
        <f t="shared" si="1"/>
        <v>2.4390243902439046E-2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42562</v>
      </c>
      <c r="X36" s="9">
        <v>4.97</v>
      </c>
      <c r="Y36" s="9">
        <v>5.0199999999999996</v>
      </c>
      <c r="Z36" s="9">
        <v>4.9000000000000004</v>
      </c>
      <c r="AA36" s="9">
        <v>4.92</v>
      </c>
      <c r="AB36" s="104">
        <v>14997900</v>
      </c>
      <c r="AC36" s="9">
        <v>4.92</v>
      </c>
      <c r="AD36" s="40">
        <f t="shared" si="0"/>
        <v>0.11999999999999922</v>
      </c>
      <c r="AE36" s="162">
        <f t="shared" si="1"/>
        <v>-1.0060362173038184E-2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42559</v>
      </c>
      <c r="X37" s="9">
        <v>4.95</v>
      </c>
      <c r="Y37" s="9">
        <v>5.04</v>
      </c>
      <c r="Z37" s="9">
        <v>4.91</v>
      </c>
      <c r="AA37" s="9">
        <v>4.97</v>
      </c>
      <c r="AB37" s="104">
        <v>13103600</v>
      </c>
      <c r="AC37" s="9">
        <v>4.97</v>
      </c>
      <c r="AD37" s="40">
        <f t="shared" si="0"/>
        <v>0.12999999999999989</v>
      </c>
      <c r="AE37" s="162">
        <f t="shared" si="1"/>
        <v>1.2219959266802416E-2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42558</v>
      </c>
      <c r="X38" s="9">
        <v>4.8899999999999997</v>
      </c>
      <c r="Y38" s="9">
        <v>4.9400000000000004</v>
      </c>
      <c r="Z38" s="9">
        <v>4.8499999999999996</v>
      </c>
      <c r="AA38" s="9">
        <v>4.91</v>
      </c>
      <c r="AB38" s="104">
        <v>9954000</v>
      </c>
      <c r="AC38" s="9">
        <v>4.91</v>
      </c>
      <c r="AD38" s="40">
        <f t="shared" si="0"/>
        <v>9.0000000000000746E-2</v>
      </c>
      <c r="AE38" s="162">
        <f t="shared" si="1"/>
        <v>6.147540983606703E-3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42557</v>
      </c>
      <c r="X39" s="9">
        <v>4.9400000000000004</v>
      </c>
      <c r="Y39" s="9">
        <v>4.96</v>
      </c>
      <c r="Z39" s="9">
        <v>4.78</v>
      </c>
      <c r="AA39" s="9">
        <v>4.88</v>
      </c>
      <c r="AB39" s="104">
        <v>23933100</v>
      </c>
      <c r="AC39" s="9">
        <v>4.88</v>
      </c>
      <c r="AD39" s="40">
        <f t="shared" si="0"/>
        <v>0.17999999999999972</v>
      </c>
      <c r="AE39" s="162">
        <f t="shared" si="1"/>
        <v>-2.0080321285140701E-2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36" t="s">
        <v>78</v>
      </c>
      <c r="P40" s="536"/>
      <c r="W40" s="110">
        <v>42556</v>
      </c>
      <c r="X40" s="9">
        <v>4.9400000000000004</v>
      </c>
      <c r="Y40" s="9">
        <v>5</v>
      </c>
      <c r="Z40" s="9">
        <v>4.8600000000000003</v>
      </c>
      <c r="AA40" s="9">
        <v>4.9800000000000004</v>
      </c>
      <c r="AB40" s="104">
        <v>12801900</v>
      </c>
      <c r="AC40" s="9">
        <v>4.9800000000000004</v>
      </c>
      <c r="AD40" s="40">
        <f t="shared" si="0"/>
        <v>0.13999999999999968</v>
      </c>
      <c r="AE40" s="162">
        <f t="shared" si="1"/>
        <v>4.0322580645162365E-3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5.0710000000000006</v>
      </c>
      <c r="Q41" s="2"/>
      <c r="W41" s="110">
        <v>42552</v>
      </c>
      <c r="X41" s="9">
        <v>4.9400000000000004</v>
      </c>
      <c r="Y41" s="9">
        <v>4.96</v>
      </c>
      <c r="Z41" s="9">
        <v>4.8899999999999997</v>
      </c>
      <c r="AA41" s="9">
        <v>4.96</v>
      </c>
      <c r="AB41" s="104">
        <v>8855100</v>
      </c>
      <c r="AC41" s="9">
        <v>4.96</v>
      </c>
      <c r="AD41" s="40">
        <f t="shared" si="0"/>
        <v>7.0000000000000284E-2</v>
      </c>
      <c r="AE41" s="162">
        <f t="shared" si="1"/>
        <v>4.0485829959513442E-3</v>
      </c>
    </row>
    <row r="42" spans="1:31" ht="20.25" thickBot="1" x14ac:dyDescent="0.35">
      <c r="O42" s="83">
        <v>1.0900000000000001</v>
      </c>
      <c r="P42" s="83">
        <f t="shared" ref="P42:P61" si="5">O42*$Q$4</f>
        <v>5.0249000000000006</v>
      </c>
      <c r="Q42" s="2"/>
      <c r="T42" s="91" t="s">
        <v>113</v>
      </c>
      <c r="W42" s="110">
        <v>42551</v>
      </c>
      <c r="X42" s="9">
        <v>4.9400000000000004</v>
      </c>
      <c r="Y42" s="9">
        <v>4.9400000000000004</v>
      </c>
      <c r="Z42" s="9">
        <v>4.8</v>
      </c>
      <c r="AA42" s="9">
        <v>4.9400000000000004</v>
      </c>
      <c r="AB42" s="104">
        <v>14303400</v>
      </c>
      <c r="AC42" s="9">
        <v>4.9400000000000004</v>
      </c>
      <c r="AD42" s="40">
        <f t="shared" si="0"/>
        <v>0.14000000000000057</v>
      </c>
      <c r="AE42" s="162">
        <f t="shared" si="1"/>
        <v>1.8556701030927991E-2</v>
      </c>
    </row>
    <row r="43" spans="1:31" ht="15.75" thickTop="1" x14ac:dyDescent="0.25">
      <c r="L43" t="s">
        <v>223</v>
      </c>
      <c r="M43" s="2">
        <f>K61+M61-F61</f>
        <v>434.93000000000029</v>
      </c>
      <c r="O43" s="83">
        <v>1.08</v>
      </c>
      <c r="P43" s="83">
        <f t="shared" si="5"/>
        <v>4.9788000000000006</v>
      </c>
      <c r="Q43" s="2"/>
      <c r="T43" s="128" t="s">
        <v>98</v>
      </c>
      <c r="U43" s="98">
        <v>4.62</v>
      </c>
      <c r="W43" s="110">
        <v>42550</v>
      </c>
      <c r="X43" s="9">
        <v>4.8899999999999997</v>
      </c>
      <c r="Y43" s="9">
        <v>4.8899999999999997</v>
      </c>
      <c r="Z43" s="9">
        <v>4.78</v>
      </c>
      <c r="AA43" s="9">
        <v>4.8499999999999996</v>
      </c>
      <c r="AB43" s="104">
        <v>17053000</v>
      </c>
      <c r="AC43" s="9">
        <v>4.8499999999999996</v>
      </c>
      <c r="AD43" s="40">
        <f t="shared" si="0"/>
        <v>0.10999999999999943</v>
      </c>
      <c r="AE43" s="162">
        <f t="shared" si="1"/>
        <v>2.3206751054852148E-2</v>
      </c>
    </row>
    <row r="44" spans="1:31" x14ac:dyDescent="0.25">
      <c r="A44" s="390" t="s">
        <v>1</v>
      </c>
      <c r="B44" s="390" t="s">
        <v>2</v>
      </c>
      <c r="C44" s="390" t="s">
        <v>4</v>
      </c>
      <c r="D44" s="392" t="s">
        <v>5</v>
      </c>
      <c r="E44" s="392" t="s">
        <v>94</v>
      </c>
      <c r="F44" s="392" t="s">
        <v>60</v>
      </c>
      <c r="G44" s="390" t="s">
        <v>3</v>
      </c>
      <c r="H44" s="390" t="s">
        <v>6</v>
      </c>
      <c r="I44" s="392" t="s">
        <v>7</v>
      </c>
      <c r="J44" s="392" t="s">
        <v>95</v>
      </c>
      <c r="K44" s="392" t="s">
        <v>61</v>
      </c>
      <c r="L44" s="390" t="s">
        <v>37</v>
      </c>
      <c r="M44" s="390" t="s">
        <v>38</v>
      </c>
      <c r="O44" s="83">
        <v>1.07</v>
      </c>
      <c r="P44" s="83">
        <f t="shared" si="5"/>
        <v>4.9327000000000005</v>
      </c>
      <c r="Q44" s="2"/>
      <c r="T44" s="93" t="s">
        <v>99</v>
      </c>
      <c r="U44" s="88">
        <v>4.6500000000000004</v>
      </c>
      <c r="W44" s="110">
        <v>42549</v>
      </c>
      <c r="X44" s="9">
        <v>4.7</v>
      </c>
      <c r="Y44" s="9">
        <v>4.76</v>
      </c>
      <c r="Z44" s="9">
        <v>4.67</v>
      </c>
      <c r="AA44" s="9">
        <v>4.74</v>
      </c>
      <c r="AB44" s="104">
        <v>16223000</v>
      </c>
      <c r="AC44" s="9">
        <v>4.74</v>
      </c>
      <c r="AD44" s="40">
        <f t="shared" si="0"/>
        <v>8.9999999999999858E-2</v>
      </c>
      <c r="AE44" s="162">
        <f t="shared" si="1"/>
        <v>3.0434782608695699E-2</v>
      </c>
    </row>
    <row r="45" spans="1:31" x14ac:dyDescent="0.25">
      <c r="A45" s="393" t="s">
        <v>9</v>
      </c>
      <c r="B45" s="383">
        <v>42356</v>
      </c>
      <c r="C45" s="384">
        <v>250</v>
      </c>
      <c r="D45" s="385">
        <v>4.45</v>
      </c>
      <c r="E45" s="385">
        <v>0</v>
      </c>
      <c r="F45" s="385">
        <f>C45*D45+E45</f>
        <v>1112.5</v>
      </c>
      <c r="G45" s="383">
        <v>42398</v>
      </c>
      <c r="H45" s="388">
        <v>250</v>
      </c>
      <c r="I45" s="385">
        <v>4.5199999999999996</v>
      </c>
      <c r="J45" s="385">
        <v>0.02</v>
      </c>
      <c r="K45" s="385">
        <f>H45*I45-J45</f>
        <v>1129.98</v>
      </c>
      <c r="L45" s="384"/>
      <c r="M45" s="384"/>
      <c r="O45" s="83">
        <v>1.06</v>
      </c>
      <c r="P45" s="83">
        <f t="shared" si="5"/>
        <v>4.8866000000000005</v>
      </c>
      <c r="Q45" s="2"/>
      <c r="T45" s="93" t="s">
        <v>100</v>
      </c>
      <c r="U45" s="88" t="s">
        <v>476</v>
      </c>
      <c r="W45" s="110">
        <v>42548</v>
      </c>
      <c r="X45" s="9">
        <v>4.88</v>
      </c>
      <c r="Y45" s="9">
        <v>4.91</v>
      </c>
      <c r="Z45" s="9">
        <v>4.57</v>
      </c>
      <c r="AA45" s="9">
        <v>4.5999999999999996</v>
      </c>
      <c r="AB45" s="104">
        <v>24747500</v>
      </c>
      <c r="AC45" s="9">
        <v>4.5999999999999996</v>
      </c>
      <c r="AD45" s="40">
        <f t="shared" si="0"/>
        <v>0.33999999999999986</v>
      </c>
      <c r="AE45" s="162">
        <f t="shared" si="1"/>
        <v>-5.5441478439425151E-2</v>
      </c>
    </row>
    <row r="46" spans="1:31" x14ac:dyDescent="0.25">
      <c r="A46" s="394"/>
      <c r="B46" s="383">
        <v>42382</v>
      </c>
      <c r="C46" s="384">
        <v>250</v>
      </c>
      <c r="D46" s="385">
        <v>4.25</v>
      </c>
      <c r="E46" s="385">
        <v>0</v>
      </c>
      <c r="F46" s="385">
        <f>C46*D46+E46</f>
        <v>1062.5</v>
      </c>
      <c r="G46" s="383">
        <v>42418</v>
      </c>
      <c r="H46" s="388">
        <v>250</v>
      </c>
      <c r="I46" s="385">
        <v>4.45</v>
      </c>
      <c r="J46" s="385">
        <v>0.02</v>
      </c>
      <c r="K46" s="385">
        <f>H46*I46-J46</f>
        <v>1112.48</v>
      </c>
      <c r="L46" s="384"/>
      <c r="M46" s="384"/>
      <c r="O46" s="83">
        <v>1.05</v>
      </c>
      <c r="P46" s="83">
        <f t="shared" si="5"/>
        <v>4.8405000000000005</v>
      </c>
      <c r="Q46" s="2"/>
      <c r="T46" s="93" t="s">
        <v>101</v>
      </c>
      <c r="U46" s="88" t="s">
        <v>477</v>
      </c>
      <c r="W46" s="110">
        <v>42545</v>
      </c>
      <c r="X46" s="9">
        <v>4.92</v>
      </c>
      <c r="Y46" s="9">
        <v>5.05</v>
      </c>
      <c r="Z46" s="9">
        <v>4.83</v>
      </c>
      <c r="AA46" s="9">
        <v>4.87</v>
      </c>
      <c r="AB46" s="104">
        <v>26870900</v>
      </c>
      <c r="AC46" s="9">
        <v>4.87</v>
      </c>
      <c r="AD46" s="40">
        <f t="shared" si="0"/>
        <v>0.21999999999999975</v>
      </c>
      <c r="AE46" s="162">
        <f t="shared" si="1"/>
        <v>-4.5098039215686225E-2</v>
      </c>
    </row>
    <row r="47" spans="1:31" x14ac:dyDescent="0.25">
      <c r="A47" s="384"/>
      <c r="B47" s="383">
        <v>42402</v>
      </c>
      <c r="C47" s="384">
        <v>250</v>
      </c>
      <c r="D47" s="385">
        <v>4.3600000000000003</v>
      </c>
      <c r="E47" s="385">
        <v>0</v>
      </c>
      <c r="F47" s="385">
        <f>C47*D47+E47</f>
        <v>1090</v>
      </c>
      <c r="G47" s="383">
        <v>42436</v>
      </c>
      <c r="H47" s="388">
        <v>250</v>
      </c>
      <c r="I47" s="385">
        <v>5.83</v>
      </c>
      <c r="J47" s="385">
        <v>0.03</v>
      </c>
      <c r="K47" s="385">
        <f>H47*I47-J47</f>
        <v>1457.47</v>
      </c>
      <c r="L47" s="384"/>
      <c r="M47" s="384"/>
      <c r="O47" s="83">
        <v>1.04</v>
      </c>
      <c r="P47" s="83">
        <f t="shared" si="5"/>
        <v>4.7944000000000004</v>
      </c>
      <c r="Q47" s="2"/>
      <c r="T47" s="93" t="s">
        <v>102</v>
      </c>
      <c r="U47" s="88">
        <v>5.85</v>
      </c>
      <c r="W47" s="110">
        <v>42544</v>
      </c>
      <c r="X47" s="9">
        <v>5.17</v>
      </c>
      <c r="Y47" s="9">
        <v>5.18</v>
      </c>
      <c r="Z47" s="9">
        <v>5.04</v>
      </c>
      <c r="AA47" s="9">
        <v>5.0999999999999996</v>
      </c>
      <c r="AB47" s="104">
        <v>13295600</v>
      </c>
      <c r="AC47" s="9">
        <v>5.0999999999999996</v>
      </c>
      <c r="AD47" s="40">
        <f t="shared" si="0"/>
        <v>0.13999999999999968</v>
      </c>
      <c r="AE47" s="162">
        <f t="shared" si="1"/>
        <v>1.9646365422396617E-3</v>
      </c>
    </row>
    <row r="48" spans="1:31" x14ac:dyDescent="0.25">
      <c r="A48" s="384"/>
      <c r="B48" s="383"/>
      <c r="C48" s="384"/>
      <c r="D48" s="385"/>
      <c r="E48" s="385"/>
      <c r="F48" s="385"/>
      <c r="G48" s="384"/>
      <c r="H48" s="388"/>
      <c r="I48" s="385"/>
      <c r="J48" s="385"/>
      <c r="K48" s="385"/>
      <c r="L48" s="384"/>
      <c r="M48" s="384"/>
      <c r="O48" s="83">
        <v>1.03</v>
      </c>
      <c r="P48" s="83">
        <f t="shared" si="5"/>
        <v>4.7483000000000004</v>
      </c>
      <c r="Q48" s="2"/>
      <c r="T48" s="93" t="s">
        <v>103</v>
      </c>
      <c r="U48" s="88">
        <v>0.658107</v>
      </c>
      <c r="W48" s="110">
        <v>42543</v>
      </c>
      <c r="X48" s="9">
        <v>5.19</v>
      </c>
      <c r="Y48" s="9">
        <v>5.22</v>
      </c>
      <c r="Z48" s="9">
        <v>5.07</v>
      </c>
      <c r="AA48" s="9">
        <v>5.09</v>
      </c>
      <c r="AB48" s="104">
        <v>22433700</v>
      </c>
      <c r="AC48" s="9">
        <v>5.09</v>
      </c>
      <c r="AD48" s="40">
        <f t="shared" si="0"/>
        <v>0.14999999999999947</v>
      </c>
      <c r="AE48" s="162">
        <f t="shared" si="1"/>
        <v>-2.303262955854124E-2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8"/>
      <c r="I49" s="385"/>
      <c r="J49" s="385"/>
      <c r="K49" s="385"/>
      <c r="L49" s="384"/>
      <c r="M49" s="384"/>
      <c r="O49" s="83">
        <v>1.02</v>
      </c>
      <c r="P49" s="83">
        <f t="shared" si="5"/>
        <v>4.7022000000000004</v>
      </c>
      <c r="Q49" s="2"/>
      <c r="T49" s="93" t="s">
        <v>123</v>
      </c>
      <c r="U49" s="88" t="s">
        <v>325</v>
      </c>
      <c r="W49" s="110">
        <v>42542</v>
      </c>
      <c r="X49" s="9">
        <v>5.17</v>
      </c>
      <c r="Y49" s="9">
        <v>5.21</v>
      </c>
      <c r="Z49" s="9">
        <v>5.09</v>
      </c>
      <c r="AA49" s="9">
        <v>5.21</v>
      </c>
      <c r="AB49" s="104">
        <v>10720000</v>
      </c>
      <c r="AC49" s="9">
        <v>5.21</v>
      </c>
      <c r="AD49" s="40">
        <f t="shared" si="0"/>
        <v>0.12000000000000011</v>
      </c>
      <c r="AE49" s="162">
        <f t="shared" si="1"/>
        <v>7.7369439071566237E-3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8"/>
      <c r="I50" s="385"/>
      <c r="J50" s="385"/>
      <c r="K50" s="385"/>
      <c r="L50" s="384"/>
      <c r="M50" s="384"/>
      <c r="O50" s="83">
        <v>1.01</v>
      </c>
      <c r="P50" s="83">
        <f t="shared" si="5"/>
        <v>4.6561000000000003</v>
      </c>
      <c r="Q50" s="2"/>
      <c r="T50" s="93"/>
      <c r="U50" s="88"/>
      <c r="W50" s="110">
        <v>42541</v>
      </c>
      <c r="X50" s="9">
        <v>5.16</v>
      </c>
      <c r="Y50" s="9">
        <v>5.2</v>
      </c>
      <c r="Z50" s="9">
        <v>5.14</v>
      </c>
      <c r="AA50" s="9">
        <v>5.17</v>
      </c>
      <c r="AB50" s="104">
        <v>14614300</v>
      </c>
      <c r="AC50" s="9">
        <v>5.17</v>
      </c>
      <c r="AD50" s="40">
        <f t="shared" si="0"/>
        <v>6.0000000000000497E-2</v>
      </c>
      <c r="AE50" s="162">
        <f t="shared" si="1"/>
        <v>1.1741682974559575E-2</v>
      </c>
    </row>
    <row r="51" spans="1:31" x14ac:dyDescent="0.25">
      <c r="A51" s="384"/>
      <c r="B51" s="384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5"/>
        <v>4.6100000000000003</v>
      </c>
      <c r="Q51" s="2"/>
      <c r="T51" s="93" t="s">
        <v>105</v>
      </c>
      <c r="U51" s="88" t="s">
        <v>478</v>
      </c>
      <c r="W51" s="110">
        <v>42538</v>
      </c>
      <c r="X51" s="9">
        <v>5.04</v>
      </c>
      <c r="Y51" s="9">
        <v>5.15</v>
      </c>
      <c r="Z51" s="9">
        <v>5.0199999999999996</v>
      </c>
      <c r="AA51" s="9">
        <v>5.1100000000000003</v>
      </c>
      <c r="AB51" s="104">
        <v>18634800</v>
      </c>
      <c r="AC51" s="9">
        <v>5.1100000000000003</v>
      </c>
      <c r="AD51" s="40">
        <f t="shared" si="0"/>
        <v>0.13000000000000078</v>
      </c>
      <c r="AE51" s="162">
        <f t="shared" si="1"/>
        <v>1.388888888888884E-2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5"/>
        <v>4.5639000000000003</v>
      </c>
      <c r="Q52" s="2"/>
      <c r="T52" s="93" t="s">
        <v>106</v>
      </c>
      <c r="U52" s="88" t="s">
        <v>216</v>
      </c>
      <c r="W52" s="110">
        <v>42537</v>
      </c>
      <c r="X52" s="9">
        <v>4.84</v>
      </c>
      <c r="Y52" s="9">
        <v>5.07</v>
      </c>
      <c r="Z52" s="9">
        <v>4.84</v>
      </c>
      <c r="AA52" s="9">
        <v>5.04</v>
      </c>
      <c r="AB52" s="104">
        <v>17525000</v>
      </c>
      <c r="AC52" s="9">
        <v>5.04</v>
      </c>
      <c r="AD52" s="40">
        <f t="shared" si="0"/>
        <v>0.23000000000000043</v>
      </c>
      <c r="AE52" s="162">
        <f t="shared" si="1"/>
        <v>3.7037037037036979E-2</v>
      </c>
    </row>
    <row r="53" spans="1:31" x14ac:dyDescent="0.25">
      <c r="A53" s="384"/>
      <c r="B53" s="384"/>
      <c r="C53" s="384"/>
      <c r="D53" s="385"/>
      <c r="E53" s="385"/>
      <c r="F53" s="385"/>
      <c r="G53" s="384"/>
      <c r="H53" s="384"/>
      <c r="I53" s="385"/>
      <c r="J53" s="385"/>
      <c r="K53" s="385"/>
      <c r="L53" s="384"/>
      <c r="M53" s="384"/>
      <c r="O53" s="83">
        <v>0.98</v>
      </c>
      <c r="P53" s="83">
        <f t="shared" si="5"/>
        <v>4.5178000000000003</v>
      </c>
      <c r="Q53" s="2"/>
      <c r="T53" s="93" t="s">
        <v>107</v>
      </c>
      <c r="U53" s="90">
        <v>14266664</v>
      </c>
      <c r="W53" s="110">
        <v>42536</v>
      </c>
      <c r="X53" s="9">
        <v>4.91</v>
      </c>
      <c r="Y53" s="9">
        <v>4.9800000000000004</v>
      </c>
      <c r="Z53" s="9">
        <v>4.82</v>
      </c>
      <c r="AA53" s="9">
        <v>4.8600000000000003</v>
      </c>
      <c r="AB53" s="104">
        <v>19216100</v>
      </c>
      <c r="AC53" s="9">
        <v>4.8600000000000003</v>
      </c>
      <c r="AD53" s="40">
        <f t="shared" si="0"/>
        <v>0.16000000000000014</v>
      </c>
      <c r="AE53" s="162">
        <f t="shared" si="1"/>
        <v>6.2111801242237252E-3</v>
      </c>
    </row>
    <row r="54" spans="1:31" x14ac:dyDescent="0.25">
      <c r="A54" s="384"/>
      <c r="B54" s="384"/>
      <c r="C54" s="384"/>
      <c r="D54" s="385"/>
      <c r="E54" s="385"/>
      <c r="F54" s="385"/>
      <c r="G54" s="384"/>
      <c r="H54" s="384"/>
      <c r="I54" s="385"/>
      <c r="J54" s="385"/>
      <c r="K54" s="385"/>
      <c r="L54" s="384"/>
      <c r="M54" s="384"/>
      <c r="O54" s="83">
        <v>0.97</v>
      </c>
      <c r="P54" s="83">
        <f t="shared" si="5"/>
        <v>4.4717000000000002</v>
      </c>
      <c r="T54" s="93" t="s">
        <v>110</v>
      </c>
      <c r="U54" s="90">
        <v>16154700</v>
      </c>
      <c r="W54" s="110">
        <v>42535</v>
      </c>
      <c r="X54" s="9">
        <v>4.87</v>
      </c>
      <c r="Y54" s="9">
        <v>4.9000000000000004</v>
      </c>
      <c r="Z54" s="9">
        <v>4.75</v>
      </c>
      <c r="AA54" s="9">
        <v>4.83</v>
      </c>
      <c r="AB54" s="104">
        <v>17161100</v>
      </c>
      <c r="AC54" s="9">
        <v>4.83</v>
      </c>
      <c r="AD54" s="40">
        <f t="shared" si="0"/>
        <v>0.15000000000000036</v>
      </c>
      <c r="AE54" s="162">
        <f t="shared" si="1"/>
        <v>-8.2135523613963146E-3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4"/>
      <c r="I55" s="385"/>
      <c r="J55" s="385"/>
      <c r="K55" s="385"/>
      <c r="L55" s="384"/>
      <c r="M55" s="384"/>
      <c r="O55" s="83">
        <v>0.96</v>
      </c>
      <c r="P55" s="83">
        <f t="shared" si="5"/>
        <v>4.4256000000000002</v>
      </c>
      <c r="T55" s="93" t="s">
        <v>108</v>
      </c>
      <c r="U55" s="88" t="s">
        <v>479</v>
      </c>
      <c r="W55" s="110">
        <v>42534</v>
      </c>
      <c r="X55" s="9">
        <v>4.97</v>
      </c>
      <c r="Y55" s="9">
        <v>5.05</v>
      </c>
      <c r="Z55" s="9">
        <v>4.87</v>
      </c>
      <c r="AA55" s="9">
        <v>4.87</v>
      </c>
      <c r="AB55" s="104">
        <v>18954900</v>
      </c>
      <c r="AC55" s="9">
        <v>4.87</v>
      </c>
      <c r="AD55" s="40">
        <f t="shared" si="0"/>
        <v>0.17999999999999972</v>
      </c>
      <c r="AE55" s="162" t="e">
        <f t="shared" si="1"/>
        <v>#DIV/0!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4"/>
      <c r="I56" s="385"/>
      <c r="J56" s="385"/>
      <c r="K56" s="385"/>
      <c r="L56" s="384"/>
      <c r="M56" s="384"/>
      <c r="O56" s="83">
        <v>0.95</v>
      </c>
      <c r="P56" s="83">
        <f t="shared" si="5"/>
        <v>4.3795000000000002</v>
      </c>
      <c r="T56" s="93" t="s">
        <v>111</v>
      </c>
      <c r="U56" s="88" t="s">
        <v>130</v>
      </c>
      <c r="W56" s="110">
        <v>42534</v>
      </c>
      <c r="X56" s="9" t="s">
        <v>177</v>
      </c>
      <c r="Y56" s="9"/>
      <c r="Z56" s="9"/>
      <c r="AA56" s="9"/>
      <c r="AB56" s="104"/>
      <c r="AC56" s="9"/>
      <c r="AD56" s="40">
        <f t="shared" si="0"/>
        <v>0</v>
      </c>
      <c r="AE56" s="162">
        <f t="shared" si="1"/>
        <v>-1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4"/>
      <c r="I57" s="385"/>
      <c r="J57" s="385"/>
      <c r="K57" s="385"/>
      <c r="L57" s="384"/>
      <c r="M57" s="384"/>
      <c r="O57" s="83">
        <v>0.94</v>
      </c>
      <c r="P57" s="83">
        <f t="shared" si="5"/>
        <v>4.3334000000000001</v>
      </c>
      <c r="T57" s="93" t="s">
        <v>112</v>
      </c>
      <c r="U57" s="88">
        <v>-0.49</v>
      </c>
      <c r="W57" s="110">
        <v>42531</v>
      </c>
      <c r="X57" s="9">
        <v>5.1100000000000003</v>
      </c>
      <c r="Y57" s="9">
        <v>5.13</v>
      </c>
      <c r="Z57" s="9">
        <v>5.04</v>
      </c>
      <c r="AA57" s="9">
        <v>5.1100000000000003</v>
      </c>
      <c r="AB57" s="104">
        <v>13416900</v>
      </c>
      <c r="AC57" s="9">
        <v>5.01</v>
      </c>
      <c r="AD57" s="40">
        <f t="shared" si="0"/>
        <v>8.9999999999999858E-2</v>
      </c>
      <c r="AE57" s="162">
        <f t="shared" si="1"/>
        <v>0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4"/>
      <c r="I58" s="385"/>
      <c r="J58" s="385"/>
      <c r="K58" s="385"/>
      <c r="L58" s="384"/>
      <c r="M58" s="384"/>
      <c r="O58" s="83">
        <v>0.93</v>
      </c>
      <c r="P58" s="83">
        <f t="shared" si="5"/>
        <v>4.2873000000000001</v>
      </c>
      <c r="T58" s="93" t="s">
        <v>109</v>
      </c>
      <c r="U58" s="88" t="s">
        <v>394</v>
      </c>
      <c r="W58" s="110">
        <v>42530</v>
      </c>
      <c r="X58" s="9">
        <v>5.21</v>
      </c>
      <c r="Y58" s="9">
        <v>5.24</v>
      </c>
      <c r="Z58" s="9">
        <v>5.1100000000000003</v>
      </c>
      <c r="AA58" s="9">
        <v>5.12</v>
      </c>
      <c r="AB58" s="104">
        <v>10560900</v>
      </c>
      <c r="AC58" s="9">
        <v>5.01</v>
      </c>
      <c r="AD58" s="40">
        <f t="shared" si="0"/>
        <v>0.12999999999999989</v>
      </c>
      <c r="AE58" s="162">
        <f t="shared" si="1"/>
        <v>-1.5717092337917515E-2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4"/>
      <c r="I59" s="385"/>
      <c r="J59" s="385"/>
      <c r="K59" s="385"/>
      <c r="L59" s="384"/>
      <c r="M59" s="384"/>
      <c r="O59" s="83">
        <v>0.92</v>
      </c>
      <c r="P59" s="83">
        <f t="shared" si="5"/>
        <v>4.2412000000000001</v>
      </c>
      <c r="W59" s="110">
        <v>42529</v>
      </c>
      <c r="X59" s="9">
        <v>5.23</v>
      </c>
      <c r="Y59" s="9">
        <v>5.27</v>
      </c>
      <c r="Z59" s="9">
        <v>5.19</v>
      </c>
      <c r="AA59" s="9">
        <v>5.2</v>
      </c>
      <c r="AB59" s="104">
        <v>8946700</v>
      </c>
      <c r="AC59" s="9">
        <v>5.09</v>
      </c>
      <c r="AD59" s="40">
        <f t="shared" si="0"/>
        <v>7.9999999999999183E-2</v>
      </c>
      <c r="AE59" s="162">
        <f t="shared" si="1"/>
        <v>-1.9607843137254832E-3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5"/>
        <v>4.1951000000000001</v>
      </c>
      <c r="W60" s="110">
        <v>42528</v>
      </c>
      <c r="X60" s="9">
        <v>5.22</v>
      </c>
      <c r="Y60" s="9">
        <v>5.27</v>
      </c>
      <c r="Z60" s="9">
        <v>5.16</v>
      </c>
      <c r="AA60" s="9">
        <v>5.21</v>
      </c>
      <c r="AB60" s="104">
        <v>16625100</v>
      </c>
      <c r="AC60" s="9">
        <v>5.0999999999999996</v>
      </c>
      <c r="AD60" s="40">
        <f t="shared" si="0"/>
        <v>0.10999999999999943</v>
      </c>
      <c r="AE60" s="162">
        <f t="shared" si="1"/>
        <v>3.937007874015741E-3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4.149</v>
      </c>
      <c r="W61" s="110">
        <v>42527</v>
      </c>
      <c r="X61" s="9">
        <v>5.24</v>
      </c>
      <c r="Y61" s="9">
        <v>5.3</v>
      </c>
      <c r="Z61" s="9">
        <v>5.17</v>
      </c>
      <c r="AA61" s="9">
        <v>5.19</v>
      </c>
      <c r="AB61" s="104">
        <v>15016200</v>
      </c>
      <c r="AC61" s="9">
        <v>5.08</v>
      </c>
      <c r="AD61" s="40">
        <f t="shared" si="0"/>
        <v>0.12999999999999989</v>
      </c>
      <c r="AE61" s="162">
        <f t="shared" si="1"/>
        <v>-7.8125E-3</v>
      </c>
    </row>
    <row r="62" spans="1:31" x14ac:dyDescent="0.25">
      <c r="W62" s="110">
        <v>42524</v>
      </c>
      <c r="X62" s="9">
        <v>5.07</v>
      </c>
      <c r="Y62" s="9">
        <v>5.24</v>
      </c>
      <c r="Z62" s="9">
        <v>5.07</v>
      </c>
      <c r="AA62" s="9">
        <v>5.23</v>
      </c>
      <c r="AB62" s="104">
        <v>9578000</v>
      </c>
      <c r="AC62" s="9">
        <v>5.12</v>
      </c>
      <c r="AD62" s="40">
        <f t="shared" si="0"/>
        <v>0.16999999999999993</v>
      </c>
      <c r="AE62" s="162">
        <f t="shared" si="1"/>
        <v>1.3861386138613874E-2</v>
      </c>
    </row>
    <row r="63" spans="1:31" x14ac:dyDescent="0.25">
      <c r="W63" s="110">
        <v>42523</v>
      </c>
      <c r="X63" s="9">
        <v>5.08</v>
      </c>
      <c r="Y63" s="9">
        <v>5.17</v>
      </c>
      <c r="Z63" s="9">
        <v>5.0199999999999996</v>
      </c>
      <c r="AA63" s="9">
        <v>5.16</v>
      </c>
      <c r="AB63" s="104">
        <v>9541300</v>
      </c>
      <c r="AC63" s="9">
        <v>5.05</v>
      </c>
      <c r="AD63" s="40">
        <f t="shared" si="0"/>
        <v>0.15000000000000036</v>
      </c>
      <c r="AE63" s="162">
        <f t="shared" si="1"/>
        <v>1.6096579476861272E-2</v>
      </c>
    </row>
    <row r="64" spans="1:31" x14ac:dyDescent="0.25">
      <c r="W64" s="110">
        <v>42522</v>
      </c>
      <c r="X64" s="9">
        <v>5.14</v>
      </c>
      <c r="Y64" s="9">
        <v>5.2</v>
      </c>
      <c r="Z64" s="9">
        <v>5.0599999999999996</v>
      </c>
      <c r="AA64" s="9">
        <v>5.07</v>
      </c>
      <c r="AB64" s="104">
        <v>13850200</v>
      </c>
      <c r="AC64" s="9">
        <v>4.97</v>
      </c>
      <c r="AD64" s="40">
        <f t="shared" si="0"/>
        <v>0.14000000000000057</v>
      </c>
      <c r="AE64" s="162">
        <f t="shared" si="1"/>
        <v>-1.7786561264822143E-2</v>
      </c>
    </row>
    <row r="65" spans="23:31" x14ac:dyDescent="0.25">
      <c r="W65" s="110">
        <v>42521</v>
      </c>
      <c r="X65" s="9">
        <v>5.18</v>
      </c>
      <c r="Y65" s="9">
        <v>5.2</v>
      </c>
      <c r="Z65" s="9">
        <v>5.14</v>
      </c>
      <c r="AA65" s="9">
        <v>5.17</v>
      </c>
      <c r="AB65" s="104">
        <v>9974500</v>
      </c>
      <c r="AC65" s="9">
        <v>5.0599999999999996</v>
      </c>
      <c r="AD65" s="40">
        <f t="shared" si="0"/>
        <v>6.0000000000000497E-2</v>
      </c>
      <c r="AE65" s="162">
        <f t="shared" si="1"/>
        <v>3.9682539682539542E-3</v>
      </c>
    </row>
    <row r="66" spans="23:31" x14ac:dyDescent="0.25">
      <c r="W66" s="110">
        <v>42517</v>
      </c>
      <c r="X66" s="9">
        <v>5.16</v>
      </c>
      <c r="Y66" s="9">
        <v>5.2</v>
      </c>
      <c r="Z66" s="9">
        <v>5.0999999999999996</v>
      </c>
      <c r="AA66" s="9">
        <v>5.15</v>
      </c>
      <c r="AB66" s="104">
        <v>6227100</v>
      </c>
      <c r="AC66" s="9">
        <v>5.04</v>
      </c>
      <c r="AD66" s="40">
        <f t="shared" si="0"/>
        <v>0.10000000000000053</v>
      </c>
      <c r="AE66" s="162">
        <f t="shared" si="1"/>
        <v>-1.980198019801982E-3</v>
      </c>
    </row>
    <row r="67" spans="23:31" x14ac:dyDescent="0.25">
      <c r="W67" s="110">
        <v>42516</v>
      </c>
      <c r="X67" s="9">
        <v>5.22</v>
      </c>
      <c r="Y67" s="9">
        <v>5.28</v>
      </c>
      <c r="Z67" s="9">
        <v>5.15</v>
      </c>
      <c r="AA67" s="9">
        <v>5.16</v>
      </c>
      <c r="AB67" s="104">
        <v>8489100</v>
      </c>
      <c r="AC67" s="9">
        <v>5.05</v>
      </c>
      <c r="AD67" s="40">
        <f>Y67-Z67</f>
        <v>0.12999999999999989</v>
      </c>
      <c r="AE67" s="162">
        <f>AC67/AC68-1</f>
        <v>-1.1741682974559797E-2</v>
      </c>
    </row>
    <row r="68" spans="23:31" x14ac:dyDescent="0.25">
      <c r="W68" s="110">
        <v>42515</v>
      </c>
      <c r="X68" s="9">
        <v>5.12</v>
      </c>
      <c r="Y68" s="9">
        <v>5.24</v>
      </c>
      <c r="Z68" s="9">
        <v>5.0999999999999996</v>
      </c>
      <c r="AA68" s="9">
        <v>5.22</v>
      </c>
      <c r="AB68" s="104">
        <v>10657200</v>
      </c>
      <c r="AC68" s="9">
        <v>5.1100000000000003</v>
      </c>
      <c r="AD68" s="40">
        <f>Y68-Z68</f>
        <v>0.14000000000000057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6">
        <v>42214</v>
      </c>
      <c r="C2" s="7">
        <v>10</v>
      </c>
      <c r="D2" s="44">
        <v>113.01</v>
      </c>
      <c r="E2" s="44">
        <v>0</v>
      </c>
      <c r="F2" s="44">
        <f t="shared" ref="F2:F15" si="0">C2*D2 + E2</f>
        <v>1130.1000000000001</v>
      </c>
      <c r="G2" s="476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170</v>
      </c>
      <c r="T2" s="1"/>
      <c r="W2" s="133">
        <v>42608</v>
      </c>
      <c r="X2" s="10">
        <v>80.11</v>
      </c>
      <c r="Y2" s="10">
        <v>80.33</v>
      </c>
      <c r="Z2" s="10">
        <v>79.27</v>
      </c>
      <c r="AA2" s="10">
        <v>79.77</v>
      </c>
      <c r="AB2" s="95">
        <v>8908600</v>
      </c>
      <c r="AC2" s="10">
        <v>79.77</v>
      </c>
      <c r="AD2" s="40">
        <f>Y2-Z2</f>
        <v>1.0600000000000023</v>
      </c>
      <c r="AE2" s="162">
        <f>AC2/AC3-1</f>
        <v>-3.8711288711289482E-3</v>
      </c>
    </row>
    <row r="3" spans="1:40" x14ac:dyDescent="0.25">
      <c r="A3" s="23" t="s">
        <v>71</v>
      </c>
      <c r="B3" s="476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6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(F18-K18-M18)/Q2</f>
        <v>85.22517647058821</v>
      </c>
      <c r="W3" s="133">
        <v>42607</v>
      </c>
      <c r="X3" s="10">
        <v>80.45</v>
      </c>
      <c r="Y3" s="10">
        <v>81</v>
      </c>
      <c r="Z3" s="10">
        <v>79.3</v>
      </c>
      <c r="AA3" s="10">
        <v>80.08</v>
      </c>
      <c r="AB3" s="95">
        <v>9220100</v>
      </c>
      <c r="AC3" s="10">
        <v>80.08</v>
      </c>
      <c r="AD3" s="40">
        <f t="shared" ref="AD3:AD66" si="1">Y3-Z3</f>
        <v>1.7000000000000028</v>
      </c>
      <c r="AE3" s="162">
        <f t="shared" ref="AE3:AE66" si="2">AC3/AC4-1</f>
        <v>-5.2173913043478404E-3</v>
      </c>
      <c r="AN3" s="234"/>
    </row>
    <row r="4" spans="1:40" x14ac:dyDescent="0.25">
      <c r="B4" s="476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6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79.77</v>
      </c>
      <c r="W4" s="133">
        <v>42606</v>
      </c>
      <c r="X4" s="10">
        <v>81.47</v>
      </c>
      <c r="Y4" s="10">
        <v>82.1</v>
      </c>
      <c r="Z4" s="10">
        <v>80.180000000000007</v>
      </c>
      <c r="AA4" s="10">
        <v>80.5</v>
      </c>
      <c r="AB4" s="95">
        <v>9699600</v>
      </c>
      <c r="AC4" s="10">
        <v>80.5</v>
      </c>
      <c r="AD4" s="40">
        <f t="shared" si="1"/>
        <v>1.9199999999999875</v>
      </c>
      <c r="AE4" s="162">
        <f t="shared" si="2"/>
        <v>-1.1906223149625639E-2</v>
      </c>
    </row>
    <row r="5" spans="1:40" x14ac:dyDescent="0.25">
      <c r="B5" s="476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6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13560.9</v>
      </c>
      <c r="T5" s="1"/>
      <c r="W5" s="133">
        <v>42605</v>
      </c>
      <c r="X5" s="10">
        <v>81.459999999999994</v>
      </c>
      <c r="Y5" s="10">
        <v>81.64</v>
      </c>
      <c r="Z5" s="10">
        <v>81.02</v>
      </c>
      <c r="AA5" s="10">
        <v>81.47</v>
      </c>
      <c r="AB5" s="95">
        <v>8279400</v>
      </c>
      <c r="AC5" s="10">
        <v>81.47</v>
      </c>
      <c r="AD5" s="40">
        <f t="shared" si="1"/>
        <v>0.62000000000000455</v>
      </c>
      <c r="AE5" s="162">
        <f t="shared" si="2"/>
        <v>6.7968363816113264E-3</v>
      </c>
      <c r="AK5" s="234"/>
      <c r="AN5" s="234"/>
    </row>
    <row r="6" spans="1:40" x14ac:dyDescent="0.25">
      <c r="B6" s="47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6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343</v>
      </c>
      <c r="O6" s="11" t="s">
        <v>64</v>
      </c>
      <c r="Q6" s="2">
        <f>Q3*Q2</f>
        <v>14488.279999999995</v>
      </c>
      <c r="W6" s="133">
        <v>42604</v>
      </c>
      <c r="X6" s="10">
        <v>80.89</v>
      </c>
      <c r="Y6" s="10">
        <v>81.53</v>
      </c>
      <c r="Z6" s="10">
        <v>80.599999999999994</v>
      </c>
      <c r="AA6" s="10">
        <v>80.92</v>
      </c>
      <c r="AB6" s="95">
        <v>7522000</v>
      </c>
      <c r="AC6" s="10">
        <v>80.92</v>
      </c>
      <c r="AD6" s="40">
        <f t="shared" si="1"/>
        <v>0.93000000000000682</v>
      </c>
      <c r="AE6" s="162">
        <f t="shared" si="2"/>
        <v>-9.8765432098768535E-4</v>
      </c>
    </row>
    <row r="7" spans="1:40" x14ac:dyDescent="0.25">
      <c r="B7" s="476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5"/>
      <c r="H7" s="7"/>
      <c r="I7" s="7"/>
      <c r="J7" s="7"/>
      <c r="K7" s="7"/>
      <c r="O7" s="11" t="s">
        <v>187</v>
      </c>
      <c r="Q7" s="2">
        <f>Q10+Q8</f>
        <v>-927.37999999999556</v>
      </c>
      <c r="R7">
        <v>150</v>
      </c>
      <c r="W7" s="133">
        <v>42601</v>
      </c>
      <c r="X7" s="10">
        <v>80.56</v>
      </c>
      <c r="Y7" s="10">
        <v>81.180000000000007</v>
      </c>
      <c r="Z7" s="10">
        <v>80.23</v>
      </c>
      <c r="AA7" s="10">
        <v>81</v>
      </c>
      <c r="AB7" s="95">
        <v>8227900</v>
      </c>
      <c r="AC7" s="10">
        <v>81</v>
      </c>
      <c r="AD7" s="40">
        <f t="shared" si="1"/>
        <v>0.95000000000000284</v>
      </c>
      <c r="AE7" s="162">
        <f t="shared" si="2"/>
        <v>5.0874798362079421E-3</v>
      </c>
    </row>
    <row r="8" spans="1:40" x14ac:dyDescent="0.25">
      <c r="B8" s="476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5"/>
      <c r="H8" s="82"/>
      <c r="I8" s="7"/>
      <c r="J8" s="7"/>
      <c r="K8" s="7"/>
      <c r="O8" s="11" t="s">
        <v>190</v>
      </c>
      <c r="P8" s="34"/>
      <c r="Q8" s="2">
        <f>K18+M18-F18+Q2*Q4</f>
        <v>-927.37999999999556</v>
      </c>
      <c r="T8" s="1"/>
      <c r="W8" s="133">
        <v>42600</v>
      </c>
      <c r="X8" s="10">
        <v>80.87</v>
      </c>
      <c r="Y8" s="10">
        <v>81.27</v>
      </c>
      <c r="Z8" s="10">
        <v>80.180000000000007</v>
      </c>
      <c r="AA8" s="10">
        <v>80.59</v>
      </c>
      <c r="AB8" s="95">
        <v>8994400</v>
      </c>
      <c r="AC8" s="10">
        <v>80.59</v>
      </c>
      <c r="AD8" s="40">
        <f t="shared" si="1"/>
        <v>1.0899999999999892</v>
      </c>
      <c r="AE8" s="162">
        <f t="shared" si="2"/>
        <v>-1.3630731102850513E-3</v>
      </c>
    </row>
    <row r="9" spans="1:40" x14ac:dyDescent="0.25">
      <c r="A9" s="426"/>
      <c r="B9" s="476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5"/>
      <c r="H9" s="7"/>
      <c r="I9" s="7"/>
      <c r="J9" s="7"/>
      <c r="K9" s="7"/>
      <c r="O9" s="11" t="s">
        <v>224</v>
      </c>
      <c r="Q9" s="138">
        <f>IF(Q2=0, 0, Q8/Q6)</f>
        <v>-6.4008978291418717E-2</v>
      </c>
      <c r="W9" s="133">
        <v>42599</v>
      </c>
      <c r="X9" s="10">
        <v>79.459999999999994</v>
      </c>
      <c r="Y9" s="10">
        <v>80.87</v>
      </c>
      <c r="Z9" s="10">
        <v>79.3</v>
      </c>
      <c r="AA9" s="10">
        <v>80.7</v>
      </c>
      <c r="AB9" s="95">
        <v>10583800</v>
      </c>
      <c r="AC9" s="10">
        <v>80.7</v>
      </c>
      <c r="AD9" s="40">
        <f t="shared" si="1"/>
        <v>1.5700000000000074</v>
      </c>
      <c r="AE9" s="162">
        <f t="shared" si="2"/>
        <v>1.8296529968454323E-2</v>
      </c>
    </row>
    <row r="10" spans="1:40" x14ac:dyDescent="0.25">
      <c r="A10" s="426" t="s">
        <v>227</v>
      </c>
      <c r="B10" s="476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5"/>
      <c r="H10" s="7"/>
      <c r="I10" s="7"/>
      <c r="J10" s="7"/>
      <c r="K10" s="7"/>
      <c r="O10" s="11" t="s">
        <v>223</v>
      </c>
      <c r="P10" s="34"/>
      <c r="Q10" s="2">
        <f>M49</f>
        <v>0</v>
      </c>
      <c r="W10" s="133">
        <v>42598</v>
      </c>
      <c r="X10" s="10">
        <v>79.569999999999993</v>
      </c>
      <c r="Y10" s="10">
        <v>79.8</v>
      </c>
      <c r="Z10" s="10">
        <v>79.239999999999995</v>
      </c>
      <c r="AA10" s="10">
        <v>79.25</v>
      </c>
      <c r="AB10" s="95">
        <v>7969900</v>
      </c>
      <c r="AC10" s="10">
        <v>79.25</v>
      </c>
      <c r="AD10" s="40">
        <f t="shared" si="1"/>
        <v>0.56000000000000227</v>
      </c>
      <c r="AE10" s="162">
        <f t="shared" si="2"/>
        <v>-5.0219711236660913E-3</v>
      </c>
    </row>
    <row r="11" spans="1:40" x14ac:dyDescent="0.25">
      <c r="A11" s="426">
        <v>92.64</v>
      </c>
      <c r="B11" s="476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6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2.3099999999999999E-2</v>
      </c>
      <c r="W11" s="133">
        <v>42597</v>
      </c>
      <c r="X11" s="10">
        <v>79.88</v>
      </c>
      <c r="Y11" s="10">
        <v>80.09</v>
      </c>
      <c r="Z11" s="10">
        <v>79.430000000000007</v>
      </c>
      <c r="AA11" s="10">
        <v>79.650000000000006</v>
      </c>
      <c r="AB11" s="95">
        <v>7464800</v>
      </c>
      <c r="AC11" s="10">
        <v>79.650000000000006</v>
      </c>
      <c r="AD11" s="40">
        <f t="shared" si="1"/>
        <v>0.65999999999999659</v>
      </c>
      <c r="AE11" s="162">
        <f t="shared" si="2"/>
        <v>-1.2553351744903907E-4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42594</v>
      </c>
      <c r="X12" s="10">
        <v>79.34</v>
      </c>
      <c r="Y12" s="10">
        <v>79.77</v>
      </c>
      <c r="Z12" s="10">
        <v>78.87</v>
      </c>
      <c r="AA12" s="10">
        <v>79.66</v>
      </c>
      <c r="AB12" s="95">
        <v>8434000</v>
      </c>
      <c r="AC12" s="10">
        <v>79.66</v>
      </c>
      <c r="AD12" s="40">
        <f t="shared" si="1"/>
        <v>0.89999999999999147</v>
      </c>
      <c r="AE12" s="162">
        <f t="shared" si="2"/>
        <v>1.1310795525951711E-3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42593</v>
      </c>
      <c r="X13" s="10">
        <v>79.150000000000006</v>
      </c>
      <c r="Y13" s="10">
        <v>79.98</v>
      </c>
      <c r="Z13" s="10">
        <v>78.8</v>
      </c>
      <c r="AA13" s="10">
        <v>79.569999999999993</v>
      </c>
      <c r="AB13" s="95">
        <v>8454700</v>
      </c>
      <c r="AC13" s="10">
        <v>79.569999999999993</v>
      </c>
      <c r="AD13" s="40">
        <f t="shared" si="1"/>
        <v>1.1800000000000068</v>
      </c>
      <c r="AE13" s="162">
        <f t="shared" si="2"/>
        <v>8.4917617237008081E-3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42592</v>
      </c>
      <c r="X14" s="10">
        <v>79.430000000000007</v>
      </c>
      <c r="Y14" s="10">
        <v>79.59</v>
      </c>
      <c r="Z14" s="10">
        <v>78.45</v>
      </c>
      <c r="AA14" s="10">
        <v>78.900000000000006</v>
      </c>
      <c r="AB14" s="95">
        <v>12022200</v>
      </c>
      <c r="AC14" s="10">
        <v>78.900000000000006</v>
      </c>
      <c r="AD14" s="40">
        <f t="shared" si="1"/>
        <v>1.1400000000000006</v>
      </c>
      <c r="AE14" s="162">
        <f t="shared" si="2"/>
        <v>-5.4203958149501297E-3</v>
      </c>
    </row>
    <row r="15" spans="1:40" x14ac:dyDescent="0.25">
      <c r="B15" s="532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42591</v>
      </c>
      <c r="X15" s="10">
        <v>79.86</v>
      </c>
      <c r="Y15" s="10">
        <v>79.900000000000006</v>
      </c>
      <c r="Z15" s="10">
        <v>79.010000000000005</v>
      </c>
      <c r="AA15" s="10">
        <v>79.33</v>
      </c>
      <c r="AB15" s="95">
        <v>9578200</v>
      </c>
      <c r="AC15" s="10">
        <v>79.33</v>
      </c>
      <c r="AD15" s="40">
        <f t="shared" si="1"/>
        <v>0.89000000000000057</v>
      </c>
      <c r="AE15" s="162">
        <f t="shared" si="2"/>
        <v>-5.1417105593177803E-3</v>
      </c>
    </row>
    <row r="16" spans="1:40" x14ac:dyDescent="0.25">
      <c r="H16" s="72"/>
      <c r="W16" s="133">
        <v>42590</v>
      </c>
      <c r="X16" s="10">
        <v>80.459999999999994</v>
      </c>
      <c r="Y16" s="10">
        <v>80.790000000000006</v>
      </c>
      <c r="Z16" s="10">
        <v>79.010000000000005</v>
      </c>
      <c r="AA16" s="10">
        <v>79.739999999999995</v>
      </c>
      <c r="AB16" s="95">
        <v>9511600</v>
      </c>
      <c r="AC16" s="10">
        <v>79.739999999999995</v>
      </c>
      <c r="AD16" s="40">
        <f t="shared" si="1"/>
        <v>1.7800000000000011</v>
      </c>
      <c r="AE16" s="162">
        <f t="shared" si="2"/>
        <v>-8.3322969779878742E-3</v>
      </c>
    </row>
    <row r="17" spans="1:31" x14ac:dyDescent="0.25">
      <c r="C17" s="4"/>
      <c r="D17" s="3"/>
      <c r="E17" s="3"/>
      <c r="F17" s="3"/>
      <c r="H17" s="72"/>
      <c r="W17" s="133">
        <v>42587</v>
      </c>
      <c r="X17" s="10">
        <v>80.2</v>
      </c>
      <c r="Y17" s="10">
        <v>80.66</v>
      </c>
      <c r="Z17" s="10">
        <v>79.86</v>
      </c>
      <c r="AA17" s="10">
        <v>80.41</v>
      </c>
      <c r="AB17" s="95">
        <v>10692300</v>
      </c>
      <c r="AC17" s="10">
        <v>80.41</v>
      </c>
      <c r="AD17" s="40">
        <f t="shared" si="1"/>
        <v>0.79999999999999716</v>
      </c>
      <c r="AE17" s="162">
        <f t="shared" si="2"/>
        <v>8.0230663156575233E-3</v>
      </c>
    </row>
    <row r="18" spans="1:31" x14ac:dyDescent="0.25">
      <c r="A18" s="22" t="s">
        <v>81</v>
      </c>
      <c r="B18" s="12"/>
      <c r="C18" s="12">
        <f>SUM(C2:C17)</f>
        <v>345</v>
      </c>
      <c r="D18" s="13"/>
      <c r="E18" s="13"/>
      <c r="F18" s="13">
        <f>SUM(F2:F17)</f>
        <v>30203.299999999996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42586</v>
      </c>
      <c r="X18" s="10">
        <v>80.209999999999994</v>
      </c>
      <c r="Y18" s="10">
        <v>80.63</v>
      </c>
      <c r="Z18" s="10">
        <v>79.55</v>
      </c>
      <c r="AA18" s="10">
        <v>79.77</v>
      </c>
      <c r="AB18" s="95">
        <v>9738300</v>
      </c>
      <c r="AC18" s="10">
        <v>79.77</v>
      </c>
      <c r="AD18" s="40">
        <f t="shared" si="1"/>
        <v>1.0799999999999983</v>
      </c>
      <c r="AE18" s="162">
        <f t="shared" si="2"/>
        <v>-3.9955050568112327E-3</v>
      </c>
    </row>
    <row r="19" spans="1:31" ht="15.75" thickBot="1" x14ac:dyDescent="0.3">
      <c r="A19" s="359" t="s">
        <v>204</v>
      </c>
      <c r="B19" s="360"/>
      <c r="C19" s="361">
        <f>SumByColor($A$19,C2:C17)</f>
        <v>175</v>
      </c>
      <c r="D19" s="361"/>
      <c r="E19" s="361"/>
      <c r="F19" s="362">
        <f>SumByColor($A$19,F2:F17)</f>
        <v>15264</v>
      </c>
      <c r="G19" s="361"/>
      <c r="H19" s="361">
        <f>SumByColor($A$19,H2:H17)</f>
        <v>175</v>
      </c>
      <c r="I19" s="361"/>
      <c r="J19" s="361"/>
      <c r="K19" s="362">
        <f>SumByColor($A$19,K2:K17)</f>
        <v>15620</v>
      </c>
      <c r="L19" s="361"/>
      <c r="M19" s="362">
        <f t="shared" ref="M19" si="3">SumByColor($A$19,M2:M17)</f>
        <v>0</v>
      </c>
      <c r="W19" s="133">
        <v>42585</v>
      </c>
      <c r="X19" s="10">
        <v>79.72</v>
      </c>
      <c r="Y19" s="10">
        <v>80.17</v>
      </c>
      <c r="Z19" s="10">
        <v>79.11</v>
      </c>
      <c r="AA19" s="10">
        <v>80.09</v>
      </c>
      <c r="AB19" s="95">
        <v>10868100</v>
      </c>
      <c r="AC19" s="10">
        <v>80.09</v>
      </c>
      <c r="AD19" s="40">
        <f t="shared" si="1"/>
        <v>1.0600000000000023</v>
      </c>
      <c r="AE19" s="162">
        <f t="shared" si="2"/>
        <v>6.5351263038835317E-3</v>
      </c>
    </row>
    <row r="20" spans="1:31" x14ac:dyDescent="0.25">
      <c r="W20" s="133">
        <v>42584</v>
      </c>
      <c r="X20" s="10">
        <v>80.98</v>
      </c>
      <c r="Y20" s="10">
        <v>81.19</v>
      </c>
      <c r="Z20" s="10">
        <v>79.45</v>
      </c>
      <c r="AA20" s="10">
        <v>79.569999999999993</v>
      </c>
      <c r="AB20" s="95">
        <v>13408200</v>
      </c>
      <c r="AC20" s="10">
        <v>79.569999999999993</v>
      </c>
      <c r="AD20" s="40">
        <f t="shared" si="1"/>
        <v>1.7399999999999949</v>
      </c>
      <c r="AE20" s="162">
        <f t="shared" si="2"/>
        <v>-1.1061396967437243E-2</v>
      </c>
    </row>
    <row r="21" spans="1:31" x14ac:dyDescent="0.25">
      <c r="W21" s="133">
        <v>42583</v>
      </c>
      <c r="X21" s="10">
        <v>79.81</v>
      </c>
      <c r="Y21" s="10">
        <v>81.209999999999994</v>
      </c>
      <c r="Z21" s="10">
        <v>79.510000000000005</v>
      </c>
      <c r="AA21" s="10">
        <v>80.459999999999994</v>
      </c>
      <c r="AB21" s="95">
        <v>14758000</v>
      </c>
      <c r="AC21" s="10">
        <v>80.459999999999994</v>
      </c>
      <c r="AD21" s="40">
        <f t="shared" si="1"/>
        <v>1.6999999999999886</v>
      </c>
      <c r="AE21" s="162">
        <f t="shared" si="2"/>
        <v>1.2457531143827749E-2</v>
      </c>
    </row>
    <row r="22" spans="1:31" x14ac:dyDescent="0.25">
      <c r="W22" s="133">
        <v>42580</v>
      </c>
      <c r="X22" s="10">
        <v>80.599999999999994</v>
      </c>
      <c r="Y22" s="10">
        <v>80.84</v>
      </c>
      <c r="Z22" s="10">
        <v>79.37</v>
      </c>
      <c r="AA22" s="10">
        <v>79.47</v>
      </c>
      <c r="AB22" s="95">
        <v>19465700</v>
      </c>
      <c r="AC22" s="10">
        <v>79.47</v>
      </c>
      <c r="AD22" s="40">
        <f t="shared" si="1"/>
        <v>1.4699999999999989</v>
      </c>
      <c r="AE22" s="162">
        <f t="shared" si="2"/>
        <v>-2.1787296898079678E-2</v>
      </c>
    </row>
    <row r="23" spans="1:31" x14ac:dyDescent="0.25">
      <c r="W23" s="133">
        <v>42579</v>
      </c>
      <c r="X23" s="10">
        <v>81.95</v>
      </c>
      <c r="Y23" s="10">
        <v>81.98</v>
      </c>
      <c r="Z23" s="10">
        <v>80.62</v>
      </c>
      <c r="AA23" s="10">
        <v>81.239999999999995</v>
      </c>
      <c r="AB23" s="95">
        <v>13011000</v>
      </c>
      <c r="AC23" s="10">
        <v>81.239999999999995</v>
      </c>
      <c r="AD23" s="40">
        <f t="shared" si="1"/>
        <v>1.3599999999999994</v>
      </c>
      <c r="AE23" s="162">
        <f t="shared" si="2"/>
        <v>-6.7245384521336105E-3</v>
      </c>
    </row>
    <row r="24" spans="1:31" x14ac:dyDescent="0.25">
      <c r="W24" s="133">
        <v>42578</v>
      </c>
      <c r="X24" s="10">
        <v>81.34</v>
      </c>
      <c r="Y24" s="10">
        <v>81.98</v>
      </c>
      <c r="Z24" s="10">
        <v>81.06</v>
      </c>
      <c r="AA24" s="10">
        <v>81.790000000000006</v>
      </c>
      <c r="AB24" s="95">
        <v>14103800</v>
      </c>
      <c r="AC24" s="10">
        <v>81.790000000000006</v>
      </c>
      <c r="AD24" s="40">
        <f t="shared" si="1"/>
        <v>0.92000000000000171</v>
      </c>
      <c r="AE24" s="162">
        <f t="shared" si="2"/>
        <v>9.1301665638496843E-3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42577</v>
      </c>
      <c r="X25" s="10">
        <v>84.05</v>
      </c>
      <c r="Y25" s="10">
        <v>84.15</v>
      </c>
      <c r="Z25" s="10">
        <v>80.510000000000005</v>
      </c>
      <c r="AA25" s="10">
        <v>81.05</v>
      </c>
      <c r="AB25" s="95">
        <v>47371900</v>
      </c>
      <c r="AC25" s="10">
        <v>81.05</v>
      </c>
      <c r="AD25" s="40">
        <f t="shared" si="1"/>
        <v>3.6400000000000006</v>
      </c>
      <c r="AE25" s="162">
        <f t="shared" si="2"/>
        <v>-8.4697910784867325E-2</v>
      </c>
    </row>
    <row r="26" spans="1:31" x14ac:dyDescent="0.25">
      <c r="A26" s="8"/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195" t="s">
        <v>88</v>
      </c>
      <c r="I26" s="195" t="s">
        <v>161</v>
      </c>
      <c r="J26" s="8"/>
      <c r="K26" s="8"/>
      <c r="L26" s="8"/>
      <c r="M26" s="8"/>
      <c r="W26" s="133">
        <v>42576</v>
      </c>
      <c r="X26" s="10">
        <v>86.57</v>
      </c>
      <c r="Y26" s="10">
        <v>88.85</v>
      </c>
      <c r="Z26" s="10">
        <v>86.28</v>
      </c>
      <c r="AA26" s="10">
        <v>88.55</v>
      </c>
      <c r="AB26" s="95">
        <v>15718500</v>
      </c>
      <c r="AC26" s="10">
        <v>88.55</v>
      </c>
      <c r="AD26" s="40">
        <f t="shared" si="1"/>
        <v>2.5699999999999932</v>
      </c>
      <c r="AE26" s="162">
        <f t="shared" si="2"/>
        <v>2.3108030040439154E-2</v>
      </c>
    </row>
    <row r="27" spans="1:31" x14ac:dyDescent="0.25">
      <c r="B27" s="193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1">
        <f>(E27-D27)/D27</f>
        <v>8.5714285714285618E-2</v>
      </c>
      <c r="I27" s="354"/>
      <c r="W27" s="133">
        <v>42573</v>
      </c>
      <c r="X27" s="10">
        <v>87.32</v>
      </c>
      <c r="Y27" s="10">
        <v>87.44</v>
      </c>
      <c r="Z27" s="10">
        <v>86.32</v>
      </c>
      <c r="AA27" s="10">
        <v>86.55</v>
      </c>
      <c r="AB27" s="95">
        <v>7374700</v>
      </c>
      <c r="AC27" s="10">
        <v>86.55</v>
      </c>
      <c r="AD27" s="40">
        <f t="shared" si="1"/>
        <v>1.1200000000000045</v>
      </c>
      <c r="AE27" s="162">
        <f t="shared" si="2"/>
        <v>-7.909215955983484E-3</v>
      </c>
    </row>
    <row r="28" spans="1:31" x14ac:dyDescent="0.25">
      <c r="B28" s="193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1">
        <f t="shared" ref="H28:H36" si="6">(E28-D28)/D28</f>
        <v>4.070450097847355E-2</v>
      </c>
      <c r="I28" s="354"/>
      <c r="W28" s="133">
        <v>42572</v>
      </c>
      <c r="X28" s="10">
        <v>87.16</v>
      </c>
      <c r="Y28" s="10">
        <v>87.83</v>
      </c>
      <c r="Z28" s="10">
        <v>86.3</v>
      </c>
      <c r="AA28" s="10">
        <v>87.24</v>
      </c>
      <c r="AB28" s="95">
        <v>9453400</v>
      </c>
      <c r="AC28" s="10">
        <v>87.24</v>
      </c>
      <c r="AD28" s="40">
        <f t="shared" si="1"/>
        <v>1.5300000000000011</v>
      </c>
      <c r="AE28" s="162">
        <f t="shared" si="2"/>
        <v>6.6928225248095163E-3</v>
      </c>
    </row>
    <row r="29" spans="1:31" x14ac:dyDescent="0.25">
      <c r="B29" s="193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1">
        <f t="shared" si="6"/>
        <v>-2.1232876712328784E-2</v>
      </c>
      <c r="I29" s="354"/>
      <c r="W29" s="133">
        <v>42571</v>
      </c>
      <c r="X29" s="10">
        <v>85.46</v>
      </c>
      <c r="Y29" s="10">
        <v>87.12</v>
      </c>
      <c r="Z29" s="10">
        <v>85.1</v>
      </c>
      <c r="AA29" s="10">
        <v>86.66</v>
      </c>
      <c r="AB29" s="95">
        <v>9055900</v>
      </c>
      <c r="AC29" s="10">
        <v>86.66</v>
      </c>
      <c r="AD29" s="40">
        <f t="shared" si="1"/>
        <v>2.0200000000000102</v>
      </c>
      <c r="AE29" s="162">
        <f t="shared" si="2"/>
        <v>1.4279026217228541E-2</v>
      </c>
    </row>
    <row r="30" spans="1:31" x14ac:dyDescent="0.25">
      <c r="B30" s="193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1">
        <f t="shared" si="6"/>
        <v>6.4579256360077939E-3</v>
      </c>
      <c r="I30" s="354"/>
      <c r="W30" s="133">
        <v>42570</v>
      </c>
      <c r="X30" s="10">
        <v>86.5</v>
      </c>
      <c r="Y30" s="10">
        <v>86.96</v>
      </c>
      <c r="Z30" s="10">
        <v>85.28</v>
      </c>
      <c r="AA30" s="10">
        <v>85.44</v>
      </c>
      <c r="AB30" s="95">
        <v>9832800</v>
      </c>
      <c r="AC30" s="10">
        <v>85.44</v>
      </c>
      <c r="AD30" s="40">
        <f t="shared" si="1"/>
        <v>1.6799999999999926</v>
      </c>
      <c r="AE30" s="162">
        <f t="shared" si="2"/>
        <v>-1.7140227769469774E-2</v>
      </c>
    </row>
    <row r="31" spans="1:31" x14ac:dyDescent="0.25">
      <c r="B31" s="193">
        <v>42376</v>
      </c>
      <c r="C31" s="453">
        <v>50</v>
      </c>
      <c r="D31" s="459">
        <v>99.13</v>
      </c>
      <c r="E31" s="339">
        <v>96.25</v>
      </c>
      <c r="F31" s="40">
        <f t="shared" si="4"/>
        <v>-143.99999999999977</v>
      </c>
      <c r="G31" s="40">
        <f t="shared" si="5"/>
        <v>4956.5</v>
      </c>
      <c r="H31" s="231">
        <f t="shared" si="6"/>
        <v>-2.9052759003328918E-2</v>
      </c>
      <c r="I31" s="354"/>
      <c r="W31" s="133">
        <v>42569</v>
      </c>
      <c r="X31" s="10">
        <v>86.94</v>
      </c>
      <c r="Y31" s="10">
        <v>87.34</v>
      </c>
      <c r="Z31" s="10">
        <v>86.47</v>
      </c>
      <c r="AA31" s="10">
        <v>86.93</v>
      </c>
      <c r="AB31" s="95">
        <v>6788300</v>
      </c>
      <c r="AC31" s="10">
        <v>86.93</v>
      </c>
      <c r="AD31" s="40">
        <f t="shared" si="1"/>
        <v>0.87000000000000455</v>
      </c>
      <c r="AE31" s="162">
        <f t="shared" si="2"/>
        <v>2.9998846198224793E-3</v>
      </c>
    </row>
    <row r="32" spans="1:31" x14ac:dyDescent="0.25">
      <c r="B32" s="193">
        <v>42402</v>
      </c>
      <c r="C32" s="282">
        <v>60</v>
      </c>
      <c r="D32" s="339">
        <v>96.37</v>
      </c>
      <c r="E32" s="339">
        <v>82.71</v>
      </c>
      <c r="F32" s="40">
        <f t="shared" si="4"/>
        <v>-819.60000000000059</v>
      </c>
      <c r="G32" s="40">
        <f t="shared" si="5"/>
        <v>5782.2000000000007</v>
      </c>
      <c r="H32" s="231">
        <f t="shared" si="6"/>
        <v>-0.14174535643872585</v>
      </c>
      <c r="I32" s="354"/>
      <c r="W32" s="133">
        <v>42566</v>
      </c>
      <c r="X32" s="10">
        <v>85.67</v>
      </c>
      <c r="Y32" s="10">
        <v>87.96</v>
      </c>
      <c r="Z32" s="10">
        <v>85.54</v>
      </c>
      <c r="AA32" s="10">
        <v>86.67</v>
      </c>
      <c r="AB32" s="95">
        <v>11483300</v>
      </c>
      <c r="AC32" s="10">
        <v>86.67</v>
      </c>
      <c r="AD32" s="40">
        <f t="shared" si="1"/>
        <v>2.4199999999999875</v>
      </c>
      <c r="AE32" s="162">
        <f t="shared" si="2"/>
        <v>1.3210194061257896E-2</v>
      </c>
    </row>
    <row r="33" spans="2:31" x14ac:dyDescent="0.25">
      <c r="B33" s="193">
        <v>42409</v>
      </c>
      <c r="C33" s="282">
        <v>50</v>
      </c>
      <c r="D33" s="339">
        <v>98.03</v>
      </c>
      <c r="E33" s="339">
        <v>87.25</v>
      </c>
      <c r="F33" s="40">
        <f t="shared" si="4"/>
        <v>-539</v>
      </c>
      <c r="G33" s="40">
        <f t="shared" si="5"/>
        <v>4901.5</v>
      </c>
      <c r="H33" s="231">
        <f t="shared" si="6"/>
        <v>-0.10996633683566256</v>
      </c>
      <c r="I33" s="354"/>
      <c r="W33" s="133">
        <v>42565</v>
      </c>
      <c r="X33" s="10">
        <v>86.43</v>
      </c>
      <c r="Y33" s="10">
        <v>86.51</v>
      </c>
      <c r="Z33" s="10">
        <v>85.27</v>
      </c>
      <c r="AA33" s="10">
        <v>85.54</v>
      </c>
      <c r="AB33" s="95">
        <v>8104400</v>
      </c>
      <c r="AC33" s="10">
        <v>85.54</v>
      </c>
      <c r="AD33" s="40">
        <f t="shared" si="1"/>
        <v>1.2400000000000091</v>
      </c>
      <c r="AE33" s="162">
        <f t="shared" si="2"/>
        <v>-2.448979591836653E-3</v>
      </c>
    </row>
    <row r="34" spans="2:31" x14ac:dyDescent="0.25">
      <c r="B34" s="193">
        <v>42426</v>
      </c>
      <c r="C34" s="282">
        <v>70</v>
      </c>
      <c r="D34" s="339">
        <v>95.18</v>
      </c>
      <c r="E34" s="339">
        <v>88.03</v>
      </c>
      <c r="F34" s="40">
        <f t="shared" si="4"/>
        <v>-500.5000000000004</v>
      </c>
      <c r="G34" s="40">
        <f t="shared" si="5"/>
        <v>6662.6</v>
      </c>
      <c r="H34" s="232">
        <f t="shared" si="6"/>
        <v>-7.5120823702458553E-2</v>
      </c>
      <c r="I34" s="355"/>
      <c r="W34" s="133">
        <v>42564</v>
      </c>
      <c r="X34" s="10">
        <v>86.71</v>
      </c>
      <c r="Y34" s="10">
        <v>87.08</v>
      </c>
      <c r="Z34" s="10">
        <v>85.72</v>
      </c>
      <c r="AA34" s="10">
        <v>85.75</v>
      </c>
      <c r="AB34" s="95">
        <v>8334400</v>
      </c>
      <c r="AC34" s="10">
        <v>85.75</v>
      </c>
      <c r="AD34" s="40">
        <f t="shared" si="1"/>
        <v>1.3599999999999994</v>
      </c>
      <c r="AE34" s="162">
        <f t="shared" si="2"/>
        <v>-1.0158143830081956E-2</v>
      </c>
    </row>
    <row r="35" spans="2:31" x14ac:dyDescent="0.25">
      <c r="B35" s="193">
        <v>42430</v>
      </c>
      <c r="C35" s="282">
        <v>70</v>
      </c>
      <c r="D35" s="339">
        <v>95.18</v>
      </c>
      <c r="E35" s="339">
        <v>89.69</v>
      </c>
      <c r="F35" s="40">
        <f t="shared" si="4"/>
        <v>-384.30000000000064</v>
      </c>
      <c r="G35" s="40">
        <f t="shared" si="5"/>
        <v>6662.6</v>
      </c>
      <c r="H35" s="232">
        <f t="shared" si="6"/>
        <v>-5.7680184912796896E-2</v>
      </c>
      <c r="I35" s="355"/>
      <c r="W35" s="133">
        <v>42563</v>
      </c>
      <c r="X35" s="10">
        <v>86.82</v>
      </c>
      <c r="Y35" s="10">
        <v>87.31</v>
      </c>
      <c r="Z35" s="10">
        <v>86.48</v>
      </c>
      <c r="AA35" s="10">
        <v>86.63</v>
      </c>
      <c r="AB35" s="95">
        <v>7857700</v>
      </c>
      <c r="AC35" s="10">
        <v>86.63</v>
      </c>
      <c r="AD35" s="40">
        <f t="shared" si="1"/>
        <v>0.82999999999999829</v>
      </c>
      <c r="AE35" s="162">
        <f t="shared" si="2"/>
        <v>4.4057971014492825E-3</v>
      </c>
    </row>
    <row r="36" spans="2:31" x14ac:dyDescent="0.25">
      <c r="B36" s="193">
        <v>42431</v>
      </c>
      <c r="C36" s="282">
        <v>70</v>
      </c>
      <c r="D36" s="339">
        <v>95.18</v>
      </c>
      <c r="E36" s="339">
        <v>88.8</v>
      </c>
      <c r="F36" s="40">
        <f t="shared" si="4"/>
        <v>-446.6000000000007</v>
      </c>
      <c r="G36" s="40">
        <f t="shared" si="5"/>
        <v>6662.6</v>
      </c>
      <c r="H36" s="232">
        <f t="shared" si="6"/>
        <v>-6.7030888842193839E-2</v>
      </c>
      <c r="I36" s="355"/>
      <c r="W36" s="133">
        <v>42562</v>
      </c>
      <c r="X36" s="10">
        <v>86.56</v>
      </c>
      <c r="Y36" s="10">
        <v>87.23</v>
      </c>
      <c r="Z36" s="10">
        <v>86.09</v>
      </c>
      <c r="AA36" s="10">
        <v>86.25</v>
      </c>
      <c r="AB36" s="95">
        <v>7453900</v>
      </c>
      <c r="AC36" s="10">
        <v>86.25</v>
      </c>
      <c r="AD36" s="40">
        <f t="shared" si="1"/>
        <v>1.1400000000000006</v>
      </c>
      <c r="AE36" s="162">
        <f t="shared" si="2"/>
        <v>-3.4662045060658286E-3</v>
      </c>
    </row>
    <row r="37" spans="2:31" x14ac:dyDescent="0.25">
      <c r="B37" s="193">
        <v>42445</v>
      </c>
      <c r="C37" s="282">
        <v>70</v>
      </c>
      <c r="D37" s="339">
        <v>95.176000000000002</v>
      </c>
      <c r="E37" s="339">
        <v>90.28</v>
      </c>
      <c r="F37" s="40">
        <f>C37*(E37-D37)</f>
        <v>-342.72</v>
      </c>
      <c r="G37" s="40">
        <f t="shared" ref="G37:G54" si="7">D37*C37</f>
        <v>6662.32</v>
      </c>
      <c r="H37" s="232">
        <f t="shared" ref="H37:H54" si="8">(E37-D37)/D37</f>
        <v>-5.1441539884004378E-2</v>
      </c>
      <c r="I37" s="355"/>
      <c r="W37" s="133">
        <v>42559</v>
      </c>
      <c r="X37" s="10">
        <v>85.96</v>
      </c>
      <c r="Y37" s="10">
        <v>86.94</v>
      </c>
      <c r="Z37" s="10">
        <v>85.73</v>
      </c>
      <c r="AA37" s="10">
        <v>86.55</v>
      </c>
      <c r="AB37" s="95">
        <v>7628800</v>
      </c>
      <c r="AC37" s="10">
        <v>86.55</v>
      </c>
      <c r="AD37" s="40">
        <f t="shared" si="1"/>
        <v>1.2099999999999937</v>
      </c>
      <c r="AE37" s="162">
        <f t="shared" si="2"/>
        <v>1.263601263601255E-2</v>
      </c>
    </row>
    <row r="38" spans="2:31" x14ac:dyDescent="0.25">
      <c r="B38" s="193">
        <v>42447</v>
      </c>
      <c r="C38" s="282">
        <v>50</v>
      </c>
      <c r="D38" s="339">
        <v>97.010999999999996</v>
      </c>
      <c r="E38" s="339">
        <v>90.59</v>
      </c>
      <c r="F38" s="40">
        <f>C38*(E38-D38)</f>
        <v>-321.04999999999961</v>
      </c>
      <c r="G38" s="40">
        <f t="shared" si="7"/>
        <v>4850.55</v>
      </c>
      <c r="H38" s="232">
        <f t="shared" si="8"/>
        <v>-6.6188370390986517E-2</v>
      </c>
      <c r="I38" s="355"/>
      <c r="W38" s="133">
        <v>42558</v>
      </c>
      <c r="X38" s="10">
        <v>85.9</v>
      </c>
      <c r="Y38" s="10">
        <v>86.26</v>
      </c>
      <c r="Z38" s="10">
        <v>84.77</v>
      </c>
      <c r="AA38" s="10">
        <v>85.47</v>
      </c>
      <c r="AB38" s="95">
        <v>6764500</v>
      </c>
      <c r="AC38" s="10">
        <v>85.47</v>
      </c>
      <c r="AD38" s="40">
        <f t="shared" si="1"/>
        <v>1.4900000000000091</v>
      </c>
      <c r="AE38" s="162">
        <f t="shared" si="2"/>
        <v>-3.0327773241572986E-3</v>
      </c>
    </row>
    <row r="39" spans="2:31" x14ac:dyDescent="0.25">
      <c r="B39" s="193">
        <v>42452</v>
      </c>
      <c r="C39" s="282">
        <v>50</v>
      </c>
      <c r="D39" s="339">
        <v>97.010999999999996</v>
      </c>
      <c r="E39" s="339">
        <v>93.72</v>
      </c>
      <c r="F39" s="40">
        <f>C39*(E39-D39)</f>
        <v>-164.54999999999984</v>
      </c>
      <c r="G39" s="40">
        <f t="shared" si="7"/>
        <v>4850.55</v>
      </c>
      <c r="H39" s="232">
        <f t="shared" si="8"/>
        <v>-3.3923988001360636E-2</v>
      </c>
      <c r="I39" s="355"/>
      <c r="W39" s="133">
        <v>42557</v>
      </c>
      <c r="X39" s="10">
        <v>83.64</v>
      </c>
      <c r="Y39" s="10">
        <v>85.91</v>
      </c>
      <c r="Z39" s="10">
        <v>83.33</v>
      </c>
      <c r="AA39" s="10">
        <v>85.73</v>
      </c>
      <c r="AB39" s="95">
        <v>9683800</v>
      </c>
      <c r="AC39" s="10">
        <v>85.73</v>
      </c>
      <c r="AD39" s="40">
        <f t="shared" si="1"/>
        <v>2.5799999999999983</v>
      </c>
      <c r="AE39" s="162">
        <f t="shared" si="2"/>
        <v>2.1933484324710983E-2</v>
      </c>
    </row>
    <row r="40" spans="2:31" x14ac:dyDescent="0.25">
      <c r="B40" s="193">
        <v>42459</v>
      </c>
      <c r="C40" s="282">
        <v>50</v>
      </c>
      <c r="D40" s="339">
        <v>96.409000000000006</v>
      </c>
      <c r="E40" s="339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2">
        <f t="shared" si="8"/>
        <v>-4.604341918285644E-2</v>
      </c>
      <c r="I40" s="355" t="s">
        <v>195</v>
      </c>
      <c r="W40" s="133">
        <v>42556</v>
      </c>
      <c r="X40" s="10">
        <v>84.68</v>
      </c>
      <c r="Y40" s="10">
        <v>85.16</v>
      </c>
      <c r="Z40" s="10">
        <v>83.51</v>
      </c>
      <c r="AA40" s="10">
        <v>83.89</v>
      </c>
      <c r="AB40" s="95">
        <v>7621700</v>
      </c>
      <c r="AC40" s="10">
        <v>83.89</v>
      </c>
      <c r="AD40" s="40">
        <f t="shared" si="1"/>
        <v>1.6499999999999915</v>
      </c>
      <c r="AE40" s="162">
        <f t="shared" si="2"/>
        <v>-1.1430591562573644E-2</v>
      </c>
    </row>
    <row r="41" spans="2:31" x14ac:dyDescent="0.25">
      <c r="B41" s="193">
        <v>42469</v>
      </c>
      <c r="C41" s="282">
        <v>50</v>
      </c>
      <c r="D41" s="339">
        <v>96.409000000000006</v>
      </c>
      <c r="E41" s="339">
        <v>96.09</v>
      </c>
      <c r="F41" s="40">
        <f t="shared" si="9"/>
        <v>-15.950000000000131</v>
      </c>
      <c r="G41" s="40">
        <f t="shared" si="7"/>
        <v>4820.4500000000007</v>
      </c>
      <c r="H41" s="232">
        <f t="shared" si="8"/>
        <v>-3.3088197160016449E-3</v>
      </c>
      <c r="I41" s="355"/>
      <c r="W41" s="133">
        <v>42552</v>
      </c>
      <c r="X41" s="10">
        <v>83.15</v>
      </c>
      <c r="Y41" s="10">
        <v>85.3</v>
      </c>
      <c r="Z41" s="10">
        <v>82.75</v>
      </c>
      <c r="AA41" s="10">
        <v>84.86</v>
      </c>
      <c r="AB41" s="95">
        <v>8336300</v>
      </c>
      <c r="AC41" s="10">
        <v>84.86</v>
      </c>
      <c r="AD41" s="40">
        <f t="shared" si="1"/>
        <v>2.5499999999999972</v>
      </c>
      <c r="AE41" s="162">
        <f t="shared" si="2"/>
        <v>1.7262047470630426E-2</v>
      </c>
    </row>
    <row r="42" spans="2:31" ht="20.25" thickBot="1" x14ac:dyDescent="0.35">
      <c r="B42" s="193">
        <v>42475</v>
      </c>
      <c r="C42" s="282">
        <v>50</v>
      </c>
      <c r="D42" s="339">
        <v>96.409000000000006</v>
      </c>
      <c r="E42" s="339">
        <v>98.29</v>
      </c>
      <c r="F42" s="40">
        <f t="shared" si="9"/>
        <v>94.050000000000011</v>
      </c>
      <c r="G42" s="40">
        <f t="shared" si="7"/>
        <v>4820.4500000000007</v>
      </c>
      <c r="H42" s="232">
        <f t="shared" si="8"/>
        <v>1.951062660125092E-2</v>
      </c>
      <c r="I42" s="355"/>
      <c r="O42" s="536" t="s">
        <v>78</v>
      </c>
      <c r="P42" s="536"/>
      <c r="T42" s="91" t="s">
        <v>113</v>
      </c>
      <c r="W42" s="133">
        <v>42551</v>
      </c>
      <c r="X42" s="10">
        <v>82.27</v>
      </c>
      <c r="Y42" s="10">
        <v>83.42</v>
      </c>
      <c r="Z42" s="10">
        <v>81.53</v>
      </c>
      <c r="AA42" s="10">
        <v>83.42</v>
      </c>
      <c r="AB42" s="95">
        <v>9706500</v>
      </c>
      <c r="AC42" s="10">
        <v>83.42</v>
      </c>
      <c r="AD42" s="40">
        <f t="shared" si="1"/>
        <v>1.8900000000000006</v>
      </c>
      <c r="AE42" s="162">
        <f t="shared" si="2"/>
        <v>1.3978363923666137E-2</v>
      </c>
    </row>
    <row r="43" spans="2:31" ht="15.75" thickTop="1" x14ac:dyDescent="0.25">
      <c r="B43" s="193">
        <v>42478</v>
      </c>
      <c r="C43" s="282">
        <v>25</v>
      </c>
      <c r="D43" s="339">
        <v>93.37</v>
      </c>
      <c r="E43" s="339">
        <v>99.2</v>
      </c>
      <c r="F43" s="40">
        <f t="shared" si="9"/>
        <v>145.74999999999994</v>
      </c>
      <c r="G43" s="40">
        <f t="shared" si="7"/>
        <v>2334.25</v>
      </c>
      <c r="H43" s="232">
        <f t="shared" si="8"/>
        <v>6.2439755810217393E-2</v>
      </c>
      <c r="I43" s="355"/>
      <c r="O43" s="83">
        <v>1.1000000000000001</v>
      </c>
      <c r="P43" s="83">
        <f>O43*$Q$4</f>
        <v>87.747</v>
      </c>
      <c r="Q43" s="2"/>
      <c r="T43" s="128" t="s">
        <v>98</v>
      </c>
      <c r="U43" s="98">
        <v>80.08</v>
      </c>
      <c r="W43" s="133">
        <v>42550</v>
      </c>
      <c r="X43" s="10">
        <v>83.39</v>
      </c>
      <c r="Y43" s="10">
        <v>83.46</v>
      </c>
      <c r="Z43" s="10">
        <v>81.75</v>
      </c>
      <c r="AA43" s="10">
        <v>82.27</v>
      </c>
      <c r="AB43" s="95">
        <v>10452600</v>
      </c>
      <c r="AC43" s="10">
        <v>82.27</v>
      </c>
      <c r="AD43" s="40">
        <f t="shared" si="1"/>
        <v>1.7099999999999937</v>
      </c>
      <c r="AE43" s="162">
        <f t="shared" si="2"/>
        <v>-4.8596768314912442E-4</v>
      </c>
    </row>
    <row r="44" spans="2:31" x14ac:dyDescent="0.25">
      <c r="B44" s="193">
        <v>42488</v>
      </c>
      <c r="C44" s="453">
        <v>50</v>
      </c>
      <c r="D44" s="459">
        <v>95.81</v>
      </c>
      <c r="E44" s="339">
        <v>97</v>
      </c>
      <c r="F44" s="40">
        <f t="shared" si="9"/>
        <v>59.499999999999886</v>
      </c>
      <c r="G44" s="40">
        <f t="shared" si="7"/>
        <v>4790.5</v>
      </c>
      <c r="H44" s="232">
        <f t="shared" si="8"/>
        <v>1.2420415405490009E-2</v>
      </c>
      <c r="I44" s="355"/>
      <c r="O44" s="83">
        <v>1.0900000000000001</v>
      </c>
      <c r="P44" s="83">
        <f t="shared" ref="P44:P63" si="10">O44*$Q$4</f>
        <v>86.949300000000008</v>
      </c>
      <c r="Q44" s="2"/>
      <c r="T44" s="93" t="s">
        <v>99</v>
      </c>
      <c r="U44" s="88">
        <v>80.11</v>
      </c>
      <c r="W44" s="133">
        <v>42549</v>
      </c>
      <c r="X44" s="10">
        <v>79.67</v>
      </c>
      <c r="Y44" s="10">
        <v>82.42</v>
      </c>
      <c r="Z44" s="10">
        <v>79.45</v>
      </c>
      <c r="AA44" s="10">
        <v>82.31</v>
      </c>
      <c r="AB44" s="95">
        <v>14751000</v>
      </c>
      <c r="AC44" s="10">
        <v>82.31</v>
      </c>
      <c r="AD44" s="40">
        <f t="shared" si="1"/>
        <v>2.9699999999999989</v>
      </c>
      <c r="AE44" s="162">
        <f t="shared" si="2"/>
        <v>5.1884984025559078E-2</v>
      </c>
    </row>
    <row r="45" spans="2:31" x14ac:dyDescent="0.25">
      <c r="B45" s="193">
        <v>42489</v>
      </c>
      <c r="C45" s="282">
        <v>70</v>
      </c>
      <c r="D45" s="339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2">
        <f t="shared" si="8"/>
        <v>-6.4055089286661704E-2</v>
      </c>
      <c r="I45" s="355"/>
      <c r="O45" s="83">
        <v>1.08</v>
      </c>
      <c r="P45" s="83">
        <f t="shared" si="10"/>
        <v>86.151600000000002</v>
      </c>
      <c r="Q45" s="2"/>
      <c r="T45" s="93" t="s">
        <v>100</v>
      </c>
      <c r="U45" s="88" t="s">
        <v>480</v>
      </c>
      <c r="W45" s="133">
        <v>42548</v>
      </c>
      <c r="X45" s="10">
        <v>79.900000000000006</v>
      </c>
      <c r="Y45" s="10">
        <v>80.47</v>
      </c>
      <c r="Z45" s="10">
        <v>77.92</v>
      </c>
      <c r="AA45" s="10">
        <v>78.25</v>
      </c>
      <c r="AB45" s="95">
        <v>11724000</v>
      </c>
      <c r="AC45" s="10">
        <v>78.25</v>
      </c>
      <c r="AD45" s="40">
        <f t="shared" si="1"/>
        <v>2.5499999999999972</v>
      </c>
      <c r="AE45" s="162">
        <f t="shared" si="2"/>
        <v>-2.7587920964334489E-2</v>
      </c>
    </row>
    <row r="46" spans="2:31" x14ac:dyDescent="0.25">
      <c r="B46" s="193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2">
        <f t="shared" si="8"/>
        <v>-4.9696734645508119E-2</v>
      </c>
      <c r="I46" s="355"/>
      <c r="O46" s="83">
        <v>1.07</v>
      </c>
      <c r="P46" s="83">
        <f t="shared" si="10"/>
        <v>85.353899999999996</v>
      </c>
      <c r="Q46" s="2"/>
      <c r="T46" s="93" t="s">
        <v>101</v>
      </c>
      <c r="U46" s="88" t="s">
        <v>481</v>
      </c>
      <c r="W46" s="133">
        <v>42545</v>
      </c>
      <c r="X46" s="10">
        <v>81.17</v>
      </c>
      <c r="Y46" s="10">
        <v>82.25</v>
      </c>
      <c r="Z46" s="10">
        <v>80.22</v>
      </c>
      <c r="AA46" s="10">
        <v>80.47</v>
      </c>
      <c r="AB46" s="95">
        <v>12438000</v>
      </c>
      <c r="AC46" s="10">
        <v>80.47</v>
      </c>
      <c r="AD46" s="40">
        <f t="shared" si="1"/>
        <v>2.0300000000000011</v>
      </c>
      <c r="AE46" s="162">
        <f t="shared" si="2"/>
        <v>-3.4784694734317001E-2</v>
      </c>
    </row>
    <row r="47" spans="2:31" x14ac:dyDescent="0.25">
      <c r="B47" s="193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2">
        <f t="shared" si="8"/>
        <v>-8.7726102366870146E-2</v>
      </c>
      <c r="I47" s="355"/>
      <c r="O47" s="83">
        <v>1.06</v>
      </c>
      <c r="P47" s="83">
        <f t="shared" si="10"/>
        <v>84.556200000000004</v>
      </c>
      <c r="Q47" s="2"/>
      <c r="T47" s="93" t="s">
        <v>102</v>
      </c>
      <c r="U47" s="88">
        <v>105.65</v>
      </c>
      <c r="W47" s="133">
        <v>42544</v>
      </c>
      <c r="X47" s="10">
        <v>83.29</v>
      </c>
      <c r="Y47" s="10">
        <v>83.58</v>
      </c>
      <c r="Z47" s="10">
        <v>82.54</v>
      </c>
      <c r="AA47" s="10">
        <v>83.37</v>
      </c>
      <c r="AB47" s="95">
        <v>5844000</v>
      </c>
      <c r="AC47" s="10">
        <v>83.37</v>
      </c>
      <c r="AD47" s="40">
        <f t="shared" si="1"/>
        <v>1.039999999999992</v>
      </c>
      <c r="AE47" s="162">
        <f t="shared" si="2"/>
        <v>1.1158277744087286E-2</v>
      </c>
    </row>
    <row r="48" spans="2:31" x14ac:dyDescent="0.25">
      <c r="B48" s="193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2">
        <f t="shared" si="8"/>
        <v>-0.10830289906596423</v>
      </c>
      <c r="I48" s="355"/>
      <c r="O48" s="83">
        <v>1.05</v>
      </c>
      <c r="P48" s="83">
        <f t="shared" si="10"/>
        <v>83.758499999999998</v>
      </c>
      <c r="Q48" s="2"/>
      <c r="T48" s="93" t="s">
        <v>103</v>
      </c>
      <c r="U48" s="88">
        <v>0.98564300000000005</v>
      </c>
      <c r="W48" s="133">
        <v>42543</v>
      </c>
      <c r="X48" s="10">
        <v>81.56</v>
      </c>
      <c r="Y48" s="10">
        <v>83.79</v>
      </c>
      <c r="Z48" s="10">
        <v>81.56</v>
      </c>
      <c r="AA48" s="10">
        <v>82.45</v>
      </c>
      <c r="AB48" s="95">
        <v>10069600</v>
      </c>
      <c r="AC48" s="10">
        <v>82.45</v>
      </c>
      <c r="AD48" s="40">
        <f t="shared" si="1"/>
        <v>2.230000000000004</v>
      </c>
      <c r="AE48" s="162">
        <f t="shared" si="2"/>
        <v>8.0694461425601105E-3</v>
      </c>
    </row>
    <row r="49" spans="2:31" x14ac:dyDescent="0.25">
      <c r="B49" s="193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2">
        <f t="shared" si="8"/>
        <v>-7.1105365223012224E-2</v>
      </c>
      <c r="I49" s="355"/>
      <c r="O49" s="83">
        <v>1.04</v>
      </c>
      <c r="P49" s="83">
        <f t="shared" si="10"/>
        <v>82.960799999999992</v>
      </c>
      <c r="Q49" s="2"/>
      <c r="T49" s="93" t="s">
        <v>123</v>
      </c>
      <c r="U49" s="88" t="s">
        <v>313</v>
      </c>
      <c r="W49" s="133">
        <v>42542</v>
      </c>
      <c r="X49" s="10">
        <v>83.35</v>
      </c>
      <c r="Y49" s="10">
        <v>83.44</v>
      </c>
      <c r="Z49" s="10">
        <v>81.430000000000007</v>
      </c>
      <c r="AA49" s="10">
        <v>81.790000000000006</v>
      </c>
      <c r="AB49" s="95">
        <v>8412000</v>
      </c>
      <c r="AC49" s="10">
        <v>81.790000000000006</v>
      </c>
      <c r="AD49" s="40">
        <f t="shared" si="1"/>
        <v>2.0099999999999909</v>
      </c>
      <c r="AE49" s="162">
        <f t="shared" si="2"/>
        <v>-1.4459573442583307E-2</v>
      </c>
    </row>
    <row r="50" spans="2:31" x14ac:dyDescent="0.25">
      <c r="B50" s="193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2">
        <f t="shared" si="8"/>
        <v>-5.6268381758831316E-2</v>
      </c>
      <c r="I50" s="355"/>
      <c r="O50" s="83">
        <v>1.03</v>
      </c>
      <c r="P50" s="83">
        <f t="shared" si="10"/>
        <v>82.1631</v>
      </c>
      <c r="Q50" s="2"/>
      <c r="T50" s="93"/>
      <c r="U50" s="88"/>
      <c r="W50" s="133">
        <v>42541</v>
      </c>
      <c r="X50" s="10">
        <v>83.26</v>
      </c>
      <c r="Y50" s="10">
        <v>84.12</v>
      </c>
      <c r="Z50" s="10">
        <v>82.9</v>
      </c>
      <c r="AA50" s="10">
        <v>82.99</v>
      </c>
      <c r="AB50" s="95">
        <v>6951800</v>
      </c>
      <c r="AC50" s="10">
        <v>82.99</v>
      </c>
      <c r="AD50" s="40">
        <f t="shared" si="1"/>
        <v>1.2199999999999989</v>
      </c>
      <c r="AE50" s="162">
        <f t="shared" si="2"/>
        <v>4.1137326073803493E-3</v>
      </c>
    </row>
    <row r="51" spans="2:31" x14ac:dyDescent="0.25">
      <c r="B51" s="193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2">
        <f t="shared" si="8"/>
        <v>-9.965524671407025E-2</v>
      </c>
      <c r="I51" s="236">
        <v>88.5</v>
      </c>
      <c r="O51" s="83">
        <v>1.02</v>
      </c>
      <c r="P51" s="83">
        <f t="shared" si="10"/>
        <v>81.365399999999994</v>
      </c>
      <c r="Q51" s="2"/>
      <c r="T51" s="93" t="s">
        <v>105</v>
      </c>
      <c r="U51" s="88" t="s">
        <v>482</v>
      </c>
      <c r="W51" s="133">
        <v>42538</v>
      </c>
      <c r="X51" s="10">
        <v>83.68</v>
      </c>
      <c r="Y51" s="10">
        <v>84.17</v>
      </c>
      <c r="Z51" s="10">
        <v>82.53</v>
      </c>
      <c r="AA51" s="10">
        <v>82.65</v>
      </c>
      <c r="AB51" s="95">
        <v>15951300</v>
      </c>
      <c r="AC51" s="10">
        <v>82.65</v>
      </c>
      <c r="AD51" s="40">
        <f t="shared" si="1"/>
        <v>1.6400000000000006</v>
      </c>
      <c r="AE51" s="162">
        <f t="shared" si="2"/>
        <v>-1.0298167884085774E-2</v>
      </c>
    </row>
    <row r="52" spans="2:31" x14ac:dyDescent="0.25">
      <c r="B52" s="193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2">
        <f t="shared" si="8"/>
        <v>-0.11883214824391282</v>
      </c>
      <c r="I52" s="355"/>
      <c r="O52" s="83">
        <v>1.01</v>
      </c>
      <c r="P52" s="83">
        <f t="shared" si="10"/>
        <v>80.567700000000002</v>
      </c>
      <c r="Q52" s="2"/>
      <c r="T52" s="93" t="s">
        <v>106</v>
      </c>
      <c r="U52" s="88" t="s">
        <v>355</v>
      </c>
      <c r="W52" s="133">
        <v>42537</v>
      </c>
      <c r="X52" s="10">
        <v>82.78</v>
      </c>
      <c r="Y52" s="10">
        <v>83.7</v>
      </c>
      <c r="Z52" s="10">
        <v>82.23</v>
      </c>
      <c r="AA52" s="10">
        <v>83.51</v>
      </c>
      <c r="AB52" s="95">
        <v>6172200</v>
      </c>
      <c r="AC52" s="10">
        <v>83.51</v>
      </c>
      <c r="AD52" s="40">
        <f t="shared" si="1"/>
        <v>1.4699999999999989</v>
      </c>
      <c r="AE52" s="162">
        <f t="shared" si="2"/>
        <v>5.6599229287090935E-3</v>
      </c>
    </row>
    <row r="53" spans="2:31" x14ac:dyDescent="0.25">
      <c r="B53" s="193">
        <v>42545</v>
      </c>
      <c r="C53" s="460">
        <v>200</v>
      </c>
      <c r="D53" s="461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2">
        <f t="shared" si="8"/>
        <v>-7.1289254099968918E-2</v>
      </c>
      <c r="I53" s="355"/>
      <c r="O53" s="83">
        <v>1</v>
      </c>
      <c r="P53" s="83">
        <f t="shared" si="10"/>
        <v>79.77</v>
      </c>
      <c r="Q53" s="2"/>
      <c r="T53" s="93" t="s">
        <v>107</v>
      </c>
      <c r="U53" s="90">
        <v>8928026</v>
      </c>
      <c r="W53" s="133">
        <v>42536</v>
      </c>
      <c r="X53" s="10">
        <v>84.05</v>
      </c>
      <c r="Y53" s="10">
        <v>84.44</v>
      </c>
      <c r="Z53" s="10">
        <v>82.97</v>
      </c>
      <c r="AA53" s="10">
        <v>83.04</v>
      </c>
      <c r="AB53" s="95">
        <v>7416100</v>
      </c>
      <c r="AC53" s="10">
        <v>83.04</v>
      </c>
      <c r="AD53" s="40">
        <f t="shared" si="1"/>
        <v>1.4699999999999989</v>
      </c>
      <c r="AE53" s="162">
        <f t="shared" si="2"/>
        <v>-6.3419887519443607E-3</v>
      </c>
    </row>
    <row r="54" spans="2:31" x14ac:dyDescent="0.25">
      <c r="B54" s="193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2">
        <f t="shared" si="8"/>
        <v>-9.6910452756587134E-2</v>
      </c>
      <c r="I54" s="355"/>
      <c r="O54" s="83">
        <v>0.99</v>
      </c>
      <c r="P54" s="83">
        <f t="shared" si="10"/>
        <v>78.97229999999999</v>
      </c>
      <c r="Q54" s="2"/>
      <c r="T54" s="93" t="s">
        <v>110</v>
      </c>
      <c r="U54" s="90">
        <v>10096600</v>
      </c>
      <c r="W54" s="133">
        <v>42535</v>
      </c>
      <c r="X54" s="10">
        <v>83.5</v>
      </c>
      <c r="Y54" s="10">
        <v>84.56</v>
      </c>
      <c r="Z54" s="10">
        <v>82.77</v>
      </c>
      <c r="AA54" s="10">
        <v>83.57</v>
      </c>
      <c r="AB54" s="95">
        <v>7488700</v>
      </c>
      <c r="AC54" s="10">
        <v>83.57</v>
      </c>
      <c r="AD54" s="40">
        <f t="shared" si="1"/>
        <v>1.7900000000000063</v>
      </c>
      <c r="AE54" s="162" t="e">
        <f t="shared" si="2"/>
        <v>#DIV/0!</v>
      </c>
    </row>
    <row r="55" spans="2:31" x14ac:dyDescent="0.25">
      <c r="B55" s="193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2">
        <f t="shared" ref="H55" si="13">(E55-D55)/D55</f>
        <v>-5.0053666024213218E-2</v>
      </c>
      <c r="I55" s="355"/>
      <c r="O55" s="83">
        <v>0.98</v>
      </c>
      <c r="P55" s="83">
        <f t="shared" si="10"/>
        <v>78.174599999999998</v>
      </c>
      <c r="Q55" s="2"/>
      <c r="T55" s="93" t="s">
        <v>108</v>
      </c>
      <c r="U55" s="88" t="s">
        <v>483</v>
      </c>
      <c r="W55" s="133">
        <v>42535</v>
      </c>
      <c r="X55" s="10" t="s">
        <v>245</v>
      </c>
      <c r="Y55" s="10"/>
      <c r="Z55" s="10"/>
      <c r="AA55" s="10"/>
      <c r="AB55" s="95"/>
      <c r="AC55" s="10"/>
      <c r="AD55" s="40">
        <f t="shared" si="1"/>
        <v>0</v>
      </c>
      <c r="AE55" s="162">
        <f t="shared" si="2"/>
        <v>-1</v>
      </c>
    </row>
    <row r="56" spans="2:31" x14ac:dyDescent="0.25">
      <c r="B56" s="193">
        <v>42550</v>
      </c>
      <c r="C56" s="460">
        <v>200</v>
      </c>
      <c r="D56" s="461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2">
        <f t="shared" ref="H56:H57" si="16">(E56-D56)/D56</f>
        <v>-4.7927648519005078E-2</v>
      </c>
      <c r="I56" s="355" t="s">
        <v>195</v>
      </c>
      <c r="O56" s="83">
        <v>0.97</v>
      </c>
      <c r="P56" s="83">
        <f t="shared" si="10"/>
        <v>77.376899999999992</v>
      </c>
      <c r="T56" s="93" t="s">
        <v>111</v>
      </c>
      <c r="U56" s="88">
        <v>7</v>
      </c>
      <c r="W56" s="133">
        <v>42534</v>
      </c>
      <c r="X56" s="10">
        <v>84.03</v>
      </c>
      <c r="Y56" s="10">
        <v>84.81</v>
      </c>
      <c r="Z56" s="10">
        <v>83.9</v>
      </c>
      <c r="AA56" s="10">
        <v>83.98</v>
      </c>
      <c r="AB56" s="95">
        <v>8194100</v>
      </c>
      <c r="AC56" s="10">
        <v>83.51</v>
      </c>
      <c r="AD56" s="40">
        <f t="shared" si="1"/>
        <v>0.90999999999999659</v>
      </c>
      <c r="AE56" s="162">
        <f t="shared" si="2"/>
        <v>-5.5965706120504333E-3</v>
      </c>
    </row>
    <row r="57" spans="2:31" x14ac:dyDescent="0.25">
      <c r="B57" s="193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2">
        <f t="shared" si="16"/>
        <v>-4.7424476453895636E-2</v>
      </c>
      <c r="I57" s="355"/>
      <c r="O57" s="83">
        <v>0.96</v>
      </c>
      <c r="P57" s="83">
        <f t="shared" si="10"/>
        <v>76.5792</v>
      </c>
      <c r="T57" s="93" t="s">
        <v>112</v>
      </c>
      <c r="U57" s="88">
        <v>11.39</v>
      </c>
      <c r="W57" s="133">
        <v>42531</v>
      </c>
      <c r="X57" s="10">
        <v>84.98</v>
      </c>
      <c r="Y57" s="10">
        <v>85.17</v>
      </c>
      <c r="Z57" s="10">
        <v>84.08</v>
      </c>
      <c r="AA57" s="10">
        <v>84.45</v>
      </c>
      <c r="AB57" s="95">
        <v>8075200</v>
      </c>
      <c r="AC57" s="10">
        <v>83.98</v>
      </c>
      <c r="AD57" s="40">
        <f t="shared" si="1"/>
        <v>1.0900000000000034</v>
      </c>
      <c r="AE57" s="162">
        <f t="shared" si="2"/>
        <v>-1.5359362176105118E-2</v>
      </c>
    </row>
    <row r="58" spans="2:31" x14ac:dyDescent="0.25">
      <c r="B58" s="193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2">
        <f t="shared" ref="H58" si="19">(E58-D58)/D58</f>
        <v>-5.8312978196055902E-2</v>
      </c>
      <c r="I58" s="355"/>
      <c r="O58" s="83">
        <v>0.95</v>
      </c>
      <c r="P58" s="83">
        <f t="shared" si="10"/>
        <v>75.781499999999994</v>
      </c>
      <c r="T58" s="93" t="s">
        <v>109</v>
      </c>
      <c r="U58" s="88" t="s">
        <v>395</v>
      </c>
      <c r="W58" s="133">
        <v>42530</v>
      </c>
      <c r="X58" s="10">
        <v>86.92</v>
      </c>
      <c r="Y58" s="10">
        <v>87.25</v>
      </c>
      <c r="Z58" s="10">
        <v>85.65</v>
      </c>
      <c r="AA58" s="10">
        <v>85.77</v>
      </c>
      <c r="AB58" s="95">
        <v>8083700</v>
      </c>
      <c r="AC58" s="10">
        <v>85.29</v>
      </c>
      <c r="AD58" s="40">
        <f t="shared" si="1"/>
        <v>1.5999999999999943</v>
      </c>
      <c r="AE58" s="162">
        <f t="shared" si="2"/>
        <v>-1.8865754054986805E-2</v>
      </c>
    </row>
    <row r="59" spans="2:31" x14ac:dyDescent="0.25">
      <c r="B59" s="193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2">
        <f t="shared" ref="H59" si="22">(E59-D59)/D59</f>
        <v>-2.8453787851575176E-2</v>
      </c>
      <c r="I59" s="355"/>
      <c r="O59" s="83">
        <v>0.94</v>
      </c>
      <c r="P59" s="83">
        <f t="shared" si="10"/>
        <v>74.983799999999988</v>
      </c>
      <c r="W59" s="133">
        <v>42529</v>
      </c>
      <c r="X59" s="10">
        <v>87.52</v>
      </c>
      <c r="Y59" s="10">
        <v>88.09</v>
      </c>
      <c r="Z59" s="10">
        <v>86.82</v>
      </c>
      <c r="AA59" s="10">
        <v>87.42</v>
      </c>
      <c r="AB59" s="95">
        <v>7331600</v>
      </c>
      <c r="AC59" s="10">
        <v>86.93</v>
      </c>
      <c r="AD59" s="40">
        <f t="shared" si="1"/>
        <v>1.2700000000000102</v>
      </c>
      <c r="AE59" s="162">
        <f t="shared" si="2"/>
        <v>-9.1943454775311739E-4</v>
      </c>
    </row>
    <row r="60" spans="2:31" x14ac:dyDescent="0.25">
      <c r="B60" s="193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2">
        <f t="shared" ref="H60" si="25">(E60-D60)/D60</f>
        <v>-2.4188189230934957E-2</v>
      </c>
      <c r="I60" s="355"/>
      <c r="O60" s="83">
        <v>0.93</v>
      </c>
      <c r="P60" s="83">
        <f t="shared" si="10"/>
        <v>74.186099999999996</v>
      </c>
      <c r="W60" s="133">
        <v>42528</v>
      </c>
      <c r="X60" s="10">
        <v>87.54</v>
      </c>
      <c r="Y60" s="10">
        <v>88.24</v>
      </c>
      <c r="Z60" s="10">
        <v>86.9</v>
      </c>
      <c r="AA60" s="10">
        <v>87.5</v>
      </c>
      <c r="AB60" s="95">
        <v>7923800</v>
      </c>
      <c r="AC60" s="10">
        <v>87.01</v>
      </c>
      <c r="AD60" s="40">
        <f t="shared" si="1"/>
        <v>1.3399999999999892</v>
      </c>
      <c r="AE60" s="162">
        <f t="shared" si="2"/>
        <v>-1.147973826196691E-3</v>
      </c>
    </row>
    <row r="61" spans="2:31" x14ac:dyDescent="0.25">
      <c r="B61" s="193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2">
        <f t="shared" ref="H61" si="28">(E61-D61)/D61</f>
        <v>-4.0913825927655488E-2</v>
      </c>
      <c r="I61" s="355"/>
      <c r="O61" s="83">
        <v>0.92</v>
      </c>
      <c r="P61" s="83">
        <f t="shared" si="10"/>
        <v>73.388400000000004</v>
      </c>
      <c r="W61" s="133">
        <v>42527</v>
      </c>
      <c r="X61" s="10">
        <v>86.17</v>
      </c>
      <c r="Y61" s="10">
        <v>87.87</v>
      </c>
      <c r="Z61" s="10">
        <v>86.1</v>
      </c>
      <c r="AA61" s="10">
        <v>87.6</v>
      </c>
      <c r="AB61" s="95">
        <v>8596700</v>
      </c>
      <c r="AC61" s="10">
        <v>87.11</v>
      </c>
      <c r="AD61" s="40">
        <f t="shared" si="1"/>
        <v>1.7700000000000102</v>
      </c>
      <c r="AE61" s="162">
        <f t="shared" si="2"/>
        <v>1.6808684486985026E-2</v>
      </c>
    </row>
    <row r="62" spans="2:31" x14ac:dyDescent="0.25">
      <c r="B62" s="193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2">
        <f t="shared" ref="H62" si="31">(E62-D62)/D62</f>
        <v>-2.7219009303495148E-2</v>
      </c>
      <c r="I62" s="355"/>
      <c r="O62" s="83">
        <v>0.91</v>
      </c>
      <c r="P62" s="83">
        <f t="shared" si="10"/>
        <v>72.590699999999998</v>
      </c>
      <c r="W62" s="133">
        <v>42524</v>
      </c>
      <c r="X62" s="10">
        <v>86.85</v>
      </c>
      <c r="Y62" s="10">
        <v>86.98</v>
      </c>
      <c r="Z62" s="10">
        <v>85.55</v>
      </c>
      <c r="AA62" s="10">
        <v>86.15</v>
      </c>
      <c r="AB62" s="95">
        <v>7443800</v>
      </c>
      <c r="AC62" s="10">
        <v>85.67</v>
      </c>
      <c r="AD62" s="40">
        <f t="shared" si="1"/>
        <v>1.4300000000000068</v>
      </c>
      <c r="AE62" s="162">
        <f t="shared" si="2"/>
        <v>-6.4942595384437363E-3</v>
      </c>
    </row>
    <row r="63" spans="2:31" x14ac:dyDescent="0.25">
      <c r="B63" s="193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2">
        <f t="shared" ref="H63" si="34">(E63-D63)/D63</f>
        <v>-2.0708358777255003E-2</v>
      </c>
      <c r="I63" s="355"/>
      <c r="O63" s="83">
        <v>0.9</v>
      </c>
      <c r="P63" s="83">
        <f t="shared" si="10"/>
        <v>71.792999999999992</v>
      </c>
      <c r="W63" s="133">
        <v>42523</v>
      </c>
      <c r="X63" s="10">
        <v>86.69</v>
      </c>
      <c r="Y63" s="10">
        <v>87.07</v>
      </c>
      <c r="Z63" s="10">
        <v>85.86</v>
      </c>
      <c r="AA63" s="10">
        <v>86.72</v>
      </c>
      <c r="AB63" s="95">
        <v>7281100</v>
      </c>
      <c r="AC63" s="10">
        <v>86.23</v>
      </c>
      <c r="AD63" s="40">
        <f t="shared" si="1"/>
        <v>1.2099999999999937</v>
      </c>
      <c r="AE63" s="162">
        <f t="shared" si="2"/>
        <v>1.5098722415796129E-3</v>
      </c>
    </row>
    <row r="64" spans="2:31" x14ac:dyDescent="0.25">
      <c r="B64" s="193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2">
        <f t="shared" ref="H64" si="37">(E64-D64)/D64</f>
        <v>-2.8453787851575176E-2</v>
      </c>
      <c r="I64" s="487"/>
      <c r="W64" s="133">
        <v>42522</v>
      </c>
      <c r="X64" s="10">
        <v>87.23</v>
      </c>
      <c r="Y64" s="10">
        <v>87.3</v>
      </c>
      <c r="Z64" s="10">
        <v>86.31</v>
      </c>
      <c r="AA64" s="10">
        <v>86.58</v>
      </c>
      <c r="AB64" s="95">
        <v>7451800</v>
      </c>
      <c r="AC64" s="10">
        <v>86.1</v>
      </c>
      <c r="AD64" s="40">
        <f t="shared" si="1"/>
        <v>0.98999999999999488</v>
      </c>
      <c r="AE64" s="162">
        <f t="shared" si="2"/>
        <v>-5.4291324939355068E-3</v>
      </c>
    </row>
    <row r="65" spans="2:31" x14ac:dyDescent="0.25">
      <c r="B65" s="193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2">
        <f t="shared" ref="H65" si="40">(E65-D65)/D65</f>
        <v>-6.0032687955746001E-3</v>
      </c>
      <c r="I65" s="355" t="s">
        <v>308</v>
      </c>
      <c r="W65" s="133">
        <v>42521</v>
      </c>
      <c r="X65" s="10">
        <v>86.4</v>
      </c>
      <c r="Y65" s="10">
        <v>87.23</v>
      </c>
      <c r="Z65" s="10">
        <v>86.05</v>
      </c>
      <c r="AA65" s="10">
        <v>87.06</v>
      </c>
      <c r="AB65" s="95">
        <v>12517800</v>
      </c>
      <c r="AC65" s="10">
        <v>86.57</v>
      </c>
      <c r="AD65" s="40">
        <f t="shared" si="1"/>
        <v>1.1800000000000068</v>
      </c>
      <c r="AE65" s="162">
        <f t="shared" si="2"/>
        <v>1.4412936489336614E-2</v>
      </c>
    </row>
    <row r="66" spans="2:31" x14ac:dyDescent="0.25">
      <c r="B66" s="193">
        <v>42577</v>
      </c>
      <c r="C66" s="10">
        <v>120</v>
      </c>
      <c r="D66" s="40">
        <v>87.677300000000002</v>
      </c>
      <c r="E66" s="40">
        <v>81.05</v>
      </c>
      <c r="F66" s="40">
        <f t="shared" ref="F66:F67" si="41">C66*(E66-D66)</f>
        <v>-795.27600000000064</v>
      </c>
      <c r="G66" s="40">
        <f t="shared" ref="G66:G67" si="42">D66*C66</f>
        <v>10521.276</v>
      </c>
      <c r="H66" s="232">
        <f t="shared" ref="H66:H67" si="43">(E66-D66)/D66</f>
        <v>-7.5587409740035388E-2</v>
      </c>
      <c r="I66" s="355"/>
      <c r="W66" s="133">
        <v>42517</v>
      </c>
      <c r="X66" s="10">
        <v>85.82</v>
      </c>
      <c r="Y66" s="10">
        <v>86.02</v>
      </c>
      <c r="Z66" s="10">
        <v>85.2</v>
      </c>
      <c r="AA66" s="10">
        <v>85.82</v>
      </c>
      <c r="AB66" s="95">
        <v>6125900</v>
      </c>
      <c r="AC66" s="10">
        <v>85.34</v>
      </c>
      <c r="AD66" s="40">
        <f t="shared" si="1"/>
        <v>0.81999999999999318</v>
      </c>
      <c r="AE66" s="162">
        <f t="shared" si="2"/>
        <v>6.2492630586015174E-3</v>
      </c>
    </row>
    <row r="67" spans="2:31" x14ac:dyDescent="0.25">
      <c r="B67" s="193">
        <v>42580</v>
      </c>
      <c r="C67" s="10">
        <v>150</v>
      </c>
      <c r="D67" s="40">
        <v>86.017899999999997</v>
      </c>
      <c r="E67" s="40">
        <v>79.47</v>
      </c>
      <c r="F67" s="40">
        <f t="shared" si="41"/>
        <v>-982.18499999999972</v>
      </c>
      <c r="G67" s="40">
        <f t="shared" si="42"/>
        <v>12902.684999999999</v>
      </c>
      <c r="H67" s="232">
        <f t="shared" si="43"/>
        <v>-7.6122527985454172E-2</v>
      </c>
      <c r="I67" s="355"/>
      <c r="W67" s="133">
        <v>42516</v>
      </c>
      <c r="X67" s="10">
        <v>86.44</v>
      </c>
      <c r="Y67" s="10">
        <v>86.5</v>
      </c>
      <c r="Z67" s="10">
        <v>85.05</v>
      </c>
      <c r="AA67" s="10">
        <v>85.29</v>
      </c>
      <c r="AB67" s="95">
        <v>8126000</v>
      </c>
      <c r="AC67" s="10">
        <v>84.81</v>
      </c>
      <c r="AD67" s="40">
        <f>Y67-Z67</f>
        <v>1.4500000000000028</v>
      </c>
      <c r="AE67" s="162">
        <f>AC67/AC68-1</f>
        <v>-1.4181099616412896E-2</v>
      </c>
    </row>
    <row r="68" spans="2:31" x14ac:dyDescent="0.25">
      <c r="B68" s="193">
        <v>42593</v>
      </c>
      <c r="C68" s="10">
        <v>150</v>
      </c>
      <c r="D68" s="40">
        <v>86.017899999999997</v>
      </c>
      <c r="E68" s="40">
        <v>78.900000000000006</v>
      </c>
      <c r="F68" s="40">
        <f t="shared" ref="F68" si="44">C68*(E68-D68)</f>
        <v>-1067.6849999999988</v>
      </c>
      <c r="G68" s="40">
        <f t="shared" ref="G68" si="45">D68*C68</f>
        <v>12902.684999999999</v>
      </c>
      <c r="H68" s="232">
        <f t="shared" ref="H68" si="46">(E68-D68)/D68</f>
        <v>-8.2749055719797765E-2</v>
      </c>
      <c r="I68" s="355"/>
      <c r="W68" s="133">
        <v>42515</v>
      </c>
      <c r="X68" s="10">
        <v>86.8</v>
      </c>
      <c r="Y68" s="10">
        <v>87</v>
      </c>
      <c r="Z68" s="10">
        <v>85.7</v>
      </c>
      <c r="AA68" s="10">
        <v>86.51</v>
      </c>
      <c r="AB68" s="95">
        <v>11621400</v>
      </c>
      <c r="AC68" s="10">
        <v>86.03</v>
      </c>
      <c r="AD68" s="40">
        <f>Y68-Z68</f>
        <v>1.2999999999999972</v>
      </c>
      <c r="AE68" s="162" t="e">
        <f>AC68/AC69-1</f>
        <v>#DIV/0!</v>
      </c>
    </row>
    <row r="69" spans="2:31" x14ac:dyDescent="0.25">
      <c r="B69" s="193">
        <v>42597</v>
      </c>
      <c r="C69" s="10">
        <v>150</v>
      </c>
      <c r="D69" s="40">
        <v>86.017899999999997</v>
      </c>
      <c r="E69" s="40">
        <v>79.650000000000006</v>
      </c>
      <c r="F69" s="40">
        <f t="shared" ref="F69" si="47">C69*(E69-D69)</f>
        <v>-955.18499999999881</v>
      </c>
      <c r="G69" s="40">
        <f t="shared" ref="G69" si="48">D69*C69</f>
        <v>12902.684999999999</v>
      </c>
      <c r="H69" s="232">
        <f t="shared" ref="H69" si="49">(E69-D69)/D69</f>
        <v>-7.4029940279871892E-2</v>
      </c>
      <c r="I69" s="355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42599</v>
      </c>
      <c r="C70" s="10">
        <v>150</v>
      </c>
      <c r="D70" s="40">
        <v>86.017899999999997</v>
      </c>
      <c r="E70" s="40">
        <v>80.7</v>
      </c>
      <c r="F70" s="40">
        <f t="shared" ref="F70" si="50">C70*(E70-D70)</f>
        <v>-797.68499999999915</v>
      </c>
      <c r="G70" s="40">
        <f t="shared" ref="G70" si="51">D70*C70</f>
        <v>12902.684999999999</v>
      </c>
      <c r="H70" s="232">
        <f t="shared" ref="H70" si="52">(E70-D70)/D70</f>
        <v>-6.1823178663975693E-2</v>
      </c>
      <c r="I70" s="355"/>
    </row>
    <row r="71" spans="2:31" x14ac:dyDescent="0.25">
      <c r="B71" s="193">
        <v>42600</v>
      </c>
      <c r="C71" s="10">
        <v>150</v>
      </c>
      <c r="D71" s="40">
        <v>86.017899999999997</v>
      </c>
      <c r="E71" s="40">
        <v>80.59</v>
      </c>
      <c r="F71" s="40">
        <f t="shared" ref="F71" si="53">C71*(E71-D71)</f>
        <v>-814.18499999999904</v>
      </c>
      <c r="G71" s="40">
        <f t="shared" ref="G71" si="54">D71*C71</f>
        <v>12902.684999999999</v>
      </c>
      <c r="H71" s="232">
        <f t="shared" ref="H71" si="55">(E71-D71)/D71</f>
        <v>-6.3101982261831474E-2</v>
      </c>
      <c r="I71" s="355"/>
    </row>
    <row r="72" spans="2:31" x14ac:dyDescent="0.25">
      <c r="B72" s="193">
        <v>42601</v>
      </c>
      <c r="C72" s="10">
        <v>150</v>
      </c>
      <c r="D72" s="40">
        <v>86.017899999999997</v>
      </c>
      <c r="E72" s="40">
        <v>81</v>
      </c>
      <c r="F72" s="40">
        <f t="shared" ref="F72" si="56">C72*(E72-D72)</f>
        <v>-752.6849999999996</v>
      </c>
      <c r="G72" s="40">
        <f t="shared" ref="G72" si="57">D72*C72</f>
        <v>12902.684999999999</v>
      </c>
      <c r="H72" s="232">
        <f t="shared" ref="H72" si="58">(E72-D72)/D72</f>
        <v>-5.8335532488005375E-2</v>
      </c>
      <c r="I72" s="355"/>
    </row>
    <row r="73" spans="2:31" x14ac:dyDescent="0.25">
      <c r="B73" s="193">
        <v>42605</v>
      </c>
      <c r="C73" s="10">
        <v>150</v>
      </c>
      <c r="D73" s="40">
        <v>86.017899999999997</v>
      </c>
      <c r="E73" s="40">
        <v>81.47</v>
      </c>
      <c r="F73" s="40">
        <f t="shared" ref="F73" si="59">C73*(E73-D73)</f>
        <v>-682.18499999999972</v>
      </c>
      <c r="G73" s="40">
        <f t="shared" ref="G73" si="60">D73*C73</f>
        <v>12902.684999999999</v>
      </c>
      <c r="H73" s="232">
        <f t="shared" ref="H73" si="61">(E73-D73)/D73</f>
        <v>-5.2871553478985173E-2</v>
      </c>
      <c r="I73" s="355"/>
    </row>
    <row r="74" spans="2:31" x14ac:dyDescent="0.25">
      <c r="B74" s="193">
        <v>42606</v>
      </c>
      <c r="C74" s="10">
        <v>150</v>
      </c>
      <c r="D74" s="40">
        <v>86.017899999999997</v>
      </c>
      <c r="E74" s="40">
        <v>80.5</v>
      </c>
      <c r="F74" s="40">
        <f t="shared" ref="F74" si="62">C74*(E74-D74)</f>
        <v>-827.6849999999996</v>
      </c>
      <c r="G74" s="40">
        <f t="shared" ref="G74" si="63">D74*C74</f>
        <v>12902.684999999999</v>
      </c>
      <c r="H74" s="232">
        <f t="shared" ref="H74" si="64">(E74-D74)/D74</f>
        <v>-6.4148276114622621E-2</v>
      </c>
      <c r="I74" s="355"/>
    </row>
    <row r="75" spans="2:31" x14ac:dyDescent="0.25">
      <c r="B75" s="193">
        <v>42607</v>
      </c>
      <c r="C75" s="10">
        <v>150</v>
      </c>
      <c r="D75" s="40">
        <v>86.017899999999997</v>
      </c>
      <c r="E75" s="40">
        <v>80.08</v>
      </c>
      <c r="F75" s="40">
        <f t="shared" ref="F75" si="65">C75*(E75-D75)</f>
        <v>-890.68499999999983</v>
      </c>
      <c r="G75" s="40">
        <f t="shared" ref="G75" si="66">D75*C75</f>
        <v>12902.684999999999</v>
      </c>
      <c r="H75" s="232">
        <f t="shared" ref="H75" si="67">(E75-D75)/D75</f>
        <v>-6.9030980760981131E-2</v>
      </c>
      <c r="I75" s="355"/>
    </row>
    <row r="76" spans="2:31" x14ac:dyDescent="0.25">
      <c r="B76" s="193">
        <v>42608</v>
      </c>
      <c r="C76" s="10">
        <v>170</v>
      </c>
      <c r="D76" s="40">
        <v>85.225200000000001</v>
      </c>
      <c r="E76" s="40">
        <v>79.77</v>
      </c>
      <c r="F76" s="40">
        <f t="shared" ref="F76" si="68">C76*(E76-D76)</f>
        <v>-927.38400000000081</v>
      </c>
      <c r="G76" s="40">
        <f t="shared" ref="G76" si="69">D76*C76</f>
        <v>14488.284</v>
      </c>
      <c r="H76" s="232">
        <f t="shared" ref="H76" si="70">(E76-D76)/D76</f>
        <v>-6.4009236704636707E-2</v>
      </c>
      <c r="I76" s="355"/>
    </row>
    <row r="77" spans="2:31" x14ac:dyDescent="0.25">
      <c r="B77" s="10"/>
      <c r="C77" s="10"/>
      <c r="D77" s="40"/>
      <c r="E77" s="40"/>
      <c r="F77" s="40"/>
      <c r="G77" s="40"/>
      <c r="H77" s="232"/>
      <c r="I77" s="355"/>
    </row>
    <row r="78" spans="2:31" x14ac:dyDescent="0.25">
      <c r="B78" s="10"/>
      <c r="C78" s="10"/>
      <c r="D78" s="40"/>
      <c r="E78" s="40"/>
      <c r="F78" s="40"/>
      <c r="G78" s="40"/>
      <c r="H78" s="232"/>
      <c r="I78" s="355"/>
    </row>
    <row r="79" spans="2:31" x14ac:dyDescent="0.25">
      <c r="B79" s="10"/>
      <c r="C79" s="10"/>
      <c r="D79" s="40"/>
      <c r="E79" s="40"/>
      <c r="F79" s="40"/>
      <c r="G79" s="40"/>
      <c r="H79" s="232"/>
      <c r="I79" s="355"/>
    </row>
    <row r="80" spans="2:31" x14ac:dyDescent="0.25">
      <c r="B80" s="10"/>
      <c r="C80" s="10"/>
      <c r="D80" s="40"/>
      <c r="E80" s="40"/>
      <c r="F80" s="40"/>
      <c r="G80" s="40"/>
      <c r="H80" s="232"/>
      <c r="I80" s="355"/>
    </row>
    <row r="81" spans="2:9" x14ac:dyDescent="0.25">
      <c r="B81" s="10"/>
      <c r="C81" s="10"/>
      <c r="D81" s="40"/>
      <c r="E81" s="40"/>
      <c r="F81" s="40"/>
      <c r="G81" s="40"/>
      <c r="H81" s="232"/>
      <c r="I81" s="355"/>
    </row>
    <row r="82" spans="2:9" x14ac:dyDescent="0.25">
      <c r="B82" s="10"/>
      <c r="C82" s="10"/>
      <c r="D82" s="40"/>
      <c r="E82" s="40"/>
      <c r="F82" s="40"/>
      <c r="G82" s="40"/>
      <c r="H82" s="232"/>
      <c r="I82" s="355"/>
    </row>
    <row r="83" spans="2:9" x14ac:dyDescent="0.25">
      <c r="B83" s="10"/>
      <c r="C83" s="10"/>
      <c r="D83" s="40"/>
      <c r="E83" s="40"/>
      <c r="F83" s="40"/>
      <c r="G83" s="40"/>
      <c r="H83" s="232"/>
      <c r="I83" s="355"/>
    </row>
    <row r="84" spans="2:9" x14ac:dyDescent="0.25">
      <c r="B84" s="10"/>
      <c r="C84" s="10"/>
      <c r="D84" s="40"/>
      <c r="E84" s="40"/>
      <c r="F84" s="40"/>
      <c r="G84" s="40"/>
      <c r="H84" s="232"/>
      <c r="I84" s="355"/>
    </row>
  </sheetData>
  <mergeCells count="1">
    <mergeCell ref="O42:P42"/>
  </mergeCells>
  <conditionalFormatting sqref="F37:F38 H37:I38 H39 H40:I50 H51 F42:F84 H52:I84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42608</v>
      </c>
      <c r="X2" s="10">
        <v>61.93</v>
      </c>
      <c r="Y2" s="10">
        <v>62.51</v>
      </c>
      <c r="Z2" s="10">
        <v>61.9</v>
      </c>
      <c r="AA2" s="10">
        <v>62.37</v>
      </c>
      <c r="AB2" s="95">
        <v>165300</v>
      </c>
      <c r="AC2" s="10">
        <v>62.37</v>
      </c>
      <c r="AD2" s="2">
        <f>Y2-Z2</f>
        <v>0.60999999999999943</v>
      </c>
      <c r="AE2" s="138">
        <f>AC2/AC3-1</f>
        <v>6.9422021310945325E-3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62.37</v>
      </c>
      <c r="W3" s="133">
        <v>42607</v>
      </c>
      <c r="X3" s="10">
        <v>61.45</v>
      </c>
      <c r="Y3" s="10">
        <v>62.04</v>
      </c>
      <c r="Z3" s="10">
        <v>61.13</v>
      </c>
      <c r="AA3" s="10">
        <v>61.94</v>
      </c>
      <c r="AB3" s="95">
        <v>147800</v>
      </c>
      <c r="AC3" s="10">
        <v>61.94</v>
      </c>
      <c r="AD3" s="2">
        <f t="shared" ref="AD3:AD66" si="0">Y3-Z3</f>
        <v>0.90999999999999659</v>
      </c>
      <c r="AE3" s="138">
        <f t="shared" ref="AE3:AE66" si="1">AC3/AC4-1</f>
        <v>6.6634162197301006E-3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62.37</v>
      </c>
      <c r="W4" s="133">
        <v>42606</v>
      </c>
      <c r="X4" s="10">
        <v>62.11</v>
      </c>
      <c r="Y4" s="10">
        <v>62.3</v>
      </c>
      <c r="Z4" s="10">
        <v>61.34</v>
      </c>
      <c r="AA4" s="10">
        <v>61.53</v>
      </c>
      <c r="AB4" s="95">
        <v>161100</v>
      </c>
      <c r="AC4" s="10">
        <v>61.53</v>
      </c>
      <c r="AD4" s="2">
        <f t="shared" si="0"/>
        <v>0.95999999999999375</v>
      </c>
      <c r="AE4" s="138">
        <f t="shared" si="1"/>
        <v>-9.1787439613526534E-3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42605</v>
      </c>
      <c r="X5" s="10">
        <v>62.51</v>
      </c>
      <c r="Y5" s="10">
        <v>62.59</v>
      </c>
      <c r="Z5" s="10">
        <v>61.97</v>
      </c>
      <c r="AA5" s="10">
        <v>62.1</v>
      </c>
      <c r="AB5" s="95">
        <v>254700</v>
      </c>
      <c r="AC5" s="10">
        <v>62.1</v>
      </c>
      <c r="AD5" s="2">
        <f t="shared" si="0"/>
        <v>0.62000000000000455</v>
      </c>
      <c r="AE5" s="138">
        <f t="shared" si="1"/>
        <v>-1.6100466913537836E-4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42604</v>
      </c>
      <c r="X6" s="10">
        <v>61.31</v>
      </c>
      <c r="Y6" s="10">
        <v>62.3</v>
      </c>
      <c r="Z6" s="10">
        <v>61.31</v>
      </c>
      <c r="AA6" s="10">
        <v>62.11</v>
      </c>
      <c r="AB6" s="95">
        <v>239100</v>
      </c>
      <c r="AC6" s="10">
        <v>62.11</v>
      </c>
      <c r="AD6" s="2">
        <f t="shared" si="0"/>
        <v>0.98999999999999488</v>
      </c>
      <c r="AE6" s="138">
        <f t="shared" si="1"/>
        <v>5.3415344771770012E-3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42601</v>
      </c>
      <c r="X7" s="10">
        <v>60.95</v>
      </c>
      <c r="Y7" s="10">
        <v>61.9</v>
      </c>
      <c r="Z7" s="10">
        <v>60.85</v>
      </c>
      <c r="AA7" s="10">
        <v>61.78</v>
      </c>
      <c r="AB7" s="95">
        <v>227100</v>
      </c>
      <c r="AC7" s="10">
        <v>61.78</v>
      </c>
      <c r="AD7" s="2">
        <f t="shared" si="0"/>
        <v>1.0499999999999972</v>
      </c>
      <c r="AE7" s="138">
        <f t="shared" si="1"/>
        <v>8.9825249060917489E-3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42600</v>
      </c>
      <c r="X8" s="10">
        <v>60.22</v>
      </c>
      <c r="Y8" s="10">
        <v>61.29</v>
      </c>
      <c r="Z8" s="10">
        <v>60.22</v>
      </c>
      <c r="AA8" s="10">
        <v>61.23</v>
      </c>
      <c r="AB8" s="95">
        <v>339800</v>
      </c>
      <c r="AC8" s="10">
        <v>61.23</v>
      </c>
      <c r="AD8" s="2">
        <f t="shared" si="0"/>
        <v>1.0700000000000003</v>
      </c>
      <c r="AE8" s="138">
        <f t="shared" si="1"/>
        <v>1.2735693020178518E-2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42599</v>
      </c>
      <c r="X9" s="10">
        <v>59.85</v>
      </c>
      <c r="Y9" s="10">
        <v>60.71</v>
      </c>
      <c r="Z9" s="10">
        <v>59.85</v>
      </c>
      <c r="AA9" s="10">
        <v>60.46</v>
      </c>
      <c r="AB9" s="95">
        <v>291200</v>
      </c>
      <c r="AC9" s="10">
        <v>60.46</v>
      </c>
      <c r="AD9" s="2">
        <f t="shared" si="0"/>
        <v>0.85999999999999943</v>
      </c>
      <c r="AE9" s="138">
        <f t="shared" si="1"/>
        <v>1.1036789297658833E-2</v>
      </c>
    </row>
    <row r="10" spans="1:31" x14ac:dyDescent="0.25">
      <c r="O10" s="11" t="s">
        <v>223</v>
      </c>
      <c r="P10" s="34"/>
      <c r="Q10" s="2">
        <f>M33</f>
        <v>33.940000000000055</v>
      </c>
      <c r="W10" s="133">
        <v>42598</v>
      </c>
      <c r="X10" s="10">
        <v>60.33</v>
      </c>
      <c r="Y10" s="10">
        <v>60.57</v>
      </c>
      <c r="Z10" s="10">
        <v>59.77</v>
      </c>
      <c r="AA10" s="10">
        <v>59.8</v>
      </c>
      <c r="AB10" s="95">
        <v>180500</v>
      </c>
      <c r="AC10" s="10">
        <v>59.8</v>
      </c>
      <c r="AD10" s="2">
        <f t="shared" si="0"/>
        <v>0.79999999999999716</v>
      </c>
      <c r="AE10" s="138">
        <f t="shared" si="1"/>
        <v>-9.605829744948724E-3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7.1999999999999998E-3</v>
      </c>
      <c r="W11" s="133">
        <v>42597</v>
      </c>
      <c r="X11" s="10">
        <v>59.57</v>
      </c>
      <c r="Y11" s="10">
        <v>60.59</v>
      </c>
      <c r="Z11" s="10">
        <v>59.57</v>
      </c>
      <c r="AA11" s="10">
        <v>60.38</v>
      </c>
      <c r="AB11" s="95">
        <v>130600</v>
      </c>
      <c r="AC11" s="10">
        <v>60.38</v>
      </c>
      <c r="AD11" s="2">
        <f t="shared" si="0"/>
        <v>1.0200000000000031</v>
      </c>
      <c r="AE11" s="138">
        <f t="shared" si="1"/>
        <v>1.7354675652906604E-2</v>
      </c>
    </row>
    <row r="12" spans="1:31" x14ac:dyDescent="0.25">
      <c r="W12" s="133">
        <v>42594</v>
      </c>
      <c r="X12" s="10">
        <v>59.64</v>
      </c>
      <c r="Y12" s="10">
        <v>59.64</v>
      </c>
      <c r="Z12" s="10">
        <v>59.19</v>
      </c>
      <c r="AA12" s="10">
        <v>59.35</v>
      </c>
      <c r="AB12" s="95">
        <v>132900</v>
      </c>
      <c r="AC12" s="10">
        <v>59.35</v>
      </c>
      <c r="AD12" s="2">
        <f t="shared" si="0"/>
        <v>0.45000000000000284</v>
      </c>
      <c r="AE12" s="138">
        <f t="shared" si="1"/>
        <v>-5.1961112973515355E-3</v>
      </c>
    </row>
    <row r="13" spans="1:31" x14ac:dyDescent="0.25">
      <c r="W13" s="133">
        <v>42593</v>
      </c>
      <c r="X13" s="10">
        <v>59.25</v>
      </c>
      <c r="Y13" s="10">
        <v>59.86</v>
      </c>
      <c r="Z13" s="10">
        <v>59.25</v>
      </c>
      <c r="AA13" s="10">
        <v>59.66</v>
      </c>
      <c r="AB13" s="95">
        <v>172600</v>
      </c>
      <c r="AC13" s="10">
        <v>59.66</v>
      </c>
      <c r="AD13" s="2">
        <f t="shared" si="0"/>
        <v>0.60999999999999943</v>
      </c>
      <c r="AE13" s="138" t="e">
        <f t="shared" si="1"/>
        <v>#DIV/0!</v>
      </c>
    </row>
    <row r="14" spans="1:31" x14ac:dyDescent="0.25">
      <c r="W14" s="133">
        <v>42593</v>
      </c>
      <c r="X14" s="10" t="s">
        <v>189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W15" s="133">
        <v>42592</v>
      </c>
      <c r="X15" s="10">
        <v>59.58</v>
      </c>
      <c r="Y15" s="10">
        <v>59.78</v>
      </c>
      <c r="Z15" s="10">
        <v>59</v>
      </c>
      <c r="AA15" s="10">
        <v>59.29</v>
      </c>
      <c r="AB15" s="95">
        <v>226700</v>
      </c>
      <c r="AC15" s="10">
        <v>59.18</v>
      </c>
      <c r="AD15" s="2">
        <f t="shared" si="0"/>
        <v>0.78000000000000114</v>
      </c>
      <c r="AE15" s="138">
        <f t="shared" si="1"/>
        <v>-4.8764082730788916E-3</v>
      </c>
    </row>
    <row r="16" spans="1:31" x14ac:dyDescent="0.25">
      <c r="W16" s="133">
        <v>42591</v>
      </c>
      <c r="X16" s="10">
        <v>59.36</v>
      </c>
      <c r="Y16" s="10">
        <v>59.77</v>
      </c>
      <c r="Z16" s="10">
        <v>58.91</v>
      </c>
      <c r="AA16" s="10">
        <v>59.58</v>
      </c>
      <c r="AB16" s="95">
        <v>235100</v>
      </c>
      <c r="AC16" s="10">
        <v>59.47</v>
      </c>
      <c r="AD16" s="2">
        <f t="shared" si="0"/>
        <v>0.86000000000000654</v>
      </c>
      <c r="AE16" s="138">
        <f t="shared" si="1"/>
        <v>6.2605752961082395E-3</v>
      </c>
    </row>
    <row r="17" spans="1:31" x14ac:dyDescent="0.25">
      <c r="W17" s="133">
        <v>42590</v>
      </c>
      <c r="X17" s="10">
        <v>58.99</v>
      </c>
      <c r="Y17" s="10">
        <v>59.45</v>
      </c>
      <c r="Z17" s="10">
        <v>58.01</v>
      </c>
      <c r="AA17" s="10">
        <v>59.21</v>
      </c>
      <c r="AB17" s="95">
        <v>223400</v>
      </c>
      <c r="AC17" s="10">
        <v>59.1</v>
      </c>
      <c r="AD17" s="2">
        <f t="shared" si="0"/>
        <v>1.4400000000000048</v>
      </c>
      <c r="AE17" s="138">
        <f t="shared" si="1"/>
        <v>4.7602856171371499E-3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42587</v>
      </c>
      <c r="X18" s="10">
        <v>58.78</v>
      </c>
      <c r="Y18" s="10">
        <v>59.05</v>
      </c>
      <c r="Z18" s="10">
        <v>58.44</v>
      </c>
      <c r="AA18" s="10">
        <v>58.93</v>
      </c>
      <c r="AB18" s="95">
        <v>224700</v>
      </c>
      <c r="AC18" s="10">
        <v>58.82</v>
      </c>
      <c r="AD18" s="2">
        <f t="shared" si="0"/>
        <v>0.60999999999999943</v>
      </c>
      <c r="AE18" s="138">
        <f t="shared" si="1"/>
        <v>8.4004800274302127E-3</v>
      </c>
    </row>
    <row r="19" spans="1:31" x14ac:dyDescent="0.25">
      <c r="W19" s="133">
        <v>42586</v>
      </c>
      <c r="X19" s="10">
        <v>58.04</v>
      </c>
      <c r="Y19" s="10">
        <v>58.81</v>
      </c>
      <c r="Z19" s="10">
        <v>57.73</v>
      </c>
      <c r="AA19" s="10">
        <v>58.44</v>
      </c>
      <c r="AB19" s="95">
        <v>191200</v>
      </c>
      <c r="AC19" s="10">
        <v>58.33</v>
      </c>
      <c r="AD19" s="2">
        <f t="shared" si="0"/>
        <v>1.0800000000000054</v>
      </c>
      <c r="AE19" s="138">
        <f t="shared" si="1"/>
        <v>5.3429851775248505E-3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42585</v>
      </c>
      <c r="X20" s="10">
        <v>57.38</v>
      </c>
      <c r="Y20" s="10">
        <v>58.21</v>
      </c>
      <c r="Z20" s="10">
        <v>57.02</v>
      </c>
      <c r="AA20" s="10">
        <v>58.13</v>
      </c>
      <c r="AB20" s="95">
        <v>137600</v>
      </c>
      <c r="AC20" s="10">
        <v>58.02</v>
      </c>
      <c r="AD20" s="2">
        <f t="shared" si="0"/>
        <v>1.1899999999999977</v>
      </c>
      <c r="AE20" s="138">
        <f t="shared" si="1"/>
        <v>1.3626834381551323E-2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42584</v>
      </c>
      <c r="X21" s="10">
        <v>58.5</v>
      </c>
      <c r="Y21" s="10">
        <v>58.8</v>
      </c>
      <c r="Z21" s="10">
        <v>57.27</v>
      </c>
      <c r="AA21" s="10">
        <v>57.35</v>
      </c>
      <c r="AB21" s="95">
        <v>162900</v>
      </c>
      <c r="AC21" s="10">
        <v>57.24</v>
      </c>
      <c r="AD21" s="2">
        <f t="shared" si="0"/>
        <v>1.529999999999994</v>
      </c>
      <c r="AE21" s="138">
        <f t="shared" si="1"/>
        <v>-1.9359259893780956E-2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42583</v>
      </c>
      <c r="X22" s="10">
        <v>58.48</v>
      </c>
      <c r="Y22" s="10">
        <v>58.98</v>
      </c>
      <c r="Z22" s="10">
        <v>57.92</v>
      </c>
      <c r="AA22" s="10">
        <v>58.48</v>
      </c>
      <c r="AB22" s="95">
        <v>217900</v>
      </c>
      <c r="AC22" s="10">
        <v>58.37</v>
      </c>
      <c r="AD22" s="2">
        <f t="shared" si="0"/>
        <v>1.0599999999999952</v>
      </c>
      <c r="AE22" s="138">
        <f t="shared" si="1"/>
        <v>-1.0268697586856002E-3</v>
      </c>
    </row>
    <row r="23" spans="1:31" x14ac:dyDescent="0.25">
      <c r="B23" s="10"/>
      <c r="C23" s="10"/>
      <c r="D23" s="40"/>
      <c r="E23" s="40"/>
      <c r="F23" s="40"/>
      <c r="W23" s="133">
        <v>42580</v>
      </c>
      <c r="X23" s="10">
        <v>58.37</v>
      </c>
      <c r="Y23" s="10">
        <v>58.98</v>
      </c>
      <c r="Z23" s="10">
        <v>57.94</v>
      </c>
      <c r="AA23" s="10">
        <v>58.54</v>
      </c>
      <c r="AB23" s="95">
        <v>235400</v>
      </c>
      <c r="AC23" s="10">
        <v>58.43</v>
      </c>
      <c r="AD23" s="2">
        <f t="shared" si="0"/>
        <v>1.0399999999999991</v>
      </c>
      <c r="AE23" s="138">
        <f t="shared" si="1"/>
        <v>3.0901287553648515E-3</v>
      </c>
    </row>
    <row r="24" spans="1:31" x14ac:dyDescent="0.25">
      <c r="B24" s="10"/>
      <c r="C24" s="10"/>
      <c r="D24" s="40"/>
      <c r="E24" s="40"/>
      <c r="F24" s="40"/>
      <c r="W24" s="133">
        <v>42579</v>
      </c>
      <c r="X24" s="10">
        <v>58.53</v>
      </c>
      <c r="Y24" s="10">
        <v>58.87</v>
      </c>
      <c r="Z24" s="10">
        <v>58.18</v>
      </c>
      <c r="AA24" s="10">
        <v>58.36</v>
      </c>
      <c r="AB24" s="95">
        <v>160900</v>
      </c>
      <c r="AC24" s="10">
        <v>58.25</v>
      </c>
      <c r="AD24" s="2">
        <f t="shared" si="0"/>
        <v>0.68999999999999773</v>
      </c>
      <c r="AE24" s="138">
        <f t="shared" si="1"/>
        <v>-2.7392569765450903E-3</v>
      </c>
    </row>
    <row r="25" spans="1:31" x14ac:dyDescent="0.25">
      <c r="B25" s="10"/>
      <c r="C25" s="10"/>
      <c r="D25" s="40"/>
      <c r="E25" s="40"/>
      <c r="F25" s="40"/>
      <c r="W25" s="133">
        <v>42578</v>
      </c>
      <c r="X25" s="10">
        <v>58.46</v>
      </c>
      <c r="Y25" s="10">
        <v>58.84</v>
      </c>
      <c r="Z25" s="10">
        <v>58.21</v>
      </c>
      <c r="AA25" s="10">
        <v>58.52</v>
      </c>
      <c r="AB25" s="95">
        <v>314500</v>
      </c>
      <c r="AC25" s="10">
        <v>58.41</v>
      </c>
      <c r="AD25" s="2">
        <f t="shared" si="0"/>
        <v>0.63000000000000256</v>
      </c>
      <c r="AE25" s="138">
        <f t="shared" si="1"/>
        <v>3.4358357670503104E-3</v>
      </c>
    </row>
    <row r="26" spans="1:31" x14ac:dyDescent="0.25">
      <c r="B26" s="10"/>
      <c r="C26" s="10"/>
      <c r="D26" s="40"/>
      <c r="E26" s="40"/>
      <c r="F26" s="40"/>
      <c r="W26" s="133">
        <v>42577</v>
      </c>
      <c r="X26" s="10">
        <v>57.58</v>
      </c>
      <c r="Y26" s="10">
        <v>58.42</v>
      </c>
      <c r="Z26" s="10">
        <v>57.58</v>
      </c>
      <c r="AA26" s="10">
        <v>58.32</v>
      </c>
      <c r="AB26" s="95">
        <v>251000</v>
      </c>
      <c r="AC26" s="10">
        <v>58.21</v>
      </c>
      <c r="AD26" s="2">
        <f t="shared" si="0"/>
        <v>0.84000000000000341</v>
      </c>
      <c r="AE26" s="138">
        <f t="shared" si="1"/>
        <v>1.0941299062174448E-2</v>
      </c>
    </row>
    <row r="27" spans="1:31" x14ac:dyDescent="0.25">
      <c r="B27" s="10"/>
      <c r="C27" s="10"/>
      <c r="D27" s="40"/>
      <c r="E27" s="40"/>
      <c r="F27" s="40"/>
      <c r="W27" s="133">
        <v>42576</v>
      </c>
      <c r="X27" s="10">
        <v>57.9</v>
      </c>
      <c r="Y27" s="10">
        <v>58.07</v>
      </c>
      <c r="Z27" s="10">
        <v>57.59</v>
      </c>
      <c r="AA27" s="10">
        <v>57.69</v>
      </c>
      <c r="AB27" s="95">
        <v>243300</v>
      </c>
      <c r="AC27" s="10">
        <v>57.58</v>
      </c>
      <c r="AD27" s="2">
        <f t="shared" si="0"/>
        <v>0.47999999999999687</v>
      </c>
      <c r="AE27" s="138">
        <f t="shared" si="1"/>
        <v>-2.9437229437230261E-3</v>
      </c>
    </row>
    <row r="28" spans="1:31" x14ac:dyDescent="0.25">
      <c r="B28" s="10"/>
      <c r="C28" s="10"/>
      <c r="D28" s="40"/>
      <c r="E28" s="40"/>
      <c r="F28" s="40"/>
      <c r="W28" s="133">
        <v>42573</v>
      </c>
      <c r="X28" s="10">
        <v>57.57</v>
      </c>
      <c r="Y28" s="10">
        <v>58</v>
      </c>
      <c r="Z28" s="10">
        <v>57.14</v>
      </c>
      <c r="AA28" s="10">
        <v>57.86</v>
      </c>
      <c r="AB28" s="95">
        <v>331700</v>
      </c>
      <c r="AC28" s="10">
        <v>57.75</v>
      </c>
      <c r="AD28" s="2">
        <f t="shared" si="0"/>
        <v>0.85999999999999943</v>
      </c>
      <c r="AE28" s="138">
        <f t="shared" si="1"/>
        <v>3.6496350364962904E-3</v>
      </c>
    </row>
    <row r="29" spans="1:31" x14ac:dyDescent="0.25">
      <c r="B29" s="10"/>
      <c r="C29" s="10"/>
      <c r="D29" s="40"/>
      <c r="E29" s="40"/>
      <c r="F29" s="40"/>
      <c r="W29" s="133">
        <v>42572</v>
      </c>
      <c r="X29" s="10">
        <v>58.9</v>
      </c>
      <c r="Y29" s="10">
        <v>59.85</v>
      </c>
      <c r="Z29" s="10">
        <v>57.28</v>
      </c>
      <c r="AA29" s="10">
        <v>57.65</v>
      </c>
      <c r="AB29" s="95">
        <v>420500</v>
      </c>
      <c r="AC29" s="10">
        <v>57.54</v>
      </c>
      <c r="AD29" s="2">
        <f t="shared" si="0"/>
        <v>2.5700000000000003</v>
      </c>
      <c r="AE29" s="138">
        <f t="shared" si="1"/>
        <v>-2.9843196762771917E-2</v>
      </c>
    </row>
    <row r="30" spans="1:31" x14ac:dyDescent="0.25">
      <c r="B30" s="10"/>
      <c r="C30" s="10"/>
      <c r="D30" s="40"/>
      <c r="E30" s="40"/>
      <c r="F30" s="40"/>
      <c r="W30" s="133">
        <v>42571</v>
      </c>
      <c r="X30" s="10">
        <v>59.75</v>
      </c>
      <c r="Y30" s="10">
        <v>59.75</v>
      </c>
      <c r="Z30" s="10">
        <v>58.9</v>
      </c>
      <c r="AA30" s="10">
        <v>59.42</v>
      </c>
      <c r="AB30" s="95">
        <v>504400</v>
      </c>
      <c r="AC30" s="10">
        <v>59.31</v>
      </c>
      <c r="AD30" s="2">
        <f t="shared" si="0"/>
        <v>0.85000000000000142</v>
      </c>
      <c r="AE30" s="138">
        <f t="shared" si="1"/>
        <v>2.0273694880892368E-3</v>
      </c>
    </row>
    <row r="31" spans="1:31" x14ac:dyDescent="0.25">
      <c r="W31" s="133">
        <v>42570</v>
      </c>
      <c r="X31" s="10">
        <v>59.44</v>
      </c>
      <c r="Y31" s="10">
        <v>59.96</v>
      </c>
      <c r="Z31" s="10">
        <v>59.15</v>
      </c>
      <c r="AA31" s="10">
        <v>59.3</v>
      </c>
      <c r="AB31" s="95">
        <v>264900</v>
      </c>
      <c r="AC31" s="10">
        <v>59.19</v>
      </c>
      <c r="AD31" s="2">
        <f t="shared" si="0"/>
        <v>0.81000000000000227</v>
      </c>
      <c r="AE31" s="138">
        <f t="shared" si="1"/>
        <v>-1.1812352345595967E-3</v>
      </c>
    </row>
    <row r="32" spans="1:31" x14ac:dyDescent="0.25">
      <c r="W32" s="133">
        <v>42569</v>
      </c>
      <c r="X32" s="10">
        <v>59.77</v>
      </c>
      <c r="Y32" s="10">
        <v>60.25</v>
      </c>
      <c r="Z32" s="10">
        <v>59.36</v>
      </c>
      <c r="AA32" s="10">
        <v>59.37</v>
      </c>
      <c r="AB32" s="95">
        <v>303300</v>
      </c>
      <c r="AC32" s="10">
        <v>59.26</v>
      </c>
      <c r="AD32" s="2">
        <f t="shared" si="0"/>
        <v>0.89000000000000057</v>
      </c>
      <c r="AE32" s="138">
        <f t="shared" si="1"/>
        <v>-7.3701842546064489E-3</v>
      </c>
    </row>
    <row r="33" spans="1:31" x14ac:dyDescent="0.25">
      <c r="L33" t="s">
        <v>223</v>
      </c>
      <c r="M33" s="2">
        <f>M51+K51-F51</f>
        <v>33.940000000000055</v>
      </c>
      <c r="W33" s="133">
        <v>42566</v>
      </c>
      <c r="X33" s="10">
        <v>60.33</v>
      </c>
      <c r="Y33" s="10">
        <v>60.5</v>
      </c>
      <c r="Z33" s="10">
        <v>59.7</v>
      </c>
      <c r="AA33" s="10">
        <v>59.81</v>
      </c>
      <c r="AB33" s="95">
        <v>391100</v>
      </c>
      <c r="AC33" s="10">
        <v>59.7</v>
      </c>
      <c r="AD33" s="2">
        <f t="shared" si="0"/>
        <v>0.79999999999999716</v>
      </c>
      <c r="AE33" s="138">
        <f t="shared" si="1"/>
        <v>2.1823065301327382E-3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42565</v>
      </c>
      <c r="X34" s="10">
        <v>60.26</v>
      </c>
      <c r="Y34" s="10">
        <v>60.71</v>
      </c>
      <c r="Z34" s="10">
        <v>59.58</v>
      </c>
      <c r="AA34" s="10">
        <v>59.68</v>
      </c>
      <c r="AB34" s="95">
        <v>198500</v>
      </c>
      <c r="AC34" s="10">
        <v>59.57</v>
      </c>
      <c r="AD34" s="2">
        <f t="shared" si="0"/>
        <v>1.1300000000000026</v>
      </c>
      <c r="AE34" s="138">
        <f t="shared" si="1"/>
        <v>-3.1793842034805175E-3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42564</v>
      </c>
      <c r="X35" s="10">
        <v>60.26</v>
      </c>
      <c r="Y35" s="10">
        <v>60.43</v>
      </c>
      <c r="Z35" s="10">
        <v>59.68</v>
      </c>
      <c r="AA35" s="10">
        <v>59.87</v>
      </c>
      <c r="AB35" s="95">
        <v>171400</v>
      </c>
      <c r="AC35" s="10">
        <v>59.76</v>
      </c>
      <c r="AD35" s="2">
        <f t="shared" si="0"/>
        <v>0.75</v>
      </c>
      <c r="AE35" s="138">
        <f t="shared" si="1"/>
        <v>0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42563</v>
      </c>
      <c r="X36" s="10">
        <v>59.75</v>
      </c>
      <c r="Y36" s="10">
        <v>60.34</v>
      </c>
      <c r="Z36" s="10">
        <v>58.01</v>
      </c>
      <c r="AA36" s="10">
        <v>59.87</v>
      </c>
      <c r="AB36" s="95">
        <v>388600</v>
      </c>
      <c r="AC36" s="10">
        <v>59.76</v>
      </c>
      <c r="AD36" s="2">
        <f t="shared" si="0"/>
        <v>2.3300000000000054</v>
      </c>
      <c r="AE36" s="138">
        <f t="shared" si="1"/>
        <v>9.1185410334346795E-3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42562</v>
      </c>
      <c r="X37" s="10">
        <v>59.02</v>
      </c>
      <c r="Y37" s="10">
        <v>59.75</v>
      </c>
      <c r="Z37" s="10">
        <v>58.53</v>
      </c>
      <c r="AA37" s="10">
        <v>59.33</v>
      </c>
      <c r="AB37" s="95">
        <v>194700</v>
      </c>
      <c r="AC37" s="10">
        <v>59.22</v>
      </c>
      <c r="AD37" s="2">
        <f t="shared" si="0"/>
        <v>1.2199999999999989</v>
      </c>
      <c r="AE37" s="138">
        <f t="shared" si="1"/>
        <v>9.7186700767264433E-3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42559</v>
      </c>
      <c r="X38" s="10">
        <v>57.68</v>
      </c>
      <c r="Y38" s="10">
        <v>58.85</v>
      </c>
      <c r="Z38" s="10">
        <v>57.42</v>
      </c>
      <c r="AA38" s="10">
        <v>58.76</v>
      </c>
      <c r="AB38" s="95">
        <v>214500</v>
      </c>
      <c r="AC38" s="10">
        <v>58.65</v>
      </c>
      <c r="AD38" s="2">
        <f t="shared" si="0"/>
        <v>1.4299999999999997</v>
      </c>
      <c r="AE38" s="138">
        <f t="shared" si="1"/>
        <v>2.7685298755913745E-2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42558</v>
      </c>
      <c r="X39" s="10">
        <v>57.05</v>
      </c>
      <c r="Y39" s="10">
        <v>57.77</v>
      </c>
      <c r="Z39" s="10">
        <v>56.55</v>
      </c>
      <c r="AA39" s="10">
        <v>57.18</v>
      </c>
      <c r="AB39" s="95">
        <v>144800</v>
      </c>
      <c r="AC39" s="10">
        <v>57.07</v>
      </c>
      <c r="AD39" s="2">
        <f t="shared" si="0"/>
        <v>1.220000000000006</v>
      </c>
      <c r="AE39" s="138">
        <f t="shared" si="1"/>
        <v>6.7031222437821114E-3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42557</v>
      </c>
      <c r="X40" s="10">
        <v>56.09</v>
      </c>
      <c r="Y40" s="10">
        <v>57.36</v>
      </c>
      <c r="Z40" s="10">
        <v>56</v>
      </c>
      <c r="AA40" s="10">
        <v>56.8</v>
      </c>
      <c r="AB40" s="95">
        <v>193800</v>
      </c>
      <c r="AC40" s="10">
        <v>56.69</v>
      </c>
      <c r="AD40" s="2">
        <f t="shared" si="0"/>
        <v>1.3599999999999994</v>
      </c>
      <c r="AE40" s="138">
        <f t="shared" si="1"/>
        <v>4.6074782916887269E-3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42556</v>
      </c>
      <c r="X41" s="10">
        <v>57.33</v>
      </c>
      <c r="Y41" s="10">
        <v>57.76</v>
      </c>
      <c r="Z41" s="10">
        <v>56.13</v>
      </c>
      <c r="AA41" s="10">
        <v>56.53</v>
      </c>
      <c r="AB41" s="95">
        <v>201600</v>
      </c>
      <c r="AC41" s="10">
        <v>56.43</v>
      </c>
      <c r="AD41" s="2">
        <f t="shared" si="0"/>
        <v>1.6299999999999955</v>
      </c>
      <c r="AE41" s="138">
        <f t="shared" si="1"/>
        <v>-2.3702422145328694E-2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36" t="s">
        <v>78</v>
      </c>
      <c r="P42" s="536"/>
      <c r="Q42" s="34"/>
      <c r="T42" s="91" t="s">
        <v>113</v>
      </c>
      <c r="W42" s="133">
        <v>42552</v>
      </c>
      <c r="X42" s="10">
        <v>57.87</v>
      </c>
      <c r="Y42" s="10">
        <v>58.57</v>
      </c>
      <c r="Z42" s="10">
        <v>57.46</v>
      </c>
      <c r="AA42" s="10">
        <v>57.91</v>
      </c>
      <c r="AB42" s="95">
        <v>270000</v>
      </c>
      <c r="AC42" s="10">
        <v>57.8</v>
      </c>
      <c r="AD42" s="2">
        <f t="shared" si="0"/>
        <v>1.1099999999999994</v>
      </c>
      <c r="AE42" s="138">
        <f t="shared" si="1"/>
        <v>4.6932035459759103E-3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68.606999999999999</v>
      </c>
      <c r="Q43" s="34"/>
      <c r="T43" s="128" t="s">
        <v>98</v>
      </c>
      <c r="U43" s="98">
        <v>61.94</v>
      </c>
      <c r="W43" s="133">
        <v>42551</v>
      </c>
      <c r="X43" s="10">
        <v>56.31</v>
      </c>
      <c r="Y43" s="10">
        <v>57.67</v>
      </c>
      <c r="Z43" s="10">
        <v>55.67</v>
      </c>
      <c r="AA43" s="10">
        <v>57.64</v>
      </c>
      <c r="AB43" s="95">
        <v>274900</v>
      </c>
      <c r="AC43" s="10">
        <v>57.53</v>
      </c>
      <c r="AD43" s="2">
        <f t="shared" si="0"/>
        <v>2</v>
      </c>
      <c r="AE43" s="138">
        <f t="shared" si="1"/>
        <v>2.8055754110078546E-2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67.9833</v>
      </c>
      <c r="Q44" s="34"/>
      <c r="T44" s="93" t="s">
        <v>99</v>
      </c>
      <c r="U44" s="88">
        <v>61.93</v>
      </c>
      <c r="W44" s="133">
        <v>42550</v>
      </c>
      <c r="X44" s="10">
        <v>55.36</v>
      </c>
      <c r="Y44" s="10">
        <v>56.14</v>
      </c>
      <c r="Z44" s="10">
        <v>55.12</v>
      </c>
      <c r="AA44" s="10">
        <v>56.06</v>
      </c>
      <c r="AB44" s="95">
        <v>342500</v>
      </c>
      <c r="AC44" s="10">
        <v>55.96</v>
      </c>
      <c r="AD44" s="2">
        <f t="shared" si="0"/>
        <v>1.0200000000000031</v>
      </c>
      <c r="AE44" s="138">
        <f t="shared" si="1"/>
        <v>2.8487410402499691E-2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67.3596</v>
      </c>
      <c r="Q45" s="34"/>
      <c r="T45" s="93" t="s">
        <v>100</v>
      </c>
      <c r="U45" s="88" t="s">
        <v>484</v>
      </c>
      <c r="W45" s="133">
        <v>42549</v>
      </c>
      <c r="X45" s="10">
        <v>54.19</v>
      </c>
      <c r="Y45" s="10">
        <v>54.6</v>
      </c>
      <c r="Z45" s="10">
        <v>53.71</v>
      </c>
      <c r="AA45" s="10">
        <v>54.51</v>
      </c>
      <c r="AB45" s="95">
        <v>247600</v>
      </c>
      <c r="AC45" s="10">
        <v>54.41</v>
      </c>
      <c r="AD45" s="2">
        <f t="shared" si="0"/>
        <v>0.89000000000000057</v>
      </c>
      <c r="AE45" s="138">
        <f t="shared" si="1"/>
        <v>1.8532384874578645E-2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66.735900000000001</v>
      </c>
      <c r="Q46" s="83"/>
      <c r="T46" s="93" t="s">
        <v>101</v>
      </c>
      <c r="U46" s="88" t="s">
        <v>485</v>
      </c>
      <c r="W46" s="133">
        <v>42548</v>
      </c>
      <c r="X46" s="10">
        <v>54.91</v>
      </c>
      <c r="Y46" s="10">
        <v>54.95</v>
      </c>
      <c r="Z46" s="10">
        <v>53.18</v>
      </c>
      <c r="AA46" s="10">
        <v>53.52</v>
      </c>
      <c r="AB46" s="95">
        <v>400800</v>
      </c>
      <c r="AC46" s="10">
        <v>53.42</v>
      </c>
      <c r="AD46" s="2">
        <f t="shared" si="0"/>
        <v>1.7700000000000031</v>
      </c>
      <c r="AE46" s="138">
        <f t="shared" si="1"/>
        <v>-3.8689940615439955E-2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66.112200000000001</v>
      </c>
      <c r="Q47" s="83"/>
      <c r="T47" s="93" t="s">
        <v>102</v>
      </c>
      <c r="U47" s="88">
        <v>61.8</v>
      </c>
      <c r="W47" s="133">
        <v>42545</v>
      </c>
      <c r="X47" s="10">
        <v>56.39</v>
      </c>
      <c r="Y47" s="10">
        <v>57.25</v>
      </c>
      <c r="Z47" s="10">
        <v>55.28</v>
      </c>
      <c r="AA47" s="10">
        <v>55.67</v>
      </c>
      <c r="AB47" s="95">
        <v>1579700</v>
      </c>
      <c r="AC47" s="10">
        <v>55.57</v>
      </c>
      <c r="AD47" s="2">
        <f t="shared" si="0"/>
        <v>1.9699999999999989</v>
      </c>
      <c r="AE47" s="138">
        <f t="shared" si="1"/>
        <v>-5.9570147233034443E-2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65.488500000000002</v>
      </c>
      <c r="Q48" s="83"/>
      <c r="T48" s="93" t="s">
        <v>103</v>
      </c>
      <c r="U48" s="88">
        <v>1.30721</v>
      </c>
      <c r="W48" s="133">
        <v>42544</v>
      </c>
      <c r="X48" s="10">
        <v>58.88</v>
      </c>
      <c r="Y48" s="10">
        <v>59.25</v>
      </c>
      <c r="Z48" s="10">
        <v>58.09</v>
      </c>
      <c r="AA48" s="10">
        <v>59.2</v>
      </c>
      <c r="AB48" s="95">
        <v>275500</v>
      </c>
      <c r="AC48" s="10">
        <v>59.09</v>
      </c>
      <c r="AD48" s="2">
        <f t="shared" si="0"/>
        <v>1.1599999999999966</v>
      </c>
      <c r="AE48" s="138">
        <f t="shared" si="1"/>
        <v>1.7214666896195663E-2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64.864800000000002</v>
      </c>
      <c r="Q49" s="83"/>
      <c r="T49" s="93" t="s">
        <v>123</v>
      </c>
      <c r="U49" s="88" t="s">
        <v>347</v>
      </c>
      <c r="W49" s="133">
        <v>42543</v>
      </c>
      <c r="X49" s="10">
        <v>58.67</v>
      </c>
      <c r="Y49" s="10">
        <v>58.88</v>
      </c>
      <c r="Z49" s="10">
        <v>58.18</v>
      </c>
      <c r="AA49" s="10">
        <v>58.2</v>
      </c>
      <c r="AB49" s="95">
        <v>242000</v>
      </c>
      <c r="AC49" s="10">
        <v>58.09</v>
      </c>
      <c r="AD49" s="2">
        <f t="shared" si="0"/>
        <v>0.70000000000000284</v>
      </c>
      <c r="AE49" s="138">
        <f t="shared" si="1"/>
        <v>-4.2852245457661864E-3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64.241100000000003</v>
      </c>
      <c r="Q50" s="83"/>
      <c r="T50" s="93"/>
      <c r="U50" s="88"/>
      <c r="W50" s="133">
        <v>42542</v>
      </c>
      <c r="X50" s="10">
        <v>58.72</v>
      </c>
      <c r="Y50" s="10">
        <v>58.79</v>
      </c>
      <c r="Z50" s="10">
        <v>58.25</v>
      </c>
      <c r="AA50" s="10">
        <v>58.45</v>
      </c>
      <c r="AB50" s="95">
        <v>237800</v>
      </c>
      <c r="AC50" s="10">
        <v>58.34</v>
      </c>
      <c r="AD50" s="2">
        <f t="shared" si="0"/>
        <v>0.53999999999999915</v>
      </c>
      <c r="AE50" s="138">
        <f t="shared" si="1"/>
        <v>-6.8516615279201609E-4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63.617399999999996</v>
      </c>
      <c r="Q51" s="83"/>
      <c r="T51" s="93" t="s">
        <v>105</v>
      </c>
      <c r="U51" s="88" t="s">
        <v>486</v>
      </c>
      <c r="W51" s="133">
        <v>42541</v>
      </c>
      <c r="X51" s="10">
        <v>58.66</v>
      </c>
      <c r="Y51" s="10">
        <v>58.94</v>
      </c>
      <c r="Z51" s="10">
        <v>57.97</v>
      </c>
      <c r="AA51" s="10">
        <v>58.49</v>
      </c>
      <c r="AB51" s="95">
        <v>192600</v>
      </c>
      <c r="AC51" s="10">
        <v>58.38</v>
      </c>
      <c r="AD51" s="2">
        <f t="shared" si="0"/>
        <v>0.96999999999999886</v>
      </c>
      <c r="AE51" s="138">
        <f t="shared" si="1"/>
        <v>1.0734072022160701E-2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62.993699999999997</v>
      </c>
      <c r="Q52" s="83"/>
      <c r="T52" s="93" t="s">
        <v>106</v>
      </c>
      <c r="U52" s="88" t="s">
        <v>377</v>
      </c>
      <c r="W52" s="133">
        <v>42538</v>
      </c>
      <c r="X52" s="10">
        <v>57.96</v>
      </c>
      <c r="Y52" s="10">
        <v>58.3</v>
      </c>
      <c r="Z52" s="10">
        <v>57.5</v>
      </c>
      <c r="AA52" s="10">
        <v>57.87</v>
      </c>
      <c r="AB52" s="95">
        <v>562900</v>
      </c>
      <c r="AC52" s="10">
        <v>57.76</v>
      </c>
      <c r="AD52" s="2">
        <f t="shared" si="0"/>
        <v>0.79999999999999716</v>
      </c>
      <c r="AE52" s="138">
        <f t="shared" si="1"/>
        <v>1.2133818686079767E-3</v>
      </c>
    </row>
    <row r="53" spans="1:31" x14ac:dyDescent="0.25">
      <c r="O53" s="83">
        <v>1</v>
      </c>
      <c r="P53" s="83">
        <f t="shared" si="2"/>
        <v>62.37</v>
      </c>
      <c r="Q53" s="83"/>
      <c r="T53" s="93" t="s">
        <v>107</v>
      </c>
      <c r="U53" s="90">
        <v>166901</v>
      </c>
      <c r="W53" s="133">
        <v>42537</v>
      </c>
      <c r="X53" s="10">
        <v>56.94</v>
      </c>
      <c r="Y53" s="10">
        <v>58</v>
      </c>
      <c r="Z53" s="10">
        <v>56.61</v>
      </c>
      <c r="AA53" s="10">
        <v>57.8</v>
      </c>
      <c r="AB53" s="95">
        <v>249000</v>
      </c>
      <c r="AC53" s="10">
        <v>57.69</v>
      </c>
      <c r="AD53" s="2">
        <f t="shared" si="0"/>
        <v>1.3900000000000006</v>
      </c>
      <c r="AE53" s="138">
        <f t="shared" si="1"/>
        <v>8.5664335664334956E-3</v>
      </c>
    </row>
    <row r="54" spans="1:31" x14ac:dyDescent="0.25">
      <c r="O54" s="83">
        <v>0.99</v>
      </c>
      <c r="P54" s="83">
        <f t="shared" si="2"/>
        <v>61.746299999999998</v>
      </c>
      <c r="Q54" s="83"/>
      <c r="T54" s="93" t="s">
        <v>110</v>
      </c>
      <c r="U54" s="90">
        <v>268808</v>
      </c>
      <c r="W54" s="133">
        <v>42536</v>
      </c>
      <c r="X54" s="10">
        <v>56.92</v>
      </c>
      <c r="Y54" s="10">
        <v>57.81</v>
      </c>
      <c r="Z54" s="10">
        <v>56.66</v>
      </c>
      <c r="AA54" s="10">
        <v>57.31</v>
      </c>
      <c r="AB54" s="95">
        <v>298500</v>
      </c>
      <c r="AC54" s="10">
        <v>57.2</v>
      </c>
      <c r="AD54" s="2">
        <f t="shared" si="0"/>
        <v>1.1500000000000057</v>
      </c>
      <c r="AE54" s="138">
        <f t="shared" si="1"/>
        <v>8.2848580997709753E-3</v>
      </c>
    </row>
    <row r="55" spans="1:31" x14ac:dyDescent="0.25">
      <c r="O55" s="83">
        <v>0.98</v>
      </c>
      <c r="P55" s="83">
        <f t="shared" si="2"/>
        <v>61.122599999999998</v>
      </c>
      <c r="Q55" s="83"/>
      <c r="T55" s="93" t="s">
        <v>108</v>
      </c>
      <c r="U55" s="88" t="s">
        <v>487</v>
      </c>
      <c r="W55" s="133">
        <v>42535</v>
      </c>
      <c r="X55" s="10">
        <v>56.51</v>
      </c>
      <c r="Y55" s="10">
        <v>57.14</v>
      </c>
      <c r="Z55" s="10">
        <v>56.38</v>
      </c>
      <c r="AA55" s="10">
        <v>56.84</v>
      </c>
      <c r="AB55" s="95">
        <v>176200</v>
      </c>
      <c r="AC55" s="10">
        <v>56.73</v>
      </c>
      <c r="AD55" s="2">
        <f t="shared" si="0"/>
        <v>0.75999999999999801</v>
      </c>
      <c r="AE55" s="138">
        <f t="shared" si="1"/>
        <v>1.2354394634663812E-3</v>
      </c>
    </row>
    <row r="56" spans="1:31" x14ac:dyDescent="0.25">
      <c r="O56" s="83">
        <v>0.97</v>
      </c>
      <c r="P56" s="83">
        <f t="shared" si="2"/>
        <v>60.498899999999999</v>
      </c>
      <c r="Q56" s="83"/>
      <c r="T56" s="93" t="s">
        <v>111</v>
      </c>
      <c r="U56" s="88">
        <v>23.77</v>
      </c>
      <c r="W56" s="133">
        <v>42534</v>
      </c>
      <c r="X56" s="10">
        <v>57.85</v>
      </c>
      <c r="Y56" s="10">
        <v>58.99</v>
      </c>
      <c r="Z56" s="10">
        <v>56.7</v>
      </c>
      <c r="AA56" s="10">
        <v>56.77</v>
      </c>
      <c r="AB56" s="95">
        <v>248600</v>
      </c>
      <c r="AC56" s="10">
        <v>56.66</v>
      </c>
      <c r="AD56" s="2">
        <f t="shared" si="0"/>
        <v>2.2899999999999991</v>
      </c>
      <c r="AE56" s="138">
        <f t="shared" si="1"/>
        <v>-2.0570440795160017E-2</v>
      </c>
    </row>
    <row r="57" spans="1:31" x14ac:dyDescent="0.25">
      <c r="O57" s="83">
        <v>0.96</v>
      </c>
      <c r="P57" s="83">
        <f t="shared" si="2"/>
        <v>59.875199999999992</v>
      </c>
      <c r="Q57" s="83"/>
      <c r="T57" s="93" t="s">
        <v>112</v>
      </c>
      <c r="U57" s="88">
        <v>2.62</v>
      </c>
      <c r="W57" s="133">
        <v>42531</v>
      </c>
      <c r="X57" s="10">
        <v>58.26</v>
      </c>
      <c r="Y57" s="10">
        <v>58.49</v>
      </c>
      <c r="Z57" s="10">
        <v>57.56</v>
      </c>
      <c r="AA57" s="10">
        <v>57.96</v>
      </c>
      <c r="AB57" s="95">
        <v>206400</v>
      </c>
      <c r="AC57" s="10">
        <v>57.85</v>
      </c>
      <c r="AD57" s="2">
        <f t="shared" si="0"/>
        <v>0.92999999999999972</v>
      </c>
      <c r="AE57" s="138">
        <f t="shared" si="1"/>
        <v>-1.982378854625555E-2</v>
      </c>
    </row>
    <row r="58" spans="1:31" x14ac:dyDescent="0.25">
      <c r="O58" s="83">
        <v>0.95</v>
      </c>
      <c r="P58" s="83">
        <f t="shared" si="2"/>
        <v>59.251499999999993</v>
      </c>
      <c r="Q58" s="83"/>
      <c r="T58" s="93" t="s">
        <v>109</v>
      </c>
      <c r="U58" s="88" t="s">
        <v>488</v>
      </c>
      <c r="W58" s="133">
        <v>42530</v>
      </c>
      <c r="X58" s="10">
        <v>58.99</v>
      </c>
      <c r="Y58" s="10">
        <v>59.18</v>
      </c>
      <c r="Z58" s="10">
        <v>58.58</v>
      </c>
      <c r="AA58" s="10">
        <v>59.13</v>
      </c>
      <c r="AB58" s="95">
        <v>194100</v>
      </c>
      <c r="AC58" s="10">
        <v>59.02</v>
      </c>
      <c r="AD58" s="2">
        <f t="shared" si="0"/>
        <v>0.60000000000000142</v>
      </c>
      <c r="AE58" s="138">
        <f t="shared" si="1"/>
        <v>-4.3859649122807154E-3</v>
      </c>
    </row>
    <row r="59" spans="1:31" x14ac:dyDescent="0.25">
      <c r="O59" s="83">
        <v>0.94</v>
      </c>
      <c r="P59" s="83">
        <f t="shared" si="2"/>
        <v>58.627799999999993</v>
      </c>
      <c r="Q59" s="83"/>
      <c r="W59" s="133">
        <v>42529</v>
      </c>
      <c r="X59" s="10">
        <v>58.89</v>
      </c>
      <c r="Y59" s="10">
        <v>59.6</v>
      </c>
      <c r="Z59" s="10">
        <v>58.84</v>
      </c>
      <c r="AA59" s="10">
        <v>59.39</v>
      </c>
      <c r="AB59" s="95">
        <v>357100</v>
      </c>
      <c r="AC59" s="10">
        <v>59.28</v>
      </c>
      <c r="AD59" s="2">
        <f t="shared" si="0"/>
        <v>0.75999999999999801</v>
      </c>
      <c r="AE59" s="138">
        <f t="shared" si="1"/>
        <v>9.3648901753788927E-3</v>
      </c>
    </row>
    <row r="60" spans="1:31" x14ac:dyDescent="0.25">
      <c r="O60" s="83">
        <v>0.93</v>
      </c>
      <c r="P60" s="83">
        <f t="shared" si="2"/>
        <v>58.004100000000001</v>
      </c>
      <c r="Q60" s="83"/>
      <c r="W60" s="133">
        <v>42528</v>
      </c>
      <c r="X60" s="10">
        <v>58.57</v>
      </c>
      <c r="Y60" s="10">
        <v>58.97</v>
      </c>
      <c r="Z60" s="10">
        <v>58.48</v>
      </c>
      <c r="AA60" s="10">
        <v>58.84</v>
      </c>
      <c r="AB60" s="95">
        <v>199500</v>
      </c>
      <c r="AC60" s="10">
        <v>58.73</v>
      </c>
      <c r="AD60" s="2">
        <f t="shared" si="0"/>
        <v>0.49000000000000199</v>
      </c>
      <c r="AE60" s="138">
        <f t="shared" si="1"/>
        <v>3.417051084913636E-3</v>
      </c>
    </row>
    <row r="61" spans="1:31" x14ac:dyDescent="0.25">
      <c r="O61" s="83">
        <v>0.92</v>
      </c>
      <c r="P61" s="83">
        <f t="shared" si="2"/>
        <v>57.380400000000002</v>
      </c>
      <c r="Q61" s="83"/>
      <c r="W61" s="133">
        <v>42527</v>
      </c>
      <c r="X61" s="10">
        <v>59.37</v>
      </c>
      <c r="Y61" s="10">
        <v>59.37</v>
      </c>
      <c r="Z61" s="10">
        <v>57.65</v>
      </c>
      <c r="AA61" s="10">
        <v>58.64</v>
      </c>
      <c r="AB61" s="95">
        <v>321700</v>
      </c>
      <c r="AC61" s="10">
        <v>58.53</v>
      </c>
      <c r="AD61" s="2">
        <f t="shared" si="0"/>
        <v>1.7199999999999989</v>
      </c>
      <c r="AE61" s="138">
        <f t="shared" si="1"/>
        <v>1.5969449748307607E-2</v>
      </c>
    </row>
    <row r="62" spans="1:31" x14ac:dyDescent="0.25">
      <c r="O62" s="83">
        <v>0.91</v>
      </c>
      <c r="P62" s="83">
        <f t="shared" si="2"/>
        <v>56.756700000000002</v>
      </c>
      <c r="Q62" s="83"/>
      <c r="W62" s="133">
        <v>42524</v>
      </c>
      <c r="X62" s="10">
        <v>57.92</v>
      </c>
      <c r="Y62" s="10">
        <v>57.92</v>
      </c>
      <c r="Z62" s="10">
        <v>57.2</v>
      </c>
      <c r="AA62" s="10">
        <v>57.72</v>
      </c>
      <c r="AB62" s="95">
        <v>155600</v>
      </c>
      <c r="AC62" s="10">
        <v>57.61</v>
      </c>
      <c r="AD62" s="2">
        <f t="shared" si="0"/>
        <v>0.71999999999999886</v>
      </c>
      <c r="AE62" s="138">
        <f t="shared" si="1"/>
        <v>-2.4242424242424399E-3</v>
      </c>
    </row>
    <row r="63" spans="1:31" x14ac:dyDescent="0.25">
      <c r="O63" s="83">
        <v>0.9</v>
      </c>
      <c r="P63" s="83">
        <f t="shared" si="2"/>
        <v>56.132999999999996</v>
      </c>
      <c r="Q63" s="83"/>
      <c r="W63" s="133">
        <v>42523</v>
      </c>
      <c r="X63" s="10">
        <v>57.3</v>
      </c>
      <c r="Y63" s="10">
        <v>57.9</v>
      </c>
      <c r="Z63" s="10">
        <v>57.18</v>
      </c>
      <c r="AA63" s="10">
        <v>57.86</v>
      </c>
      <c r="AB63" s="95">
        <v>188800</v>
      </c>
      <c r="AC63" s="10">
        <v>57.75</v>
      </c>
      <c r="AD63" s="2">
        <f t="shared" si="0"/>
        <v>0.71999999999999886</v>
      </c>
      <c r="AE63" s="138">
        <f t="shared" si="1"/>
        <v>6.6236709081402001E-3</v>
      </c>
    </row>
    <row r="64" spans="1:31" x14ac:dyDescent="0.25">
      <c r="O64" s="34"/>
      <c r="W64" s="133">
        <v>42522</v>
      </c>
      <c r="X64" s="10">
        <v>56.75</v>
      </c>
      <c r="Y64" s="10">
        <v>57.53</v>
      </c>
      <c r="Z64" s="10">
        <v>56.2</v>
      </c>
      <c r="AA64" s="10">
        <v>57.48</v>
      </c>
      <c r="AB64" s="95">
        <v>276700</v>
      </c>
      <c r="AC64" s="10">
        <v>57.37</v>
      </c>
      <c r="AD64" s="2">
        <f t="shared" si="0"/>
        <v>1.3299999999999983</v>
      </c>
      <c r="AE64" s="138">
        <f t="shared" si="1"/>
        <v>9.5020235790954644E-3</v>
      </c>
    </row>
    <row r="65" spans="15:31" x14ac:dyDescent="0.25">
      <c r="O65" s="34"/>
      <c r="W65" s="133">
        <v>42521</v>
      </c>
      <c r="X65" s="10">
        <v>56.76</v>
      </c>
      <c r="Y65" s="10">
        <v>57.29</v>
      </c>
      <c r="Z65" s="10">
        <v>56.65</v>
      </c>
      <c r="AA65" s="10">
        <v>56.94</v>
      </c>
      <c r="AB65" s="95">
        <v>294400</v>
      </c>
      <c r="AC65" s="10">
        <v>56.83</v>
      </c>
      <c r="AD65" s="2">
        <f t="shared" si="0"/>
        <v>0.64000000000000057</v>
      </c>
      <c r="AE65" s="138">
        <f t="shared" si="1"/>
        <v>1.2332628611697594E-3</v>
      </c>
    </row>
    <row r="66" spans="15:31" x14ac:dyDescent="0.25">
      <c r="O66" s="34"/>
      <c r="W66" s="133">
        <v>42517</v>
      </c>
      <c r="X66" s="10">
        <v>57.15</v>
      </c>
      <c r="Y66" s="10">
        <v>57.3</v>
      </c>
      <c r="Z66" s="10">
        <v>56.66</v>
      </c>
      <c r="AA66" s="10">
        <v>56.87</v>
      </c>
      <c r="AB66" s="95">
        <v>219700</v>
      </c>
      <c r="AC66" s="10">
        <v>56.76</v>
      </c>
      <c r="AD66" s="2">
        <f t="shared" si="0"/>
        <v>0.64000000000000057</v>
      </c>
      <c r="AE66" s="138">
        <f t="shared" si="1"/>
        <v>-4.7343503419253752E-3</v>
      </c>
    </row>
    <row r="67" spans="15:31" x14ac:dyDescent="0.25">
      <c r="W67" s="133">
        <v>42516</v>
      </c>
      <c r="X67" s="10">
        <v>57.38</v>
      </c>
      <c r="Y67" s="10">
        <v>58</v>
      </c>
      <c r="Z67" s="10">
        <v>56.95</v>
      </c>
      <c r="AA67" s="10">
        <v>57.14</v>
      </c>
      <c r="AB67" s="95">
        <v>348300</v>
      </c>
      <c r="AC67" s="10">
        <v>57.03</v>
      </c>
      <c r="AD67" s="2">
        <f>Y67-Z67</f>
        <v>1.0499999999999972</v>
      </c>
      <c r="AE67" s="138">
        <f>AC67/AC68-1</f>
        <v>-1.2259194395797257E-3</v>
      </c>
    </row>
    <row r="68" spans="15:31" x14ac:dyDescent="0.25">
      <c r="W68" s="133">
        <v>42515</v>
      </c>
      <c r="X68" s="10">
        <v>56.99</v>
      </c>
      <c r="Y68" s="10">
        <v>57.33</v>
      </c>
      <c r="Z68" s="10">
        <v>55.93</v>
      </c>
      <c r="AA68" s="10">
        <v>57.21</v>
      </c>
      <c r="AB68" s="95">
        <v>339700</v>
      </c>
      <c r="AC68" s="10">
        <v>57.1</v>
      </c>
      <c r="AD68" s="2">
        <f>Y68-Z68</f>
        <v>1.3999999999999986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42608</v>
      </c>
      <c r="Y2" s="10">
        <v>71.34</v>
      </c>
      <c r="Z2" s="10">
        <v>71.680000000000007</v>
      </c>
      <c r="AA2" s="10">
        <v>70.69</v>
      </c>
      <c r="AB2" s="10">
        <v>70.87</v>
      </c>
      <c r="AC2" s="95">
        <v>1973600</v>
      </c>
      <c r="AD2" s="10">
        <v>70.87</v>
      </c>
      <c r="AE2" s="2">
        <f>Z2-AA2</f>
        <v>0.99000000000000909</v>
      </c>
      <c r="AF2" s="138">
        <f>AD2/AD3-1</f>
        <v>-7.2839333239949067E-3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70.87</v>
      </c>
      <c r="X3" s="133">
        <v>42607</v>
      </c>
      <c r="Y3" s="10">
        <v>70.819999999999993</v>
      </c>
      <c r="Z3" s="10">
        <v>71.959999999999994</v>
      </c>
      <c r="AA3" s="10">
        <v>70.760000000000005</v>
      </c>
      <c r="AB3" s="10">
        <v>71.39</v>
      </c>
      <c r="AC3" s="95">
        <v>3197300</v>
      </c>
      <c r="AD3" s="10">
        <v>71.39</v>
      </c>
      <c r="AE3" s="2">
        <f t="shared" ref="AE3:AE66" si="0">Z3-AA3</f>
        <v>1.1999999999999886</v>
      </c>
      <c r="AF3" s="138">
        <f t="shared" ref="AF3:AF66" si="1">AD3/AD4-1</f>
        <v>5.4929577464788437E-3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70.87</v>
      </c>
      <c r="X4" s="133">
        <v>42606</v>
      </c>
      <c r="Y4" s="10">
        <v>71</v>
      </c>
      <c r="Z4" s="10">
        <v>71.06</v>
      </c>
      <c r="AA4" s="10">
        <v>70.459999999999994</v>
      </c>
      <c r="AB4" s="10">
        <v>71</v>
      </c>
      <c r="AC4" s="95">
        <v>2494700</v>
      </c>
      <c r="AD4" s="10">
        <v>71</v>
      </c>
      <c r="AE4" s="2">
        <f t="shared" si="0"/>
        <v>0.60000000000000853</v>
      </c>
      <c r="AF4" s="138">
        <f t="shared" si="1"/>
        <v>-1.4064697609000865E-3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42605</v>
      </c>
      <c r="Y5" s="10">
        <v>71.56</v>
      </c>
      <c r="Z5" s="10">
        <v>71.63</v>
      </c>
      <c r="AA5" s="10">
        <v>70.930000000000007</v>
      </c>
      <c r="AB5" s="10">
        <v>71.099999999999994</v>
      </c>
      <c r="AC5" s="95">
        <v>2270300</v>
      </c>
      <c r="AD5" s="10">
        <v>71.099999999999994</v>
      </c>
      <c r="AE5" s="2">
        <f t="shared" si="0"/>
        <v>0.69999999999998863</v>
      </c>
      <c r="AF5" s="138">
        <f t="shared" si="1"/>
        <v>-6.4281721632197808E-3</v>
      </c>
    </row>
    <row r="6" spans="1:32" x14ac:dyDescent="0.25">
      <c r="O6" s="11" t="s">
        <v>64</v>
      </c>
      <c r="Q6" s="2">
        <f>Q3*Q2</f>
        <v>0</v>
      </c>
      <c r="X6" s="133">
        <v>42604</v>
      </c>
      <c r="Y6" s="10">
        <v>71.53</v>
      </c>
      <c r="Z6" s="10">
        <v>71.819999999999993</v>
      </c>
      <c r="AA6" s="10">
        <v>71.27</v>
      </c>
      <c r="AB6" s="10">
        <v>71.56</v>
      </c>
      <c r="AC6" s="95">
        <v>2277400</v>
      </c>
      <c r="AD6" s="10">
        <v>71.56</v>
      </c>
      <c r="AE6" s="2">
        <f t="shared" si="0"/>
        <v>0.54999999999999716</v>
      </c>
      <c r="AF6" s="138">
        <f t="shared" si="1"/>
        <v>1.5395381385583384E-3</v>
      </c>
    </row>
    <row r="7" spans="1:32" x14ac:dyDescent="0.25">
      <c r="O7" s="11" t="s">
        <v>187</v>
      </c>
      <c r="Q7" s="2">
        <f>Q10+Q8</f>
        <v>49.949999999999818</v>
      </c>
      <c r="R7">
        <v>0</v>
      </c>
      <c r="X7" s="133">
        <v>42601</v>
      </c>
      <c r="Y7" s="10">
        <v>71.260000000000005</v>
      </c>
      <c r="Z7" s="10">
        <v>71.5</v>
      </c>
      <c r="AA7" s="10">
        <v>70.92</v>
      </c>
      <c r="AB7" s="10">
        <v>71.45</v>
      </c>
      <c r="AC7" s="95">
        <v>2543700</v>
      </c>
      <c r="AD7" s="10">
        <v>71.45</v>
      </c>
      <c r="AE7" s="2">
        <f t="shared" si="0"/>
        <v>0.57999999999999829</v>
      </c>
      <c r="AF7" s="138">
        <f t="shared" si="1"/>
        <v>2.5256068472008231E-3</v>
      </c>
    </row>
    <row r="8" spans="1:32" x14ac:dyDescent="0.25">
      <c r="O8" s="11" t="s">
        <v>190</v>
      </c>
      <c r="P8" s="34"/>
      <c r="Q8" s="2">
        <f>K18+M18-F18+Q2*Q4</f>
        <v>0</v>
      </c>
      <c r="X8" s="133">
        <v>42600</v>
      </c>
      <c r="Y8" s="10">
        <v>70.56</v>
      </c>
      <c r="Z8" s="10">
        <v>71.400000000000006</v>
      </c>
      <c r="AA8" s="10">
        <v>70.510000000000005</v>
      </c>
      <c r="AB8" s="10">
        <v>71.27</v>
      </c>
      <c r="AC8" s="95">
        <v>2517000</v>
      </c>
      <c r="AD8" s="10">
        <v>71.27</v>
      </c>
      <c r="AE8" s="2">
        <f t="shared" si="0"/>
        <v>0.89000000000000057</v>
      </c>
      <c r="AF8" s="138">
        <f t="shared" si="1"/>
        <v>1.0062358276643923E-2</v>
      </c>
    </row>
    <row r="9" spans="1:32" x14ac:dyDescent="0.25">
      <c r="O9" s="11" t="s">
        <v>224</v>
      </c>
      <c r="Q9" s="138">
        <f>IF(Q2=0, 0, Q8/Q6)</f>
        <v>0</v>
      </c>
      <c r="X9" s="133">
        <v>42599</v>
      </c>
      <c r="Y9" s="10">
        <v>70.510000000000005</v>
      </c>
      <c r="Z9" s="10">
        <v>70.87</v>
      </c>
      <c r="AA9" s="10">
        <v>70.22</v>
      </c>
      <c r="AB9" s="10">
        <v>70.56</v>
      </c>
      <c r="AC9" s="95">
        <v>3923300</v>
      </c>
      <c r="AD9" s="10">
        <v>70.56</v>
      </c>
      <c r="AE9" s="2">
        <f t="shared" si="0"/>
        <v>0.65000000000000568</v>
      </c>
      <c r="AF9" s="138">
        <f t="shared" si="1"/>
        <v>8.5106382978716866E-4</v>
      </c>
    </row>
    <row r="10" spans="1:32" x14ac:dyDescent="0.25">
      <c r="O10" s="11" t="s">
        <v>223</v>
      </c>
      <c r="P10" s="34"/>
      <c r="Q10" s="2">
        <f>M28</f>
        <v>49.949999999999818</v>
      </c>
      <c r="X10" s="133">
        <v>42598</v>
      </c>
      <c r="Y10" s="10">
        <v>70.569999999999993</v>
      </c>
      <c r="Z10" s="10">
        <v>70.989999999999995</v>
      </c>
      <c r="AA10" s="10">
        <v>70.37</v>
      </c>
      <c r="AB10" s="10">
        <v>70.5</v>
      </c>
      <c r="AC10" s="95">
        <v>2642300</v>
      </c>
      <c r="AD10" s="10">
        <v>70.5</v>
      </c>
      <c r="AE10" s="2">
        <f t="shared" si="0"/>
        <v>0.61999999999999034</v>
      </c>
      <c r="AF10" s="138">
        <f t="shared" si="1"/>
        <v>-7.6013513513514264E-3</v>
      </c>
    </row>
    <row r="11" spans="1:32" x14ac:dyDescent="0.25">
      <c r="O11" s="11" t="s">
        <v>184</v>
      </c>
      <c r="P11" s="34"/>
      <c r="Q11" s="138">
        <f>VALUE(TRIM(CLEAN(MID(U58, FIND("(", U58)+1, 5))))</f>
        <v>2.7E-2</v>
      </c>
      <c r="X11" s="133">
        <v>42597</v>
      </c>
      <c r="Y11" s="10">
        <v>71.03</v>
      </c>
      <c r="Z11" s="10">
        <v>71.17</v>
      </c>
      <c r="AA11" s="10">
        <v>70.78</v>
      </c>
      <c r="AB11" s="10">
        <v>71.040000000000006</v>
      </c>
      <c r="AC11" s="95">
        <v>2096200</v>
      </c>
      <c r="AD11" s="10">
        <v>71.040000000000006</v>
      </c>
      <c r="AE11" s="2">
        <f t="shared" si="0"/>
        <v>0.39000000000000057</v>
      </c>
      <c r="AF11" s="138">
        <f t="shared" si="1"/>
        <v>-1.8266123366585951E-3</v>
      </c>
    </row>
    <row r="12" spans="1:32" x14ac:dyDescent="0.25">
      <c r="X12" s="133">
        <v>42594</v>
      </c>
      <c r="Y12" s="10">
        <v>71.16</v>
      </c>
      <c r="Z12" s="10">
        <v>71.45</v>
      </c>
      <c r="AA12" s="10">
        <v>71.010000000000005</v>
      </c>
      <c r="AB12" s="10">
        <v>71.17</v>
      </c>
      <c r="AC12" s="95">
        <v>1871300</v>
      </c>
      <c r="AD12" s="10">
        <v>71.17</v>
      </c>
      <c r="AE12" s="2">
        <f t="shared" si="0"/>
        <v>0.43999999999999773</v>
      </c>
      <c r="AF12" s="138">
        <f t="shared" si="1"/>
        <v>1.4070634585621189E-3</v>
      </c>
    </row>
    <row r="13" spans="1:32" x14ac:dyDescent="0.25">
      <c r="X13" s="133">
        <v>42593</v>
      </c>
      <c r="Y13" s="10">
        <v>71.099999999999994</v>
      </c>
      <c r="Z13" s="10">
        <v>71.28</v>
      </c>
      <c r="AA13" s="10">
        <v>70.86</v>
      </c>
      <c r="AB13" s="10">
        <v>71.069999999999993</v>
      </c>
      <c r="AC13" s="95">
        <v>2212700</v>
      </c>
      <c r="AD13" s="10">
        <v>71.069999999999993</v>
      </c>
      <c r="AE13" s="2">
        <f t="shared" si="0"/>
        <v>0.42000000000000171</v>
      </c>
      <c r="AF13" s="138">
        <f t="shared" si="1"/>
        <v>1.4072614691795771E-4</v>
      </c>
    </row>
    <row r="14" spans="1:32" x14ac:dyDescent="0.25">
      <c r="X14" s="133">
        <v>42592</v>
      </c>
      <c r="Y14" s="10">
        <v>70.959999999999994</v>
      </c>
      <c r="Z14" s="10">
        <v>71.3</v>
      </c>
      <c r="AA14" s="10">
        <v>70.83</v>
      </c>
      <c r="AB14" s="10">
        <v>71.06</v>
      </c>
      <c r="AC14" s="95">
        <v>2189600</v>
      </c>
      <c r="AD14" s="10">
        <v>71.06</v>
      </c>
      <c r="AE14" s="2">
        <f t="shared" si="0"/>
        <v>0.46999999999999886</v>
      </c>
      <c r="AF14" s="138">
        <f t="shared" si="1"/>
        <v>1.8327928944028571E-3</v>
      </c>
    </row>
    <row r="15" spans="1:32" x14ac:dyDescent="0.25">
      <c r="X15" s="133">
        <v>42591</v>
      </c>
      <c r="Y15" s="10">
        <v>70.75</v>
      </c>
      <c r="Z15" s="10">
        <v>71.06</v>
      </c>
      <c r="AA15" s="10">
        <v>70.53</v>
      </c>
      <c r="AB15" s="10">
        <v>70.930000000000007</v>
      </c>
      <c r="AC15" s="95">
        <v>2333000</v>
      </c>
      <c r="AD15" s="10">
        <v>70.930000000000007</v>
      </c>
      <c r="AE15" s="2">
        <f t="shared" si="0"/>
        <v>0.53000000000000114</v>
      </c>
      <c r="AF15" s="138">
        <f t="shared" si="1"/>
        <v>4.2474869035822316E-3</v>
      </c>
    </row>
    <row r="16" spans="1:32" x14ac:dyDescent="0.25">
      <c r="X16" s="133">
        <v>42590</v>
      </c>
      <c r="Y16" s="10">
        <v>70.489999999999995</v>
      </c>
      <c r="Z16" s="10">
        <v>70.88</v>
      </c>
      <c r="AA16" s="10">
        <v>70.150000000000006</v>
      </c>
      <c r="AB16" s="10">
        <v>70.63</v>
      </c>
      <c r="AC16" s="95">
        <v>2428700</v>
      </c>
      <c r="AD16" s="10">
        <v>70.63</v>
      </c>
      <c r="AE16" s="2">
        <f t="shared" si="0"/>
        <v>0.72999999999998977</v>
      </c>
      <c r="AF16" s="138">
        <f t="shared" si="1"/>
        <v>1.133947554925463E-3</v>
      </c>
    </row>
    <row r="17" spans="1:32" x14ac:dyDescent="0.25">
      <c r="X17" s="133">
        <v>42587</v>
      </c>
      <c r="Y17" s="10">
        <v>70.5</v>
      </c>
      <c r="Z17" s="10">
        <v>70.8</v>
      </c>
      <c r="AA17" s="10">
        <v>70.3</v>
      </c>
      <c r="AB17" s="10">
        <v>70.55</v>
      </c>
      <c r="AC17" s="95">
        <v>2539200</v>
      </c>
      <c r="AD17" s="10">
        <v>70.55</v>
      </c>
      <c r="AE17" s="2">
        <f t="shared" si="0"/>
        <v>0.5</v>
      </c>
      <c r="AF17" s="138">
        <f t="shared" si="1"/>
        <v>8.5118456518662455E-4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42586</v>
      </c>
      <c r="Y18" s="10">
        <v>70</v>
      </c>
      <c r="Z18" s="10">
        <v>70.510000000000005</v>
      </c>
      <c r="AA18" s="10">
        <v>69.92</v>
      </c>
      <c r="AB18" s="10">
        <v>70.489999999999995</v>
      </c>
      <c r="AC18" s="95">
        <v>4234700</v>
      </c>
      <c r="AD18" s="10">
        <v>70.489999999999995</v>
      </c>
      <c r="AE18" s="2">
        <f t="shared" si="0"/>
        <v>0.59000000000000341</v>
      </c>
      <c r="AF18" s="138">
        <f t="shared" si="1"/>
        <v>1.0174835196331333E-2</v>
      </c>
    </row>
    <row r="19" spans="1:32" x14ac:dyDescent="0.25">
      <c r="X19" s="133">
        <v>42585</v>
      </c>
      <c r="Y19" s="10">
        <v>71.12</v>
      </c>
      <c r="Z19" s="10">
        <v>71.14</v>
      </c>
      <c r="AA19" s="10">
        <v>69.23</v>
      </c>
      <c r="AB19" s="10">
        <v>69.78</v>
      </c>
      <c r="AC19" s="95">
        <v>5387400</v>
      </c>
      <c r="AD19" s="10">
        <v>69.78</v>
      </c>
      <c r="AE19" s="2">
        <f t="shared" si="0"/>
        <v>1.9099999999999966</v>
      </c>
      <c r="AF19" s="138">
        <f t="shared" si="1"/>
        <v>-1.6767648302099425E-2</v>
      </c>
    </row>
    <row r="20" spans="1:32" x14ac:dyDescent="0.25">
      <c r="X20" s="133">
        <v>42584</v>
      </c>
      <c r="Y20" s="10">
        <v>71.55</v>
      </c>
      <c r="Z20" s="10">
        <v>71.72</v>
      </c>
      <c r="AA20" s="10">
        <v>70.819999999999993</v>
      </c>
      <c r="AB20" s="10">
        <v>70.97</v>
      </c>
      <c r="AC20" s="95">
        <v>4370300</v>
      </c>
      <c r="AD20" s="10">
        <v>70.97</v>
      </c>
      <c r="AE20" s="2">
        <f t="shared" si="0"/>
        <v>0.90000000000000568</v>
      </c>
      <c r="AF20" s="138">
        <f t="shared" si="1"/>
        <v>-9.214016473544584E-3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42583</v>
      </c>
      <c r="Y21" s="10">
        <v>71.98</v>
      </c>
      <c r="Z21" s="10">
        <v>72.150000000000006</v>
      </c>
      <c r="AA21" s="10">
        <v>71.400000000000006</v>
      </c>
      <c r="AB21" s="10">
        <v>71.63</v>
      </c>
      <c r="AC21" s="95">
        <v>3417600</v>
      </c>
      <c r="AD21" s="10">
        <v>71.63</v>
      </c>
      <c r="AE21" s="2">
        <f t="shared" si="0"/>
        <v>0.75</v>
      </c>
      <c r="AF21" s="138">
        <f t="shared" si="1"/>
        <v>-3.6166365280290158E-3</v>
      </c>
    </row>
    <row r="22" spans="1:32" x14ac:dyDescent="0.25">
      <c r="B22" s="193"/>
      <c r="C22" s="10"/>
      <c r="D22" s="40"/>
      <c r="E22" s="40"/>
      <c r="F22" s="40"/>
      <c r="G22" s="40"/>
      <c r="H22" s="231"/>
      <c r="I22" s="40"/>
      <c r="X22" s="133">
        <v>42580</v>
      </c>
      <c r="Y22" s="10">
        <v>71.19</v>
      </c>
      <c r="Z22" s="10">
        <v>72.22</v>
      </c>
      <c r="AA22" s="10">
        <v>71.17</v>
      </c>
      <c r="AB22" s="10">
        <v>71.89</v>
      </c>
      <c r="AC22" s="95">
        <v>2728800</v>
      </c>
      <c r="AD22" s="10">
        <v>71.89</v>
      </c>
      <c r="AE22" s="2">
        <f t="shared" si="0"/>
        <v>1.0499999999999972</v>
      </c>
      <c r="AF22" s="138">
        <f t="shared" si="1"/>
        <v>7.7095598542191723E-3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42579</v>
      </c>
      <c r="Y23" s="10">
        <v>70.510000000000005</v>
      </c>
      <c r="Z23" s="10">
        <v>71.44</v>
      </c>
      <c r="AA23" s="10">
        <v>70.5</v>
      </c>
      <c r="AB23" s="10">
        <v>71.34</v>
      </c>
      <c r="AC23" s="95">
        <v>2724500</v>
      </c>
      <c r="AD23" s="10">
        <v>71.34</v>
      </c>
      <c r="AE23" s="2">
        <f t="shared" si="0"/>
        <v>0.93999999999999773</v>
      </c>
      <c r="AF23" s="138">
        <f t="shared" si="1"/>
        <v>1.1197732104890168E-2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42578</v>
      </c>
      <c r="Y24" s="10">
        <v>71.48</v>
      </c>
      <c r="Z24" s="10">
        <v>71.59</v>
      </c>
      <c r="AA24" s="10">
        <v>70.400000000000006</v>
      </c>
      <c r="AB24" s="10">
        <v>70.55</v>
      </c>
      <c r="AC24" s="95">
        <v>4578300</v>
      </c>
      <c r="AD24" s="10">
        <v>70.55</v>
      </c>
      <c r="AE24" s="2">
        <f t="shared" si="0"/>
        <v>1.1899999999999977</v>
      </c>
      <c r="AF24" s="138">
        <f t="shared" si="1"/>
        <v>-1.0241301907968681E-2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42577</v>
      </c>
      <c r="Y25" s="10">
        <v>71.650000000000006</v>
      </c>
      <c r="Z25" s="10">
        <v>72.510000000000005</v>
      </c>
      <c r="AA25" s="10">
        <v>71.19</v>
      </c>
      <c r="AB25" s="10">
        <v>71.28</v>
      </c>
      <c r="AC25" s="95">
        <v>2592100</v>
      </c>
      <c r="AD25" s="10">
        <v>71.28</v>
      </c>
      <c r="AE25" s="2">
        <f t="shared" si="0"/>
        <v>1.3200000000000074</v>
      </c>
      <c r="AF25" s="138">
        <f t="shared" si="1"/>
        <v>-5.7190682103500645E-3</v>
      </c>
    </row>
    <row r="26" spans="1:32" x14ac:dyDescent="0.25">
      <c r="X26" s="133">
        <v>42576</v>
      </c>
      <c r="Y26" s="10">
        <v>71.209999999999994</v>
      </c>
      <c r="Z26" s="10">
        <v>71.72</v>
      </c>
      <c r="AA26" s="10">
        <v>71.150000000000006</v>
      </c>
      <c r="AB26" s="10">
        <v>71.69</v>
      </c>
      <c r="AC26" s="95">
        <v>2574700</v>
      </c>
      <c r="AD26" s="10">
        <v>71.69</v>
      </c>
      <c r="AE26" s="2">
        <f t="shared" si="0"/>
        <v>0.56999999999999318</v>
      </c>
      <c r="AF26" s="138">
        <f t="shared" si="1"/>
        <v>6.5992698680146233E-3</v>
      </c>
    </row>
    <row r="27" spans="1:32" x14ac:dyDescent="0.25">
      <c r="X27" s="133">
        <v>42573</v>
      </c>
      <c r="Y27" s="10">
        <v>71.44</v>
      </c>
      <c r="Z27" s="10">
        <v>71.64</v>
      </c>
      <c r="AA27" s="10">
        <v>71.069999999999993</v>
      </c>
      <c r="AB27" s="10">
        <v>71.22</v>
      </c>
      <c r="AC27" s="95">
        <v>3079200</v>
      </c>
      <c r="AD27" s="10">
        <v>71.22</v>
      </c>
      <c r="AE27" s="2">
        <f t="shared" si="0"/>
        <v>0.57000000000000739</v>
      </c>
      <c r="AF27" s="138">
        <f t="shared" si="1"/>
        <v>1.4042971492767009E-4</v>
      </c>
    </row>
    <row r="28" spans="1:32" x14ac:dyDescent="0.25">
      <c r="L28" t="s">
        <v>223</v>
      </c>
      <c r="M28" s="2">
        <f>M37+K37-F37</f>
        <v>49.949999999999818</v>
      </c>
      <c r="X28" s="133">
        <v>42572</v>
      </c>
      <c r="Y28" s="10">
        <v>71.709999999999994</v>
      </c>
      <c r="Z28" s="10">
        <v>71.72</v>
      </c>
      <c r="AA28" s="10">
        <v>70.989999999999995</v>
      </c>
      <c r="AB28" s="10">
        <v>71.209999999999994</v>
      </c>
      <c r="AC28" s="95">
        <v>3008800</v>
      </c>
      <c r="AD28" s="10">
        <v>71.209999999999994</v>
      </c>
      <c r="AE28" s="2">
        <f t="shared" si="0"/>
        <v>0.73000000000000398</v>
      </c>
      <c r="AF28" s="138">
        <f t="shared" si="1"/>
        <v>-6.8340306834031583E-3</v>
      </c>
    </row>
    <row r="29" spans="1:32" x14ac:dyDescent="0.25">
      <c r="A29" s="390" t="s">
        <v>1</v>
      </c>
      <c r="B29" s="390" t="s">
        <v>2</v>
      </c>
      <c r="C29" s="390" t="s">
        <v>4</v>
      </c>
      <c r="D29" s="392" t="s">
        <v>5</v>
      </c>
      <c r="E29" s="392" t="s">
        <v>94</v>
      </c>
      <c r="F29" s="392" t="s">
        <v>60</v>
      </c>
      <c r="G29" s="390" t="s">
        <v>3</v>
      </c>
      <c r="H29" s="390" t="s">
        <v>6</v>
      </c>
      <c r="I29" s="390" t="s">
        <v>7</v>
      </c>
      <c r="J29" s="390" t="s">
        <v>95</v>
      </c>
      <c r="K29" s="390" t="s">
        <v>61</v>
      </c>
      <c r="L29" s="390" t="s">
        <v>77</v>
      </c>
      <c r="M29" s="390" t="s">
        <v>38</v>
      </c>
      <c r="X29" s="133">
        <v>42571</v>
      </c>
      <c r="Y29" s="10">
        <v>72.650000000000006</v>
      </c>
      <c r="Z29" s="10">
        <v>72.7</v>
      </c>
      <c r="AA29" s="10">
        <v>71.64</v>
      </c>
      <c r="AB29" s="10">
        <v>71.7</v>
      </c>
      <c r="AC29" s="95">
        <v>2841000</v>
      </c>
      <c r="AD29" s="10">
        <v>71.7</v>
      </c>
      <c r="AE29" s="2">
        <f t="shared" si="0"/>
        <v>1.0600000000000023</v>
      </c>
      <c r="AF29" s="138">
        <f t="shared" si="1"/>
        <v>-1.2940528634361237E-2</v>
      </c>
    </row>
    <row r="30" spans="1:32" x14ac:dyDescent="0.25">
      <c r="A30" s="393" t="s">
        <v>179</v>
      </c>
      <c r="B30" s="395">
        <v>42376</v>
      </c>
      <c r="C30" s="384">
        <v>50</v>
      </c>
      <c r="D30" s="385">
        <v>55.15</v>
      </c>
      <c r="E30" s="385">
        <v>0</v>
      </c>
      <c r="F30" s="385">
        <f>C30*D30+E30</f>
        <v>2757.5</v>
      </c>
      <c r="G30" s="383">
        <v>42409</v>
      </c>
      <c r="H30" s="388">
        <v>50</v>
      </c>
      <c r="I30" s="385">
        <v>56.15</v>
      </c>
      <c r="J30" s="385">
        <v>0.05</v>
      </c>
      <c r="K30" s="384">
        <f>H30*I30-J30</f>
        <v>2807.45</v>
      </c>
      <c r="L30" s="383"/>
      <c r="M30" s="385"/>
      <c r="X30" s="133">
        <v>42570</v>
      </c>
      <c r="Y30" s="10">
        <v>72.209999999999994</v>
      </c>
      <c r="Z30" s="10">
        <v>72.66</v>
      </c>
      <c r="AA30" s="10">
        <v>72</v>
      </c>
      <c r="AB30" s="10">
        <v>72.64</v>
      </c>
      <c r="AC30" s="95">
        <v>1996200</v>
      </c>
      <c r="AD30" s="10">
        <v>72.64</v>
      </c>
      <c r="AE30" s="2">
        <f t="shared" si="0"/>
        <v>0.65999999999999659</v>
      </c>
      <c r="AF30" s="138">
        <f t="shared" si="1"/>
        <v>4.9806308799114074E-3</v>
      </c>
    </row>
    <row r="31" spans="1:32" x14ac:dyDescent="0.25">
      <c r="A31" s="394" t="s">
        <v>71</v>
      </c>
      <c r="B31" s="395"/>
      <c r="C31" s="384"/>
      <c r="D31" s="385"/>
      <c r="E31" s="385"/>
      <c r="F31" s="385"/>
      <c r="G31" s="383"/>
      <c r="H31" s="384"/>
      <c r="I31" s="384"/>
      <c r="J31" s="384"/>
      <c r="K31" s="384"/>
      <c r="L31" s="384"/>
      <c r="M31" s="384"/>
      <c r="X31" s="133">
        <v>42569</v>
      </c>
      <c r="Y31" s="10">
        <v>72.19</v>
      </c>
      <c r="Z31" s="10">
        <v>72.400000000000006</v>
      </c>
      <c r="AA31" s="10">
        <v>71.97</v>
      </c>
      <c r="AB31" s="10">
        <v>72.28</v>
      </c>
      <c r="AC31" s="95">
        <v>2217100</v>
      </c>
      <c r="AD31" s="10">
        <v>72.28</v>
      </c>
      <c r="AE31" s="2">
        <f t="shared" si="0"/>
        <v>0.43000000000000682</v>
      </c>
      <c r="AF31" s="138">
        <f t="shared" si="1"/>
        <v>3.6101083032491488E-3</v>
      </c>
    </row>
    <row r="32" spans="1:32" x14ac:dyDescent="0.25">
      <c r="A32" s="384"/>
      <c r="B32" s="383"/>
      <c r="C32" s="384"/>
      <c r="D32" s="385"/>
      <c r="E32" s="385"/>
      <c r="F32" s="385"/>
      <c r="G32" s="384"/>
      <c r="H32" s="384"/>
      <c r="I32" s="384"/>
      <c r="J32" s="384"/>
      <c r="K32" s="384"/>
      <c r="L32" s="384"/>
      <c r="M32" s="384"/>
      <c r="X32" s="133">
        <v>42566</v>
      </c>
      <c r="Y32" s="10">
        <v>72.25</v>
      </c>
      <c r="Z32" s="10">
        <v>72.28</v>
      </c>
      <c r="AA32" s="10">
        <v>71.849999999999994</v>
      </c>
      <c r="AB32" s="10">
        <v>72.02</v>
      </c>
      <c r="AC32" s="95">
        <v>2848900</v>
      </c>
      <c r="AD32" s="10">
        <v>72.02</v>
      </c>
      <c r="AE32" s="2">
        <f t="shared" si="0"/>
        <v>0.43000000000000682</v>
      </c>
      <c r="AF32" s="138">
        <f t="shared" si="1"/>
        <v>-9.7100846164521748E-4</v>
      </c>
    </row>
    <row r="33" spans="1:32" x14ac:dyDescent="0.25">
      <c r="A33" s="384"/>
      <c r="B33" s="383"/>
      <c r="C33" s="384"/>
      <c r="D33" s="385"/>
      <c r="E33" s="385"/>
      <c r="F33" s="385"/>
      <c r="G33" s="384"/>
      <c r="H33" s="384"/>
      <c r="I33" s="384"/>
      <c r="J33" s="384"/>
      <c r="K33" s="384"/>
      <c r="L33" s="384"/>
      <c r="M33" s="384"/>
      <c r="X33" s="133">
        <v>42565</v>
      </c>
      <c r="Y33" s="10">
        <v>71.69</v>
      </c>
      <c r="Z33" s="10">
        <v>72.319999999999993</v>
      </c>
      <c r="AA33" s="10">
        <v>71.680000000000007</v>
      </c>
      <c r="AB33" s="10">
        <v>72.09</v>
      </c>
      <c r="AC33" s="95">
        <v>2689500</v>
      </c>
      <c r="AD33" s="10">
        <v>72.09</v>
      </c>
      <c r="AE33" s="2">
        <f t="shared" si="0"/>
        <v>0.63999999999998636</v>
      </c>
      <c r="AF33" s="138">
        <f t="shared" si="1"/>
        <v>2.085070892410501E-3</v>
      </c>
    </row>
    <row r="34" spans="1:32" x14ac:dyDescent="0.25">
      <c r="A34" s="384"/>
      <c r="B34" s="384"/>
      <c r="C34" s="384"/>
      <c r="D34" s="385"/>
      <c r="E34" s="385"/>
      <c r="F34" s="385"/>
      <c r="G34" s="384"/>
      <c r="H34" s="384"/>
      <c r="I34" s="384"/>
      <c r="J34" s="384"/>
      <c r="K34" s="384"/>
      <c r="L34" s="384"/>
      <c r="M34" s="384"/>
      <c r="X34" s="133">
        <v>42564</v>
      </c>
      <c r="Y34" s="10">
        <v>71.489999999999995</v>
      </c>
      <c r="Z34" s="10">
        <v>71.97</v>
      </c>
      <c r="AA34" s="10">
        <v>71.36</v>
      </c>
      <c r="AB34" s="10">
        <v>71.94</v>
      </c>
      <c r="AC34" s="95">
        <v>2852100</v>
      </c>
      <c r="AD34" s="10">
        <v>71.94</v>
      </c>
      <c r="AE34" s="2">
        <f t="shared" si="0"/>
        <v>0.60999999999999943</v>
      </c>
      <c r="AF34" s="138">
        <f t="shared" si="1"/>
        <v>7.2808737048444261E-3</v>
      </c>
    </row>
    <row r="35" spans="1:32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X35" s="133">
        <v>42563</v>
      </c>
      <c r="Y35" s="10">
        <v>71.47</v>
      </c>
      <c r="Z35" s="10">
        <v>71.81</v>
      </c>
      <c r="AA35" s="10">
        <v>71.12</v>
      </c>
      <c r="AB35" s="10">
        <v>71.42</v>
      </c>
      <c r="AC35" s="95">
        <v>3486500</v>
      </c>
      <c r="AD35" s="10">
        <v>71.42</v>
      </c>
      <c r="AE35" s="2">
        <f t="shared" si="0"/>
        <v>0.68999999999999773</v>
      </c>
      <c r="AF35" s="138">
        <f t="shared" si="1"/>
        <v>-5.4309984681799595E-3</v>
      </c>
    </row>
    <row r="36" spans="1:32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X36" s="133">
        <v>42562</v>
      </c>
      <c r="Y36" s="10">
        <v>72.27</v>
      </c>
      <c r="Z36" s="10">
        <v>72.3</v>
      </c>
      <c r="AA36" s="10">
        <v>71.7</v>
      </c>
      <c r="AB36" s="10">
        <v>71.81</v>
      </c>
      <c r="AC36" s="95">
        <v>3559900</v>
      </c>
      <c r="AD36" s="10">
        <v>71.81</v>
      </c>
      <c r="AE36" s="2">
        <f t="shared" si="0"/>
        <v>0.59999999999999432</v>
      </c>
      <c r="AF36" s="138">
        <f t="shared" si="1"/>
        <v>-8.9704664642560328E-3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42559</v>
      </c>
      <c r="Y37" s="10">
        <v>72.39</v>
      </c>
      <c r="Z37" s="10">
        <v>72.48</v>
      </c>
      <c r="AA37" s="10">
        <v>71.56</v>
      </c>
      <c r="AB37" s="10">
        <v>72.459999999999994</v>
      </c>
      <c r="AC37" s="95">
        <v>4234100</v>
      </c>
      <c r="AD37" s="10">
        <v>72.459999999999994</v>
      </c>
      <c r="AE37" s="2">
        <f t="shared" si="0"/>
        <v>0.92000000000000171</v>
      </c>
      <c r="AF37" s="138">
        <f t="shared" si="1"/>
        <v>6.1094140516522177E-3</v>
      </c>
    </row>
    <row r="38" spans="1:32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X38" s="133">
        <v>42558</v>
      </c>
      <c r="Y38" s="10">
        <v>72.44</v>
      </c>
      <c r="Z38" s="10">
        <v>72.77</v>
      </c>
      <c r="AA38" s="10">
        <v>71.77</v>
      </c>
      <c r="AB38" s="10">
        <v>72.02</v>
      </c>
      <c r="AC38" s="95">
        <v>4383900</v>
      </c>
      <c r="AD38" s="10">
        <v>72.02</v>
      </c>
      <c r="AE38" s="2">
        <f t="shared" si="0"/>
        <v>1</v>
      </c>
      <c r="AF38" s="138" t="e">
        <f t="shared" si="1"/>
        <v>#DIV/0!</v>
      </c>
    </row>
    <row r="39" spans="1:32" x14ac:dyDescent="0.25">
      <c r="X39" s="133">
        <v>42558</v>
      </c>
      <c r="Y39" s="10" t="s">
        <v>275</v>
      </c>
      <c r="Z39" s="10"/>
      <c r="AA39" s="10"/>
      <c r="AB39" s="10"/>
      <c r="AC39" s="95"/>
      <c r="AD39" s="10"/>
      <c r="AE39" s="2">
        <f t="shared" si="0"/>
        <v>0</v>
      </c>
      <c r="AF39" s="138">
        <f t="shared" si="1"/>
        <v>-1</v>
      </c>
    </row>
    <row r="40" spans="1:32" x14ac:dyDescent="0.25">
      <c r="X40" s="133">
        <v>42557</v>
      </c>
      <c r="Y40" s="10">
        <v>72.27</v>
      </c>
      <c r="Z40" s="10">
        <v>72.95</v>
      </c>
      <c r="AA40" s="10">
        <v>71.86</v>
      </c>
      <c r="AB40" s="10">
        <v>72.56</v>
      </c>
      <c r="AC40" s="95">
        <v>7086800</v>
      </c>
      <c r="AD40" s="10">
        <v>72.08</v>
      </c>
      <c r="AE40" s="2">
        <f t="shared" si="0"/>
        <v>1.0900000000000034</v>
      </c>
      <c r="AF40" s="138">
        <f t="shared" si="1"/>
        <v>6.2822839592349133E-3</v>
      </c>
    </row>
    <row r="41" spans="1:32" ht="20.25" thickBot="1" x14ac:dyDescent="0.35">
      <c r="O41" s="536" t="s">
        <v>78</v>
      </c>
      <c r="P41" s="536"/>
      <c r="X41" s="133">
        <v>42556</v>
      </c>
      <c r="Y41" s="10">
        <v>71.88</v>
      </c>
      <c r="Z41" s="10">
        <v>72.66</v>
      </c>
      <c r="AA41" s="10">
        <v>71.73</v>
      </c>
      <c r="AB41" s="10">
        <v>72.11</v>
      </c>
      <c r="AC41" s="95">
        <v>4806000</v>
      </c>
      <c r="AD41" s="10">
        <v>71.63</v>
      </c>
      <c r="AE41" s="2">
        <f t="shared" si="0"/>
        <v>0.92999999999999261</v>
      </c>
      <c r="AF41" s="138">
        <f t="shared" si="1"/>
        <v>2.378953260565364E-3</v>
      </c>
    </row>
    <row r="42" spans="1:32" ht="21" thickTop="1" thickBot="1" x14ac:dyDescent="0.35">
      <c r="O42" s="83">
        <v>1.1000000000000001</v>
      </c>
      <c r="P42" s="83">
        <f>O42*$Q$4</f>
        <v>77.957000000000008</v>
      </c>
      <c r="Q42" s="2"/>
      <c r="T42" s="91"/>
      <c r="X42" s="133">
        <v>42552</v>
      </c>
      <c r="Y42" s="10">
        <v>71.19</v>
      </c>
      <c r="Z42" s="10">
        <v>72.19</v>
      </c>
      <c r="AA42" s="10">
        <v>70.86</v>
      </c>
      <c r="AB42" s="10">
        <v>71.94</v>
      </c>
      <c r="AC42" s="95">
        <v>6075900</v>
      </c>
      <c r="AD42" s="10">
        <v>71.459999999999994</v>
      </c>
      <c r="AE42" s="2">
        <f t="shared" si="0"/>
        <v>1.3299999999999983</v>
      </c>
      <c r="AF42" s="138">
        <f t="shared" si="1"/>
        <v>8.6097388849681877E-3</v>
      </c>
    </row>
    <row r="43" spans="1:32" ht="15.75" thickTop="1" x14ac:dyDescent="0.25">
      <c r="O43" s="83">
        <v>1.0900000000000001</v>
      </c>
      <c r="P43" s="83">
        <f t="shared" ref="P43:P62" si="2">O43*$Q$4</f>
        <v>77.248300000000015</v>
      </c>
      <c r="Q43" s="2"/>
      <c r="T43" s="161" t="s">
        <v>98</v>
      </c>
      <c r="U43" s="161">
        <v>71.39</v>
      </c>
      <c r="X43" s="133">
        <v>42551</v>
      </c>
      <c r="Y43" s="10">
        <v>68</v>
      </c>
      <c r="Z43" s="10">
        <v>71.78</v>
      </c>
      <c r="AA43" s="10">
        <v>68</v>
      </c>
      <c r="AB43" s="10">
        <v>71.319999999999993</v>
      </c>
      <c r="AC43" s="95">
        <v>12380000</v>
      </c>
      <c r="AD43" s="10">
        <v>70.849999999999994</v>
      </c>
      <c r="AE43" s="2">
        <f t="shared" si="0"/>
        <v>3.7800000000000011</v>
      </c>
      <c r="AF43" s="138">
        <f t="shared" si="1"/>
        <v>5.1031004302032335E-2</v>
      </c>
    </row>
    <row r="44" spans="1:32" x14ac:dyDescent="0.25">
      <c r="O44" s="83">
        <v>1.08</v>
      </c>
      <c r="P44" s="83">
        <f t="shared" si="2"/>
        <v>76.539600000000007</v>
      </c>
      <c r="Q44" s="2"/>
      <c r="T44" s="10" t="s">
        <v>99</v>
      </c>
      <c r="U44" s="10">
        <v>71.34</v>
      </c>
      <c r="X44" s="133">
        <v>42550</v>
      </c>
      <c r="Y44" s="10">
        <v>66.17</v>
      </c>
      <c r="Z44" s="10">
        <v>67.91</v>
      </c>
      <c r="AA44" s="10">
        <v>65.64</v>
      </c>
      <c r="AB44" s="10">
        <v>67.86</v>
      </c>
      <c r="AC44" s="95">
        <v>7759700</v>
      </c>
      <c r="AD44" s="10">
        <v>67.41</v>
      </c>
      <c r="AE44" s="2">
        <f t="shared" si="0"/>
        <v>2.269999999999996</v>
      </c>
      <c r="AF44" s="138">
        <f t="shared" si="1"/>
        <v>3.1996325780771606E-2</v>
      </c>
    </row>
    <row r="45" spans="1:32" x14ac:dyDescent="0.25">
      <c r="O45" s="83">
        <v>1.07</v>
      </c>
      <c r="P45" s="83">
        <f t="shared" si="2"/>
        <v>75.830900000000014</v>
      </c>
      <c r="Q45" s="2"/>
      <c r="T45" s="10" t="s">
        <v>100</v>
      </c>
      <c r="U45" s="10" t="s">
        <v>572</v>
      </c>
      <c r="X45" s="133">
        <v>42549</v>
      </c>
      <c r="Y45" s="10">
        <v>66.25</v>
      </c>
      <c r="Z45" s="10">
        <v>66.25</v>
      </c>
      <c r="AA45" s="10">
        <v>65.16</v>
      </c>
      <c r="AB45" s="10">
        <v>65.760000000000005</v>
      </c>
      <c r="AC45" s="95">
        <v>4961400</v>
      </c>
      <c r="AD45" s="10">
        <v>65.319999999999993</v>
      </c>
      <c r="AE45" s="2">
        <f t="shared" si="0"/>
        <v>1.0900000000000034</v>
      </c>
      <c r="AF45" s="138">
        <f t="shared" si="1"/>
        <v>-6.5399239543727505E-3</v>
      </c>
    </row>
    <row r="46" spans="1:32" x14ac:dyDescent="0.25">
      <c r="O46" s="83">
        <v>1.06</v>
      </c>
      <c r="P46" s="83">
        <f t="shared" si="2"/>
        <v>75.122200000000007</v>
      </c>
      <c r="Q46" s="2"/>
      <c r="T46" s="10" t="s">
        <v>101</v>
      </c>
      <c r="U46" s="10" t="s">
        <v>573</v>
      </c>
      <c r="X46" s="133">
        <v>42548</v>
      </c>
      <c r="Y46" s="10">
        <v>65.83</v>
      </c>
      <c r="Z46" s="10">
        <v>66.400000000000006</v>
      </c>
      <c r="AA46" s="10">
        <v>65.63</v>
      </c>
      <c r="AB46" s="10">
        <v>66.19</v>
      </c>
      <c r="AC46" s="95">
        <v>4252300</v>
      </c>
      <c r="AD46" s="10">
        <v>65.75</v>
      </c>
      <c r="AE46" s="2">
        <f t="shared" si="0"/>
        <v>0.77000000000001023</v>
      </c>
      <c r="AF46" s="138">
        <f t="shared" si="1"/>
        <v>7.6103500761037779E-4</v>
      </c>
    </row>
    <row r="47" spans="1:32" x14ac:dyDescent="0.25">
      <c r="O47" s="83">
        <v>1.05</v>
      </c>
      <c r="P47" s="83">
        <f t="shared" si="2"/>
        <v>74.413500000000013</v>
      </c>
      <c r="Q47" s="2"/>
      <c r="T47" s="10" t="s">
        <v>102</v>
      </c>
      <c r="U47" s="10">
        <v>69.33</v>
      </c>
      <c r="X47" s="133">
        <v>42545</v>
      </c>
      <c r="Y47" s="10">
        <v>65.66</v>
      </c>
      <c r="Z47" s="10">
        <v>66.849999999999994</v>
      </c>
      <c r="AA47" s="10">
        <v>65.41</v>
      </c>
      <c r="AB47" s="10">
        <v>66.14</v>
      </c>
      <c r="AC47" s="95">
        <v>4836000</v>
      </c>
      <c r="AD47" s="10">
        <v>65.7</v>
      </c>
      <c r="AE47" s="2">
        <f t="shared" si="0"/>
        <v>1.4399999999999977</v>
      </c>
      <c r="AF47" s="138">
        <f t="shared" si="1"/>
        <v>-9.4979647218452756E-3</v>
      </c>
    </row>
    <row r="48" spans="1:32" x14ac:dyDescent="0.25">
      <c r="O48" s="83">
        <v>1.04</v>
      </c>
      <c r="P48" s="83">
        <f t="shared" si="2"/>
        <v>73.704800000000006</v>
      </c>
      <c r="Q48" s="2"/>
      <c r="T48" s="10" t="s">
        <v>103</v>
      </c>
      <c r="U48" s="10">
        <v>0.61493200000000003</v>
      </c>
      <c r="X48" s="133">
        <v>42544</v>
      </c>
      <c r="Y48" s="10">
        <v>66.75</v>
      </c>
      <c r="Z48" s="10">
        <v>66.88</v>
      </c>
      <c r="AA48" s="10">
        <v>66.260000000000005</v>
      </c>
      <c r="AB48" s="10">
        <v>66.77</v>
      </c>
      <c r="AC48" s="95">
        <v>2107800</v>
      </c>
      <c r="AD48" s="10">
        <v>66.33</v>
      </c>
      <c r="AE48" s="2">
        <f t="shared" si="0"/>
        <v>0.61999999999999034</v>
      </c>
      <c r="AF48" s="138">
        <f t="shared" si="1"/>
        <v>5.6094602789569237E-3</v>
      </c>
    </row>
    <row r="49" spans="15:32" x14ac:dyDescent="0.25">
      <c r="O49" s="83">
        <v>1.03</v>
      </c>
      <c r="P49" s="83">
        <f t="shared" si="2"/>
        <v>72.996100000000013</v>
      </c>
      <c r="Q49" s="2"/>
      <c r="T49" s="10" t="s">
        <v>104</v>
      </c>
      <c r="U49" s="10" t="s">
        <v>574</v>
      </c>
      <c r="X49" s="133">
        <v>42543</v>
      </c>
      <c r="Y49" s="10">
        <v>66.59</v>
      </c>
      <c r="Z49" s="10">
        <v>66.790000000000006</v>
      </c>
      <c r="AA49" s="10">
        <v>66.2</v>
      </c>
      <c r="AB49" s="10">
        <v>66.400000000000006</v>
      </c>
      <c r="AC49" s="95">
        <v>2630200</v>
      </c>
      <c r="AD49" s="10">
        <v>65.959999999999994</v>
      </c>
      <c r="AE49" s="2">
        <f t="shared" si="0"/>
        <v>0.59000000000000341</v>
      </c>
      <c r="AF49" s="138">
        <f t="shared" si="1"/>
        <v>-1.815980629540026E-3</v>
      </c>
    </row>
    <row r="50" spans="15:32" x14ac:dyDescent="0.25">
      <c r="O50" s="83">
        <v>1.02</v>
      </c>
      <c r="P50" s="83">
        <f t="shared" si="2"/>
        <v>72.287400000000005</v>
      </c>
      <c r="Q50" s="2"/>
      <c r="T50" s="10"/>
      <c r="U50" s="10"/>
      <c r="X50" s="133">
        <v>42542</v>
      </c>
      <c r="Y50" s="10">
        <v>66.069999999999993</v>
      </c>
      <c r="Z50" s="10">
        <v>66.66</v>
      </c>
      <c r="AA50" s="10">
        <v>65.989999999999995</v>
      </c>
      <c r="AB50" s="10">
        <v>66.52</v>
      </c>
      <c r="AC50" s="95">
        <v>3132800</v>
      </c>
      <c r="AD50" s="10">
        <v>66.08</v>
      </c>
      <c r="AE50" s="2">
        <f t="shared" si="0"/>
        <v>0.67000000000000171</v>
      </c>
      <c r="AF50" s="138">
        <f t="shared" si="1"/>
        <v>9.7799511002445438E-3</v>
      </c>
    </row>
    <row r="51" spans="15:32" x14ac:dyDescent="0.25">
      <c r="O51" s="83">
        <v>1.01</v>
      </c>
      <c r="P51" s="83">
        <f t="shared" si="2"/>
        <v>71.578700000000012</v>
      </c>
      <c r="Q51" s="2"/>
      <c r="T51" s="10" t="s">
        <v>105</v>
      </c>
      <c r="U51" s="10" t="s">
        <v>575</v>
      </c>
      <c r="X51" s="133">
        <v>42541</v>
      </c>
      <c r="Y51" s="10">
        <v>65.97</v>
      </c>
      <c r="Z51" s="10">
        <v>66.41</v>
      </c>
      <c r="AA51" s="10">
        <v>65.87</v>
      </c>
      <c r="AB51" s="10">
        <v>65.88</v>
      </c>
      <c r="AC51" s="95">
        <v>2321600</v>
      </c>
      <c r="AD51" s="10">
        <v>65.44</v>
      </c>
      <c r="AE51" s="2">
        <f t="shared" si="0"/>
        <v>0.53999999999999204</v>
      </c>
      <c r="AF51" s="138">
        <f t="shared" si="1"/>
        <v>1.0708275967568071E-3</v>
      </c>
    </row>
    <row r="52" spans="15:32" x14ac:dyDescent="0.25">
      <c r="O52" s="83">
        <v>1</v>
      </c>
      <c r="P52" s="83">
        <f t="shared" si="2"/>
        <v>70.87</v>
      </c>
      <c r="Q52" s="2"/>
      <c r="T52" s="10" t="s">
        <v>106</v>
      </c>
      <c r="U52" s="10" t="s">
        <v>375</v>
      </c>
      <c r="X52" s="133">
        <v>42538</v>
      </c>
      <c r="Y52" s="10">
        <v>65.63</v>
      </c>
      <c r="Z52" s="10">
        <v>65.819999999999993</v>
      </c>
      <c r="AA52" s="10">
        <v>65.09</v>
      </c>
      <c r="AB52" s="10">
        <v>65.81</v>
      </c>
      <c r="AC52" s="95">
        <v>3331300</v>
      </c>
      <c r="AD52" s="10">
        <v>65.37</v>
      </c>
      <c r="AE52" s="2">
        <f t="shared" si="0"/>
        <v>0.72999999999998977</v>
      </c>
      <c r="AF52" s="138">
        <f t="shared" si="1"/>
        <v>4.5913682277309853E-4</v>
      </c>
    </row>
    <row r="53" spans="15:32" x14ac:dyDescent="0.25">
      <c r="O53" s="83">
        <v>0.99</v>
      </c>
      <c r="P53" s="83">
        <f t="shared" si="2"/>
        <v>70.161299999999997</v>
      </c>
      <c r="Q53" s="2"/>
      <c r="T53" s="95" t="s">
        <v>107</v>
      </c>
      <c r="U53" s="95">
        <v>1975309</v>
      </c>
      <c r="X53" s="133">
        <v>42537</v>
      </c>
      <c r="Y53" s="10">
        <v>64.84</v>
      </c>
      <c r="Z53" s="10">
        <v>65.790000000000006</v>
      </c>
      <c r="AA53" s="10">
        <v>64.77</v>
      </c>
      <c r="AB53" s="10">
        <v>65.78</v>
      </c>
      <c r="AC53" s="95">
        <v>2147100</v>
      </c>
      <c r="AD53" s="10">
        <v>65.34</v>
      </c>
      <c r="AE53" s="2">
        <f t="shared" si="0"/>
        <v>1.0200000000000102</v>
      </c>
      <c r="AF53" s="138">
        <f t="shared" si="1"/>
        <v>1.3651877133106005E-2</v>
      </c>
    </row>
    <row r="54" spans="15:32" x14ac:dyDescent="0.25">
      <c r="O54" s="83">
        <v>0.98</v>
      </c>
      <c r="P54" s="83">
        <f t="shared" si="2"/>
        <v>69.452600000000004</v>
      </c>
      <c r="Q54" s="2"/>
      <c r="T54" s="95" t="s">
        <v>110</v>
      </c>
      <c r="U54" s="95">
        <v>3223180</v>
      </c>
      <c r="X54" s="133">
        <v>42536</v>
      </c>
      <c r="Y54" s="10">
        <v>64.97</v>
      </c>
      <c r="Z54" s="10">
        <v>65.25</v>
      </c>
      <c r="AA54" s="10">
        <v>64.709999999999994</v>
      </c>
      <c r="AB54" s="10">
        <v>64.89</v>
      </c>
      <c r="AC54" s="95">
        <v>2042400</v>
      </c>
      <c r="AD54" s="10">
        <v>64.459999999999994</v>
      </c>
      <c r="AE54" s="2">
        <f t="shared" si="0"/>
        <v>0.54000000000000625</v>
      </c>
      <c r="AF54" s="138">
        <f t="shared" si="1"/>
        <v>-2.3216220399320253E-3</v>
      </c>
    </row>
    <row r="55" spans="15:32" x14ac:dyDescent="0.25">
      <c r="O55" s="83">
        <v>0.97</v>
      </c>
      <c r="P55" s="83">
        <f t="shared" si="2"/>
        <v>68.743899999999996</v>
      </c>
      <c r="T55" s="10" t="s">
        <v>108</v>
      </c>
      <c r="U55" s="10" t="s">
        <v>576</v>
      </c>
      <c r="X55" s="133">
        <v>42535</v>
      </c>
      <c r="Y55" s="10">
        <v>64.64</v>
      </c>
      <c r="Z55" s="10">
        <v>65.13</v>
      </c>
      <c r="AA55" s="10">
        <v>64.290000000000006</v>
      </c>
      <c r="AB55" s="10">
        <v>65.040000000000006</v>
      </c>
      <c r="AC55" s="95">
        <v>2671400</v>
      </c>
      <c r="AD55" s="10">
        <v>64.61</v>
      </c>
      <c r="AE55" s="2">
        <f t="shared" si="0"/>
        <v>0.8399999999999892</v>
      </c>
      <c r="AF55" s="138">
        <f t="shared" si="1"/>
        <v>2.9493945979508496E-3</v>
      </c>
    </row>
    <row r="56" spans="15:32" x14ac:dyDescent="0.25">
      <c r="O56" s="83">
        <v>0.96</v>
      </c>
      <c r="P56" s="83">
        <f t="shared" si="2"/>
        <v>68.035200000000003</v>
      </c>
      <c r="T56" s="10" t="s">
        <v>111</v>
      </c>
      <c r="U56" s="10">
        <v>25.58</v>
      </c>
      <c r="X56" s="133">
        <v>42534</v>
      </c>
      <c r="Y56" s="10">
        <v>65.02</v>
      </c>
      <c r="Z56" s="10">
        <v>65.489999999999995</v>
      </c>
      <c r="AA56" s="10">
        <v>64.73</v>
      </c>
      <c r="AB56" s="10">
        <v>64.849999999999994</v>
      </c>
      <c r="AC56" s="95">
        <v>2407800</v>
      </c>
      <c r="AD56" s="10">
        <v>64.42</v>
      </c>
      <c r="AE56" s="2">
        <f t="shared" si="0"/>
        <v>0.75999999999999091</v>
      </c>
      <c r="AF56" s="138">
        <f t="shared" si="1"/>
        <v>-8.6180363188673725E-3</v>
      </c>
    </row>
    <row r="57" spans="15:32" x14ac:dyDescent="0.25">
      <c r="O57" s="83">
        <v>0.95</v>
      </c>
      <c r="P57" s="83">
        <f t="shared" si="2"/>
        <v>67.326499999999996</v>
      </c>
      <c r="T57" s="10" t="s">
        <v>112</v>
      </c>
      <c r="U57" s="10">
        <v>2.77</v>
      </c>
      <c r="X57" s="133">
        <v>42531</v>
      </c>
      <c r="Y57" s="10">
        <v>65.06</v>
      </c>
      <c r="Z57" s="10">
        <v>65.5</v>
      </c>
      <c r="AA57" s="10">
        <v>65.010000000000005</v>
      </c>
      <c r="AB57" s="10">
        <v>65.41</v>
      </c>
      <c r="AC57" s="95">
        <v>2677100</v>
      </c>
      <c r="AD57" s="10">
        <v>64.98</v>
      </c>
      <c r="AE57" s="2">
        <f t="shared" si="0"/>
        <v>0.48999999999999488</v>
      </c>
      <c r="AF57" s="138">
        <f t="shared" si="1"/>
        <v>1.0784162686798826E-3</v>
      </c>
    </row>
    <row r="58" spans="15:32" x14ac:dyDescent="0.25">
      <c r="O58" s="83">
        <v>0.94</v>
      </c>
      <c r="P58" s="83">
        <f t="shared" si="2"/>
        <v>66.617800000000003</v>
      </c>
      <c r="T58" s="10" t="s">
        <v>109</v>
      </c>
      <c r="U58" s="10" t="s">
        <v>405</v>
      </c>
      <c r="X58" s="133">
        <v>42530</v>
      </c>
      <c r="Y58" s="10">
        <v>64.430000000000007</v>
      </c>
      <c r="Z58" s="10">
        <v>65.39</v>
      </c>
      <c r="AA58" s="10">
        <v>64.349999999999994</v>
      </c>
      <c r="AB58" s="10">
        <v>65.34</v>
      </c>
      <c r="AC58" s="95">
        <v>2460600</v>
      </c>
      <c r="AD58" s="10">
        <v>64.91</v>
      </c>
      <c r="AE58" s="2">
        <f t="shared" si="0"/>
        <v>1.0400000000000063</v>
      </c>
      <c r="AF58" s="138">
        <f t="shared" si="1"/>
        <v>1.4377246444756908E-2</v>
      </c>
    </row>
    <row r="59" spans="15:32" x14ac:dyDescent="0.25">
      <c r="O59" s="83">
        <v>0.93</v>
      </c>
      <c r="P59" s="83">
        <f t="shared" si="2"/>
        <v>65.909100000000009</v>
      </c>
      <c r="X59" s="133">
        <v>42529</v>
      </c>
      <c r="Y59" s="10">
        <v>64</v>
      </c>
      <c r="Z59" s="10">
        <v>64.489999999999995</v>
      </c>
      <c r="AA59" s="10">
        <v>63.83</v>
      </c>
      <c r="AB59" s="10">
        <v>64.42</v>
      </c>
      <c r="AC59" s="95">
        <v>2323200</v>
      </c>
      <c r="AD59" s="10">
        <v>63.99</v>
      </c>
      <c r="AE59" s="2">
        <f t="shared" si="0"/>
        <v>0.65999999999999659</v>
      </c>
      <c r="AF59" s="138">
        <f t="shared" si="1"/>
        <v>6.1320754716980286E-3</v>
      </c>
    </row>
    <row r="60" spans="15:32" x14ac:dyDescent="0.25">
      <c r="O60" s="83">
        <v>0.92</v>
      </c>
      <c r="P60" s="83">
        <f t="shared" si="2"/>
        <v>65.200400000000002</v>
      </c>
      <c r="X60" s="133">
        <v>42528</v>
      </c>
      <c r="Y60" s="10">
        <v>63.68</v>
      </c>
      <c r="Z60" s="10">
        <v>64.17</v>
      </c>
      <c r="AA60" s="10">
        <v>63.63</v>
      </c>
      <c r="AB60" s="10">
        <v>64.02</v>
      </c>
      <c r="AC60" s="95">
        <v>2000500</v>
      </c>
      <c r="AD60" s="10">
        <v>63.6</v>
      </c>
      <c r="AE60" s="2">
        <f t="shared" si="0"/>
        <v>0.53999999999999915</v>
      </c>
      <c r="AF60" s="138">
        <f t="shared" si="1"/>
        <v>6.966434452184922E-3</v>
      </c>
    </row>
    <row r="61" spans="15:32" x14ac:dyDescent="0.25">
      <c r="O61" s="83">
        <v>0.91</v>
      </c>
      <c r="P61" s="83">
        <f t="shared" si="2"/>
        <v>64.491700000000009</v>
      </c>
      <c r="X61" s="133">
        <v>42527</v>
      </c>
      <c r="Y61" s="10">
        <v>63.66</v>
      </c>
      <c r="Z61" s="10">
        <v>63.89</v>
      </c>
      <c r="AA61" s="10">
        <v>63.27</v>
      </c>
      <c r="AB61" s="10">
        <v>63.58</v>
      </c>
      <c r="AC61" s="95">
        <v>1649200</v>
      </c>
      <c r="AD61" s="10">
        <v>63.16</v>
      </c>
      <c r="AE61" s="2">
        <f t="shared" si="0"/>
        <v>0.61999999999999744</v>
      </c>
      <c r="AF61" s="138">
        <f t="shared" si="1"/>
        <v>-1.7385806859492314E-3</v>
      </c>
    </row>
    <row r="62" spans="15:32" x14ac:dyDescent="0.25">
      <c r="O62" s="83">
        <v>0.9</v>
      </c>
      <c r="P62" s="83">
        <f t="shared" si="2"/>
        <v>63.783000000000008</v>
      </c>
      <c r="X62" s="133">
        <v>42524</v>
      </c>
      <c r="Y62" s="10">
        <v>63.2</v>
      </c>
      <c r="Z62" s="10">
        <v>63.84</v>
      </c>
      <c r="AA62" s="10">
        <v>63.19</v>
      </c>
      <c r="AB62" s="10">
        <v>63.69</v>
      </c>
      <c r="AC62" s="95">
        <v>1979900</v>
      </c>
      <c r="AD62" s="10">
        <v>63.27</v>
      </c>
      <c r="AE62" s="2">
        <f t="shared" si="0"/>
        <v>0.65000000000000568</v>
      </c>
      <c r="AF62" s="138">
        <f t="shared" si="1"/>
        <v>7.3236745741123155E-3</v>
      </c>
    </row>
    <row r="63" spans="15:32" x14ac:dyDescent="0.25">
      <c r="X63" s="133">
        <v>42523</v>
      </c>
      <c r="Y63" s="10">
        <v>63.07</v>
      </c>
      <c r="Z63" s="10">
        <v>63.26</v>
      </c>
      <c r="AA63" s="10">
        <v>62.84</v>
      </c>
      <c r="AB63" s="10">
        <v>63.23</v>
      </c>
      <c r="AC63" s="95">
        <v>1593600</v>
      </c>
      <c r="AD63" s="10">
        <v>62.81</v>
      </c>
      <c r="AE63" s="2">
        <f t="shared" si="0"/>
        <v>0.4199999999999946</v>
      </c>
      <c r="AF63" s="138">
        <f t="shared" si="1"/>
        <v>9.5617529880476226E-4</v>
      </c>
    </row>
    <row r="64" spans="15:32" x14ac:dyDescent="0.25">
      <c r="X64" s="133">
        <v>42522</v>
      </c>
      <c r="Y64" s="10">
        <v>62.77</v>
      </c>
      <c r="Z64" s="10">
        <v>63.33</v>
      </c>
      <c r="AA64" s="10">
        <v>62.65</v>
      </c>
      <c r="AB64" s="10">
        <v>63.17</v>
      </c>
      <c r="AC64" s="95">
        <v>2538500</v>
      </c>
      <c r="AD64" s="10">
        <v>62.75</v>
      </c>
      <c r="AE64" s="2">
        <f t="shared" si="0"/>
        <v>0.67999999999999972</v>
      </c>
      <c r="AF64" s="138">
        <f t="shared" si="1"/>
        <v>6.2540089801155219E-3</v>
      </c>
    </row>
    <row r="65" spans="24:32" x14ac:dyDescent="0.25">
      <c r="X65" s="133">
        <v>42521</v>
      </c>
      <c r="Y65" s="10">
        <v>62.96</v>
      </c>
      <c r="Z65" s="10">
        <v>63.35</v>
      </c>
      <c r="AA65" s="10">
        <v>62.55</v>
      </c>
      <c r="AB65" s="10">
        <v>62.78</v>
      </c>
      <c r="AC65" s="95">
        <v>3160700</v>
      </c>
      <c r="AD65" s="10">
        <v>62.36</v>
      </c>
      <c r="AE65" s="2">
        <f t="shared" si="0"/>
        <v>0.80000000000000426</v>
      </c>
      <c r="AF65" s="138">
        <f t="shared" si="1"/>
        <v>-1.4411529223379294E-3</v>
      </c>
    </row>
    <row r="66" spans="24:32" x14ac:dyDescent="0.25">
      <c r="X66" s="133">
        <v>42517</v>
      </c>
      <c r="Y66" s="10">
        <v>62.71</v>
      </c>
      <c r="Z66" s="10">
        <v>63.23</v>
      </c>
      <c r="AA66" s="10">
        <v>62.65</v>
      </c>
      <c r="AB66" s="10">
        <v>62.87</v>
      </c>
      <c r="AC66" s="95">
        <v>1634100</v>
      </c>
      <c r="AD66" s="10">
        <v>62.45</v>
      </c>
      <c r="AE66" s="2">
        <f t="shared" si="0"/>
        <v>0.57999999999999829</v>
      </c>
      <c r="AF66" s="138">
        <f t="shared" si="1"/>
        <v>0</v>
      </c>
    </row>
    <row r="67" spans="24:32" x14ac:dyDescent="0.25">
      <c r="X67" s="133">
        <v>42516</v>
      </c>
      <c r="Y67" s="10">
        <v>62.53</v>
      </c>
      <c r="Z67" s="10">
        <v>63.12</v>
      </c>
      <c r="AA67" s="10">
        <v>62.42</v>
      </c>
      <c r="AB67" s="10">
        <v>62.87</v>
      </c>
      <c r="AC67" s="95">
        <v>1776300</v>
      </c>
      <c r="AD67" s="10">
        <v>62.45</v>
      </c>
      <c r="AE67" s="2">
        <f>Z67-AA67</f>
        <v>0.69999999999999574</v>
      </c>
      <c r="AF67" s="138">
        <f>AD67/AD68-1</f>
        <v>8.0710250201776468E-3</v>
      </c>
    </row>
    <row r="68" spans="24:32" x14ac:dyDescent="0.25">
      <c r="X68" s="133">
        <v>42515</v>
      </c>
      <c r="Y68" s="10">
        <v>62.51</v>
      </c>
      <c r="Z68" s="10">
        <v>62.75</v>
      </c>
      <c r="AA68" s="10">
        <v>62.2</v>
      </c>
      <c r="AB68" s="10">
        <v>62.36</v>
      </c>
      <c r="AC68" s="95">
        <v>2631400</v>
      </c>
      <c r="AD68" s="10">
        <v>61.95</v>
      </c>
      <c r="AE68" s="2">
        <f>Z68-AA68</f>
        <v>0.54999999999999716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42608</v>
      </c>
      <c r="X2" s="10">
        <v>31.67</v>
      </c>
      <c r="Y2" s="10">
        <v>31.82</v>
      </c>
      <c r="Z2" s="10">
        <v>31.42</v>
      </c>
      <c r="AA2" s="10">
        <v>31.53</v>
      </c>
      <c r="AB2" s="95">
        <v>10431000</v>
      </c>
      <c r="AC2" s="10">
        <v>31.53</v>
      </c>
      <c r="AD2" s="2">
        <f>Y2-Z2</f>
        <v>0.39999999999999858</v>
      </c>
      <c r="AE2" s="138">
        <f>AC2/AC3-1</f>
        <v>-3.1705770450218829E-4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31.53</v>
      </c>
      <c r="W3" s="133">
        <v>42607</v>
      </c>
      <c r="X3" s="10">
        <v>31.71</v>
      </c>
      <c r="Y3" s="10">
        <v>31.75</v>
      </c>
      <c r="Z3" s="10">
        <v>31.36</v>
      </c>
      <c r="AA3" s="10">
        <v>31.54</v>
      </c>
      <c r="AB3" s="95">
        <v>15930800</v>
      </c>
      <c r="AC3" s="10">
        <v>31.54</v>
      </c>
      <c r="AD3" s="2">
        <f t="shared" ref="AD3:AD66" si="0">Y3-Z3</f>
        <v>0.39000000000000057</v>
      </c>
      <c r="AE3" s="138">
        <f t="shared" ref="AE3:AE66" si="1">AC3/AC4-1</f>
        <v>-7.5519194461926009E-3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31.53</v>
      </c>
      <c r="W4" s="133">
        <v>42606</v>
      </c>
      <c r="X4" s="10">
        <v>31.84</v>
      </c>
      <c r="Y4" s="10">
        <v>32.090000000000003</v>
      </c>
      <c r="Z4" s="10">
        <v>31.76</v>
      </c>
      <c r="AA4" s="10">
        <v>31.78</v>
      </c>
      <c r="AB4" s="95">
        <v>8179500</v>
      </c>
      <c r="AC4" s="10">
        <v>31.78</v>
      </c>
      <c r="AD4" s="2">
        <f t="shared" si="0"/>
        <v>0.33000000000000185</v>
      </c>
      <c r="AE4" s="138">
        <f t="shared" si="1"/>
        <v>-3.7617554858933033E-3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42605</v>
      </c>
      <c r="X5" s="10">
        <v>31.97</v>
      </c>
      <c r="Y5" s="10">
        <v>32.049999999999997</v>
      </c>
      <c r="Z5" s="10">
        <v>31.87</v>
      </c>
      <c r="AA5" s="10">
        <v>31.9</v>
      </c>
      <c r="AB5" s="95">
        <v>10961100</v>
      </c>
      <c r="AC5" s="10">
        <v>31.9</v>
      </c>
      <c r="AD5" s="2">
        <f t="shared" si="0"/>
        <v>0.17999999999999616</v>
      </c>
      <c r="AE5" s="138">
        <f t="shared" si="1"/>
        <v>9.4132412927505626E-4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42604</v>
      </c>
      <c r="X6" s="10">
        <v>31.79</v>
      </c>
      <c r="Y6" s="10">
        <v>31.95</v>
      </c>
      <c r="Z6" s="10">
        <v>31.7</v>
      </c>
      <c r="AA6" s="10">
        <v>31.87</v>
      </c>
      <c r="AB6" s="95">
        <v>8306000</v>
      </c>
      <c r="AC6" s="10">
        <v>31.87</v>
      </c>
      <c r="AD6" s="2">
        <f t="shared" si="0"/>
        <v>0.25</v>
      </c>
      <c r="AE6" s="138">
        <f t="shared" si="1"/>
        <v>1.2566760917374076E-3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42601</v>
      </c>
      <c r="X7" s="10">
        <v>31.48</v>
      </c>
      <c r="Y7" s="10">
        <v>31.89</v>
      </c>
      <c r="Z7" s="10">
        <v>31.4</v>
      </c>
      <c r="AA7" s="10">
        <v>31.83</v>
      </c>
      <c r="AB7" s="95">
        <v>8809700</v>
      </c>
      <c r="AC7" s="10">
        <v>31.83</v>
      </c>
      <c r="AD7" s="2">
        <f t="shared" si="0"/>
        <v>0.49000000000000199</v>
      </c>
      <c r="AE7" s="138">
        <f t="shared" si="1"/>
        <v>8.8748019017432789E-3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42600</v>
      </c>
      <c r="X8" s="10">
        <v>31.8</v>
      </c>
      <c r="Y8" s="10">
        <v>31.86</v>
      </c>
      <c r="Z8" s="10">
        <v>31.48</v>
      </c>
      <c r="AA8" s="10">
        <v>31.55</v>
      </c>
      <c r="AB8" s="95">
        <v>14089900</v>
      </c>
      <c r="AC8" s="10">
        <v>31.55</v>
      </c>
      <c r="AD8" s="2">
        <f t="shared" si="0"/>
        <v>0.37999999999999901</v>
      </c>
      <c r="AE8" s="138">
        <f t="shared" si="1"/>
        <v>-9.4191522762951951E-3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42599</v>
      </c>
      <c r="X9" s="10">
        <v>31.71</v>
      </c>
      <c r="Y9" s="10">
        <v>31.88</v>
      </c>
      <c r="Z9" s="10">
        <v>31.55</v>
      </c>
      <c r="AA9" s="10">
        <v>31.85</v>
      </c>
      <c r="AB9" s="95">
        <v>8392400</v>
      </c>
      <c r="AC9" s="10">
        <v>31.85</v>
      </c>
      <c r="AD9" s="2">
        <f t="shared" si="0"/>
        <v>0.32999999999999829</v>
      </c>
      <c r="AE9" s="138">
        <f t="shared" si="1"/>
        <v>4.4150110375276164E-3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M29</f>
        <v>36.819999999999709</v>
      </c>
      <c r="W10" s="133">
        <v>42598</v>
      </c>
      <c r="X10" s="10">
        <v>31.81</v>
      </c>
      <c r="Y10" s="10">
        <v>31.85</v>
      </c>
      <c r="Z10" s="10">
        <v>31.61</v>
      </c>
      <c r="AA10" s="10">
        <v>31.71</v>
      </c>
      <c r="AB10" s="95">
        <v>9888500</v>
      </c>
      <c r="AC10" s="10">
        <v>31.71</v>
      </c>
      <c r="AD10" s="2">
        <f t="shared" si="0"/>
        <v>0.24000000000000199</v>
      </c>
      <c r="AE10" s="138">
        <f t="shared" si="1"/>
        <v>-4.7080979284368496E-3</v>
      </c>
    </row>
    <row r="11" spans="1:31" x14ac:dyDescent="0.25">
      <c r="O11" s="11" t="s">
        <v>184</v>
      </c>
      <c r="P11" s="34"/>
      <c r="Q11" s="138">
        <f>VALUE(TRIM(CLEAN(MID(U58, FIND("(", U58)+1, 5))))</f>
        <v>4.7600000000000003E-2</v>
      </c>
      <c r="W11" s="133">
        <v>42597</v>
      </c>
      <c r="X11" s="10">
        <v>31.59</v>
      </c>
      <c r="Y11" s="10">
        <v>31.89</v>
      </c>
      <c r="Z11" s="10">
        <v>31.55</v>
      </c>
      <c r="AA11" s="10">
        <v>31.86</v>
      </c>
      <c r="AB11" s="95">
        <v>9345300</v>
      </c>
      <c r="AC11" s="10">
        <v>31.86</v>
      </c>
      <c r="AD11" s="2">
        <f t="shared" si="0"/>
        <v>0.33999999999999986</v>
      </c>
      <c r="AE11" s="138">
        <f t="shared" si="1"/>
        <v>9.1859360152042324E-3</v>
      </c>
    </row>
    <row r="12" spans="1:31" x14ac:dyDescent="0.25">
      <c r="W12" s="133">
        <v>42594</v>
      </c>
      <c r="X12" s="10">
        <v>31.6</v>
      </c>
      <c r="Y12" s="10">
        <v>31.75</v>
      </c>
      <c r="Z12" s="10">
        <v>31.55</v>
      </c>
      <c r="AA12" s="10">
        <v>31.57</v>
      </c>
      <c r="AB12" s="95">
        <v>9843700</v>
      </c>
      <c r="AC12" s="10">
        <v>31.57</v>
      </c>
      <c r="AD12" s="2">
        <f t="shared" si="0"/>
        <v>0.19999999999999929</v>
      </c>
      <c r="AE12" s="138">
        <f t="shared" si="1"/>
        <v>-5.6692913385826271E-3</v>
      </c>
    </row>
    <row r="13" spans="1:31" x14ac:dyDescent="0.25">
      <c r="W13" s="133">
        <v>42593</v>
      </c>
      <c r="X13" s="10">
        <v>31.43</v>
      </c>
      <c r="Y13" s="10">
        <v>31.79</v>
      </c>
      <c r="Z13" s="10">
        <v>31.36</v>
      </c>
      <c r="AA13" s="10">
        <v>31.75</v>
      </c>
      <c r="AB13" s="95">
        <v>13210800</v>
      </c>
      <c r="AC13" s="10">
        <v>31.75</v>
      </c>
      <c r="AD13" s="2">
        <f t="shared" si="0"/>
        <v>0.42999999999999972</v>
      </c>
      <c r="AE13" s="138">
        <f t="shared" si="1"/>
        <v>1.6000000000000014E-2</v>
      </c>
    </row>
    <row r="14" spans="1:31" x14ac:dyDescent="0.25">
      <c r="W14" s="133">
        <v>42592</v>
      </c>
      <c r="X14" s="10">
        <v>31.03</v>
      </c>
      <c r="Y14" s="10">
        <v>31.27</v>
      </c>
      <c r="Z14" s="10">
        <v>30.96</v>
      </c>
      <c r="AA14" s="10">
        <v>31.25</v>
      </c>
      <c r="AB14" s="95">
        <v>10833700</v>
      </c>
      <c r="AC14" s="10">
        <v>31.25</v>
      </c>
      <c r="AD14" s="2">
        <f t="shared" si="0"/>
        <v>0.30999999999999872</v>
      </c>
      <c r="AE14" s="138">
        <f t="shared" si="1"/>
        <v>5.7933698101062525E-3</v>
      </c>
    </row>
    <row r="15" spans="1:31" x14ac:dyDescent="0.25">
      <c r="W15" s="133">
        <v>42591</v>
      </c>
      <c r="X15" s="10">
        <v>30.91</v>
      </c>
      <c r="Y15" s="10">
        <v>31.25</v>
      </c>
      <c r="Z15" s="10">
        <v>30.83</v>
      </c>
      <c r="AA15" s="10">
        <v>31.07</v>
      </c>
      <c r="AB15" s="95">
        <v>13691100</v>
      </c>
      <c r="AC15" s="10">
        <v>31.07</v>
      </c>
      <c r="AD15" s="2">
        <f t="shared" si="0"/>
        <v>0.42000000000000171</v>
      </c>
      <c r="AE15" s="138">
        <f t="shared" si="1"/>
        <v>6.1528497409326643E-3</v>
      </c>
    </row>
    <row r="16" spans="1:31" x14ac:dyDescent="0.25">
      <c r="W16" s="133">
        <v>42590</v>
      </c>
      <c r="X16" s="10">
        <v>30.92</v>
      </c>
      <c r="Y16" s="10">
        <v>31.06</v>
      </c>
      <c r="Z16" s="10">
        <v>30.8</v>
      </c>
      <c r="AA16" s="10">
        <v>30.88</v>
      </c>
      <c r="AB16" s="95">
        <v>10470900</v>
      </c>
      <c r="AC16" s="10">
        <v>30.88</v>
      </c>
      <c r="AD16" s="2">
        <f t="shared" si="0"/>
        <v>0.25999999999999801</v>
      </c>
      <c r="AE16" s="138">
        <f t="shared" si="1"/>
        <v>2.5974025974024872E-3</v>
      </c>
    </row>
    <row r="17" spans="1:31" x14ac:dyDescent="0.25">
      <c r="W17" s="133">
        <v>42587</v>
      </c>
      <c r="X17" s="10">
        <v>30.51</v>
      </c>
      <c r="Y17" s="10">
        <v>30.89</v>
      </c>
      <c r="Z17" s="10">
        <v>30.5</v>
      </c>
      <c r="AA17" s="10">
        <v>30.8</v>
      </c>
      <c r="AB17" s="95">
        <v>13135900</v>
      </c>
      <c r="AC17" s="10">
        <v>30.8</v>
      </c>
      <c r="AD17" s="2">
        <f t="shared" si="0"/>
        <v>0.39000000000000057</v>
      </c>
      <c r="AE17" s="138">
        <f t="shared" si="1"/>
        <v>1.5161502966380969E-2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42586</v>
      </c>
      <c r="X18" s="10">
        <v>30.24</v>
      </c>
      <c r="Y18" s="10">
        <v>30.53</v>
      </c>
      <c r="Z18" s="10">
        <v>30.23</v>
      </c>
      <c r="AA18" s="10">
        <v>30.34</v>
      </c>
      <c r="AB18" s="95">
        <v>8660900</v>
      </c>
      <c r="AC18" s="10">
        <v>30.34</v>
      </c>
      <c r="AD18" s="2">
        <f t="shared" si="0"/>
        <v>0.30000000000000071</v>
      </c>
      <c r="AE18" s="138">
        <f t="shared" si="1"/>
        <v>3.3068783068783691E-3</v>
      </c>
    </row>
    <row r="19" spans="1:31" x14ac:dyDescent="0.25">
      <c r="W19" s="133">
        <v>42585</v>
      </c>
      <c r="X19" s="10">
        <v>30</v>
      </c>
      <c r="Y19" s="10">
        <v>30.25</v>
      </c>
      <c r="Z19" s="10">
        <v>29.91</v>
      </c>
      <c r="AA19" s="10">
        <v>30.24</v>
      </c>
      <c r="AB19" s="95">
        <v>14504200</v>
      </c>
      <c r="AC19" s="10">
        <v>30.24</v>
      </c>
      <c r="AD19" s="2">
        <f t="shared" si="0"/>
        <v>0.33999999999999986</v>
      </c>
      <c r="AE19" s="138">
        <f t="shared" si="1"/>
        <v>1.0357500835282307E-2</v>
      </c>
    </row>
    <row r="20" spans="1:31" x14ac:dyDescent="0.25">
      <c r="W20" s="133">
        <v>42584</v>
      </c>
      <c r="X20" s="10">
        <v>31.03</v>
      </c>
      <c r="Y20" s="10">
        <v>31.08</v>
      </c>
      <c r="Z20" s="10">
        <v>29.82</v>
      </c>
      <c r="AA20" s="10">
        <v>29.93</v>
      </c>
      <c r="AB20" s="95">
        <v>24346900</v>
      </c>
      <c r="AC20" s="10">
        <v>29.93</v>
      </c>
      <c r="AD20" s="2">
        <f t="shared" si="0"/>
        <v>1.259999999999998</v>
      </c>
      <c r="AE20" s="138">
        <f t="shared" si="1"/>
        <v>-4.3769968051118213E-2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42583</v>
      </c>
      <c r="X21" s="10">
        <v>31.54</v>
      </c>
      <c r="Y21" s="10">
        <v>31.62</v>
      </c>
      <c r="Z21" s="10">
        <v>31.2</v>
      </c>
      <c r="AA21" s="10">
        <v>31.3</v>
      </c>
      <c r="AB21" s="95">
        <v>11190600</v>
      </c>
      <c r="AC21" s="10">
        <v>31.3</v>
      </c>
      <c r="AD21" s="2">
        <f t="shared" si="0"/>
        <v>0.42000000000000171</v>
      </c>
      <c r="AE21" s="138">
        <f t="shared" si="1"/>
        <v>-7.609384908053185E-3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42580</v>
      </c>
      <c r="X22" s="10">
        <v>30.79</v>
      </c>
      <c r="Y22" s="10">
        <v>31.55</v>
      </c>
      <c r="Z22" s="10">
        <v>30.78</v>
      </c>
      <c r="AA22" s="10">
        <v>31.54</v>
      </c>
      <c r="AB22" s="95">
        <v>16150500</v>
      </c>
      <c r="AC22" s="10">
        <v>31.54</v>
      </c>
      <c r="AD22" s="2">
        <f t="shared" si="0"/>
        <v>0.76999999999999957</v>
      </c>
      <c r="AE22" s="138">
        <f t="shared" si="1"/>
        <v>1.7747660535656795E-2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42579</v>
      </c>
      <c r="X23" s="10">
        <v>31.05</v>
      </c>
      <c r="Y23" s="10">
        <v>31.2</v>
      </c>
      <c r="Z23" s="10">
        <v>30.65</v>
      </c>
      <c r="AA23" s="10">
        <v>30.99</v>
      </c>
      <c r="AB23" s="95">
        <v>20363900</v>
      </c>
      <c r="AC23" s="10">
        <v>30.99</v>
      </c>
      <c r="AD23" s="2">
        <f t="shared" si="0"/>
        <v>0.55000000000000071</v>
      </c>
      <c r="AE23" s="138">
        <f t="shared" si="1"/>
        <v>-3.216739537788893E-2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42578</v>
      </c>
      <c r="X24" s="10">
        <v>32.18</v>
      </c>
      <c r="Y24" s="10">
        <v>32.29</v>
      </c>
      <c r="Z24" s="10">
        <v>31.97</v>
      </c>
      <c r="AA24" s="10">
        <v>32.020000000000003</v>
      </c>
      <c r="AB24" s="95">
        <v>9159500</v>
      </c>
      <c r="AC24" s="10">
        <v>32.020000000000003</v>
      </c>
      <c r="AD24" s="2">
        <f t="shared" si="0"/>
        <v>0.32000000000000028</v>
      </c>
      <c r="AE24" s="138">
        <f t="shared" si="1"/>
        <v>-4.0435458786934886E-3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42577</v>
      </c>
      <c r="X25" s="10">
        <v>31.98</v>
      </c>
      <c r="Y25" s="10">
        <v>32.22</v>
      </c>
      <c r="Z25" s="10">
        <v>31.89</v>
      </c>
      <c r="AA25" s="10">
        <v>32.15</v>
      </c>
      <c r="AB25" s="95">
        <v>9462000</v>
      </c>
      <c r="AC25" s="10">
        <v>32.15</v>
      </c>
      <c r="AD25" s="2">
        <f t="shared" si="0"/>
        <v>0.32999999999999829</v>
      </c>
      <c r="AE25" s="138">
        <f t="shared" si="1"/>
        <v>2.8072364316904519E-3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42576</v>
      </c>
      <c r="X26" s="10">
        <v>32.19</v>
      </c>
      <c r="Y26" s="10">
        <v>32.36</v>
      </c>
      <c r="Z26" s="10">
        <v>31.96</v>
      </c>
      <c r="AA26" s="10">
        <v>32.06</v>
      </c>
      <c r="AB26" s="95">
        <v>11324900</v>
      </c>
      <c r="AC26" s="10">
        <v>32.06</v>
      </c>
      <c r="AD26" s="2">
        <f t="shared" si="0"/>
        <v>0.39999999999999858</v>
      </c>
      <c r="AE26" s="138">
        <f t="shared" si="1"/>
        <v>-3.1094527363182412E-3</v>
      </c>
    </row>
    <row r="27" spans="1:31" x14ac:dyDescent="0.25">
      <c r="W27" s="133">
        <v>42573</v>
      </c>
      <c r="X27" s="10">
        <v>32.1</v>
      </c>
      <c r="Y27" s="10">
        <v>32.24</v>
      </c>
      <c r="Z27" s="10">
        <v>31.72</v>
      </c>
      <c r="AA27" s="10">
        <v>32.159999999999997</v>
      </c>
      <c r="AB27" s="95">
        <v>13305400</v>
      </c>
      <c r="AC27" s="10">
        <v>32.159999999999997</v>
      </c>
      <c r="AD27" s="2">
        <f t="shared" si="0"/>
        <v>0.52000000000000313</v>
      </c>
      <c r="AE27" s="138">
        <f t="shared" si="1"/>
        <v>4.0586949734622291E-3</v>
      </c>
    </row>
    <row r="28" spans="1:31" x14ac:dyDescent="0.25">
      <c r="W28" s="133">
        <v>42572</v>
      </c>
      <c r="X28" s="10">
        <v>31.49</v>
      </c>
      <c r="Y28" s="10">
        <v>32.869999999999997</v>
      </c>
      <c r="Z28" s="10">
        <v>31.49</v>
      </c>
      <c r="AA28" s="10">
        <v>32.03</v>
      </c>
      <c r="AB28" s="95">
        <v>36218500</v>
      </c>
      <c r="AC28" s="10">
        <v>32.03</v>
      </c>
      <c r="AD28" s="2">
        <f t="shared" si="0"/>
        <v>1.379999999999999</v>
      </c>
      <c r="AE28" s="138">
        <f t="shared" si="1"/>
        <v>1.7148301047951842E-2</v>
      </c>
    </row>
    <row r="29" spans="1:31" x14ac:dyDescent="0.25">
      <c r="L29" t="s">
        <v>223</v>
      </c>
      <c r="M29" s="2">
        <f>M47+K47-F47</f>
        <v>36.819999999999709</v>
      </c>
      <c r="W29" s="133">
        <v>42571</v>
      </c>
      <c r="X29" s="10">
        <v>31.42</v>
      </c>
      <c r="Y29" s="10">
        <v>31.58</v>
      </c>
      <c r="Z29" s="10">
        <v>31.07</v>
      </c>
      <c r="AA29" s="10">
        <v>31.49</v>
      </c>
      <c r="AB29" s="95">
        <v>20923000</v>
      </c>
      <c r="AC29" s="10">
        <v>31.49</v>
      </c>
      <c r="AD29" s="2">
        <f t="shared" si="0"/>
        <v>0.50999999999999801</v>
      </c>
      <c r="AE29" s="138">
        <f t="shared" si="1"/>
        <v>7.6799999999999091E-3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42570</v>
      </c>
      <c r="X30" s="10">
        <v>30.7</v>
      </c>
      <c r="Y30" s="10">
        <v>31.27</v>
      </c>
      <c r="Z30" s="10">
        <v>30.7</v>
      </c>
      <c r="AA30" s="10">
        <v>31.25</v>
      </c>
      <c r="AB30" s="95">
        <v>17164100</v>
      </c>
      <c r="AC30" s="10">
        <v>31.25</v>
      </c>
      <c r="AD30" s="2">
        <f t="shared" si="0"/>
        <v>0.57000000000000028</v>
      </c>
      <c r="AE30" s="138">
        <f t="shared" si="1"/>
        <v>1.2309685779073432E-2</v>
      </c>
    </row>
    <row r="31" spans="1:31" x14ac:dyDescent="0.25">
      <c r="A31" s="393" t="s">
        <v>56</v>
      </c>
      <c r="B31" s="552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42569</v>
      </c>
      <c r="X31" s="10">
        <v>30.75</v>
      </c>
      <c r="Y31" s="10">
        <v>31.1</v>
      </c>
      <c r="Z31" s="10">
        <v>30.61</v>
      </c>
      <c r="AA31" s="10">
        <v>30.87</v>
      </c>
      <c r="AB31" s="95">
        <v>8732300</v>
      </c>
      <c r="AC31" s="10">
        <v>30.87</v>
      </c>
      <c r="AD31" s="2">
        <f t="shared" si="0"/>
        <v>0.49000000000000199</v>
      </c>
      <c r="AE31" s="138">
        <f t="shared" si="1"/>
        <v>3.2499187520311779E-3</v>
      </c>
    </row>
    <row r="32" spans="1:31" x14ac:dyDescent="0.25">
      <c r="A32" s="394" t="s">
        <v>71</v>
      </c>
      <c r="B32" s="552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42566</v>
      </c>
      <c r="X32" s="10">
        <v>30.82</v>
      </c>
      <c r="Y32" s="10">
        <v>30.98</v>
      </c>
      <c r="Z32" s="10">
        <v>30.57</v>
      </c>
      <c r="AA32" s="10">
        <v>30.77</v>
      </c>
      <c r="AB32" s="95">
        <v>8429500</v>
      </c>
      <c r="AC32" s="10">
        <v>30.77</v>
      </c>
      <c r="AD32" s="2">
        <f t="shared" si="0"/>
        <v>0.41000000000000014</v>
      </c>
      <c r="AE32" s="138">
        <f t="shared" si="1"/>
        <v>3.2509752925879987E-4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42565</v>
      </c>
      <c r="X33" s="10">
        <v>30.88</v>
      </c>
      <c r="Y33" s="10">
        <v>31.05</v>
      </c>
      <c r="Z33" s="10">
        <v>30.6</v>
      </c>
      <c r="AA33" s="10">
        <v>30.76</v>
      </c>
      <c r="AB33" s="95">
        <v>11306400</v>
      </c>
      <c r="AC33" s="10">
        <v>30.76</v>
      </c>
      <c r="AD33" s="2">
        <f t="shared" si="0"/>
        <v>0.44999999999999929</v>
      </c>
      <c r="AE33" s="138">
        <f t="shared" si="1"/>
        <v>4.2442050277506915E-3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42564</v>
      </c>
      <c r="X34" s="10">
        <v>30.63</v>
      </c>
      <c r="Y34" s="10">
        <v>30.69</v>
      </c>
      <c r="Z34" s="10">
        <v>30.22</v>
      </c>
      <c r="AA34" s="10">
        <v>30.63</v>
      </c>
      <c r="AB34" s="95">
        <v>13303600</v>
      </c>
      <c r="AC34" s="10">
        <v>30.63</v>
      </c>
      <c r="AD34" s="2">
        <f t="shared" si="0"/>
        <v>0.47000000000000242</v>
      </c>
      <c r="AE34" s="138">
        <f t="shared" si="1"/>
        <v>9.8039215686274161E-4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42563</v>
      </c>
      <c r="X35" s="10">
        <v>30.45</v>
      </c>
      <c r="Y35" s="10">
        <v>30.85</v>
      </c>
      <c r="Z35" s="10">
        <v>30.39</v>
      </c>
      <c r="AA35" s="10">
        <v>30.6</v>
      </c>
      <c r="AB35" s="95">
        <v>16786300</v>
      </c>
      <c r="AC35" s="10">
        <v>30.6</v>
      </c>
      <c r="AD35" s="2">
        <f t="shared" si="0"/>
        <v>0.46000000000000085</v>
      </c>
      <c r="AE35" s="138">
        <f t="shared" si="1"/>
        <v>1.5599070693660844E-2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42562</v>
      </c>
      <c r="X36" s="10">
        <v>29.79</v>
      </c>
      <c r="Y36" s="10">
        <v>30.27</v>
      </c>
      <c r="Z36" s="10">
        <v>29.74</v>
      </c>
      <c r="AA36" s="10">
        <v>30.13</v>
      </c>
      <c r="AB36" s="95">
        <v>13870300</v>
      </c>
      <c r="AC36" s="10">
        <v>30.13</v>
      </c>
      <c r="AD36" s="2">
        <f t="shared" si="0"/>
        <v>0.53000000000000114</v>
      </c>
      <c r="AE36" s="138">
        <f t="shared" si="1"/>
        <v>1.5846257585974355E-2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42559</v>
      </c>
      <c r="X37" s="10">
        <v>29.27</v>
      </c>
      <c r="Y37" s="10">
        <v>29.87</v>
      </c>
      <c r="Z37" s="10">
        <v>29.27</v>
      </c>
      <c r="AA37" s="10">
        <v>29.66</v>
      </c>
      <c r="AB37" s="95">
        <v>16659400</v>
      </c>
      <c r="AC37" s="10">
        <v>29.66</v>
      </c>
      <c r="AD37" s="2">
        <f t="shared" si="0"/>
        <v>0.60000000000000142</v>
      </c>
      <c r="AE37" s="138">
        <f t="shared" si="1"/>
        <v>3.2011134307585287E-2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42558</v>
      </c>
      <c r="X38" s="10">
        <v>28.49</v>
      </c>
      <c r="Y38" s="10">
        <v>29.06</v>
      </c>
      <c r="Z38" s="10">
        <v>28.42</v>
      </c>
      <c r="AA38" s="10">
        <v>28.74</v>
      </c>
      <c r="AB38" s="95">
        <v>10842300</v>
      </c>
      <c r="AC38" s="10">
        <v>28.74</v>
      </c>
      <c r="AD38" s="2">
        <f t="shared" si="0"/>
        <v>0.63999999999999702</v>
      </c>
      <c r="AE38" s="138">
        <f t="shared" si="1"/>
        <v>1.1971830985915588E-2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42557</v>
      </c>
      <c r="X39" s="10">
        <v>28</v>
      </c>
      <c r="Y39" s="10">
        <v>28.41</v>
      </c>
      <c r="Z39" s="10">
        <v>27.52</v>
      </c>
      <c r="AA39" s="10">
        <v>28.4</v>
      </c>
      <c r="AB39" s="95">
        <v>14631400</v>
      </c>
      <c r="AC39" s="10">
        <v>28.4</v>
      </c>
      <c r="AD39" s="2">
        <f t="shared" si="0"/>
        <v>0.89000000000000057</v>
      </c>
      <c r="AE39" s="138">
        <f t="shared" si="1"/>
        <v>8.1647142350016466E-3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42556</v>
      </c>
      <c r="X40" s="10">
        <v>28.64</v>
      </c>
      <c r="Y40" s="10">
        <v>28.68</v>
      </c>
      <c r="Z40" s="10">
        <v>28.04</v>
      </c>
      <c r="AA40" s="10">
        <v>28.17</v>
      </c>
      <c r="AB40" s="95">
        <v>12178200</v>
      </c>
      <c r="AC40" s="10">
        <v>28.17</v>
      </c>
      <c r="AD40" s="2">
        <f t="shared" si="0"/>
        <v>0.64000000000000057</v>
      </c>
      <c r="AE40" s="138">
        <f t="shared" si="1"/>
        <v>-2.4922118380062308E-2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36" t="s">
        <v>78</v>
      </c>
      <c r="P41" s="536"/>
      <c r="W41" s="133">
        <v>42552</v>
      </c>
      <c r="X41" s="10">
        <v>28.69</v>
      </c>
      <c r="Y41" s="10">
        <v>28.98</v>
      </c>
      <c r="Z41" s="10">
        <v>28.36</v>
      </c>
      <c r="AA41" s="10">
        <v>28.89</v>
      </c>
      <c r="AB41" s="95">
        <v>15157900</v>
      </c>
      <c r="AC41" s="10">
        <v>28.89</v>
      </c>
      <c r="AD41" s="2">
        <f t="shared" si="0"/>
        <v>0.62000000000000099</v>
      </c>
      <c r="AE41" s="138">
        <f t="shared" si="1"/>
        <v>2.0848056537102533E-2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34.683000000000007</v>
      </c>
      <c r="Q42" s="2"/>
      <c r="T42" s="91" t="s">
        <v>113</v>
      </c>
      <c r="W42" s="133">
        <v>42551</v>
      </c>
      <c r="X42" s="10">
        <v>28.18</v>
      </c>
      <c r="Y42" s="10">
        <v>29.66</v>
      </c>
      <c r="Z42" s="10">
        <v>27.7</v>
      </c>
      <c r="AA42" s="10">
        <v>28.3</v>
      </c>
      <c r="AB42" s="95">
        <v>15360600</v>
      </c>
      <c r="AC42" s="10">
        <v>28.3</v>
      </c>
      <c r="AD42" s="2">
        <f t="shared" si="0"/>
        <v>1.9600000000000009</v>
      </c>
      <c r="AE42" s="138">
        <f t="shared" si="1"/>
        <v>4.6148384806532494E-3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34.367700000000006</v>
      </c>
      <c r="Q43" s="2"/>
      <c r="T43" s="161" t="s">
        <v>98</v>
      </c>
      <c r="U43" s="161">
        <v>31.54</v>
      </c>
      <c r="W43" s="133">
        <v>42550</v>
      </c>
      <c r="X43" s="10">
        <v>28</v>
      </c>
      <c r="Y43" s="10">
        <v>28.2</v>
      </c>
      <c r="Z43" s="10">
        <v>27.6</v>
      </c>
      <c r="AA43" s="10">
        <v>28.17</v>
      </c>
      <c r="AB43" s="95">
        <v>10644100</v>
      </c>
      <c r="AC43" s="10">
        <v>28.17</v>
      </c>
      <c r="AD43" s="2">
        <f t="shared" si="0"/>
        <v>0.59999999999999787</v>
      </c>
      <c r="AE43" s="138">
        <f t="shared" si="1"/>
        <v>1.5501081470800315E-2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34.052400000000006</v>
      </c>
      <c r="Q44" s="2"/>
      <c r="T44" s="10" t="s">
        <v>99</v>
      </c>
      <c r="U44" s="10">
        <v>31.67</v>
      </c>
      <c r="W44" s="133">
        <v>42549</v>
      </c>
      <c r="X44" s="10">
        <v>27.93</v>
      </c>
      <c r="Y44" s="10">
        <v>27.98</v>
      </c>
      <c r="Z44" s="10">
        <v>27.4</v>
      </c>
      <c r="AA44" s="10">
        <v>27.74</v>
      </c>
      <c r="AB44" s="95">
        <v>14061400</v>
      </c>
      <c r="AC44" s="10">
        <v>27.74</v>
      </c>
      <c r="AD44" s="2">
        <f t="shared" si="0"/>
        <v>0.58000000000000185</v>
      </c>
      <c r="AE44" s="138">
        <f t="shared" si="1"/>
        <v>8.3605961468555812E-3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33.737100000000005</v>
      </c>
      <c r="Q45" s="2"/>
      <c r="T45" s="10" t="s">
        <v>100</v>
      </c>
      <c r="U45" s="10" t="s">
        <v>489</v>
      </c>
      <c r="W45" s="133">
        <v>42548</v>
      </c>
      <c r="X45" s="10">
        <v>28.09</v>
      </c>
      <c r="Y45" s="10">
        <v>28.1</v>
      </c>
      <c r="Z45" s="10">
        <v>27.34</v>
      </c>
      <c r="AA45" s="10">
        <v>27.51</v>
      </c>
      <c r="AB45" s="95">
        <v>18634200</v>
      </c>
      <c r="AC45" s="10">
        <v>27.51</v>
      </c>
      <c r="AD45" s="2">
        <f t="shared" si="0"/>
        <v>0.76000000000000156</v>
      </c>
      <c r="AE45" s="138">
        <f t="shared" si="1"/>
        <v>-2.9629629629629672E-2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33.421800000000005</v>
      </c>
      <c r="Q46" s="2"/>
      <c r="T46" s="10" t="s">
        <v>101</v>
      </c>
      <c r="U46" s="10" t="s">
        <v>490</v>
      </c>
      <c r="W46" s="133">
        <v>42545</v>
      </c>
      <c r="X46" s="10">
        <v>28.58</v>
      </c>
      <c r="Y46" s="10">
        <v>29.04</v>
      </c>
      <c r="Z46" s="10">
        <v>28.25</v>
      </c>
      <c r="AA46" s="10">
        <v>28.35</v>
      </c>
      <c r="AB46" s="95">
        <v>30181100</v>
      </c>
      <c r="AC46" s="10">
        <v>28.35</v>
      </c>
      <c r="AD46" s="2">
        <f t="shared" si="0"/>
        <v>0.78999999999999915</v>
      </c>
      <c r="AE46" s="138">
        <f t="shared" si="1"/>
        <v>-4.9295774647887258E-2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33.106500000000004</v>
      </c>
      <c r="Q47" s="2"/>
      <c r="T47" s="10" t="s">
        <v>102</v>
      </c>
      <c r="U47" s="10">
        <v>36.53</v>
      </c>
      <c r="W47" s="133">
        <v>42544</v>
      </c>
      <c r="X47" s="10">
        <v>29.59</v>
      </c>
      <c r="Y47" s="10">
        <v>29.85</v>
      </c>
      <c r="Z47" s="10">
        <v>29.55</v>
      </c>
      <c r="AA47" s="10">
        <v>29.82</v>
      </c>
      <c r="AB47" s="95">
        <v>9598100</v>
      </c>
      <c r="AC47" s="10">
        <v>29.82</v>
      </c>
      <c r="AD47" s="2">
        <f t="shared" si="0"/>
        <v>0.30000000000000071</v>
      </c>
      <c r="AE47" s="138">
        <f t="shared" si="1"/>
        <v>1.7053206002728416E-2</v>
      </c>
    </row>
    <row r="48" spans="1:31" x14ac:dyDescent="0.25">
      <c r="O48" s="83">
        <v>1.04</v>
      </c>
      <c r="P48" s="83">
        <f t="shared" si="2"/>
        <v>32.791200000000003</v>
      </c>
      <c r="Q48" s="2"/>
      <c r="T48" s="10" t="s">
        <v>103</v>
      </c>
      <c r="U48" s="10">
        <v>1.65374</v>
      </c>
      <c r="W48" s="133">
        <v>42543</v>
      </c>
      <c r="X48" s="10">
        <v>29.34</v>
      </c>
      <c r="Y48" s="10">
        <v>29.59</v>
      </c>
      <c r="Z48" s="10">
        <v>29.27</v>
      </c>
      <c r="AA48" s="10">
        <v>29.32</v>
      </c>
      <c r="AB48" s="95">
        <v>8717200</v>
      </c>
      <c r="AC48" s="10">
        <v>29.32</v>
      </c>
      <c r="AD48" s="2">
        <f t="shared" si="0"/>
        <v>0.32000000000000028</v>
      </c>
      <c r="AE48" s="138">
        <f t="shared" si="1"/>
        <v>-6.4384954252796334E-3</v>
      </c>
    </row>
    <row r="49" spans="15:31" x14ac:dyDescent="0.25">
      <c r="O49" s="83">
        <v>1.03</v>
      </c>
      <c r="P49" s="83">
        <f t="shared" si="2"/>
        <v>32.475900000000003</v>
      </c>
      <c r="Q49" s="2"/>
      <c r="T49" s="10" t="s">
        <v>123</v>
      </c>
      <c r="U49" s="10" t="s">
        <v>305</v>
      </c>
      <c r="W49" s="133">
        <v>42542</v>
      </c>
      <c r="X49" s="10">
        <v>29.64</v>
      </c>
      <c r="Y49" s="10">
        <v>29.77</v>
      </c>
      <c r="Z49" s="10">
        <v>29.43</v>
      </c>
      <c r="AA49" s="10">
        <v>29.51</v>
      </c>
      <c r="AB49" s="95">
        <v>10318000</v>
      </c>
      <c r="AC49" s="10">
        <v>29.51</v>
      </c>
      <c r="AD49" s="2">
        <f t="shared" si="0"/>
        <v>0.33999999999999986</v>
      </c>
      <c r="AE49" s="138">
        <f t="shared" si="1"/>
        <v>-4.7217537942663146E-3</v>
      </c>
    </row>
    <row r="50" spans="15:31" x14ac:dyDescent="0.25">
      <c r="O50" s="83">
        <v>1.02</v>
      </c>
      <c r="P50" s="83">
        <f t="shared" si="2"/>
        <v>32.160600000000002</v>
      </c>
      <c r="Q50" s="2"/>
      <c r="T50" s="10"/>
      <c r="U50" s="10"/>
      <c r="W50" s="133">
        <v>42541</v>
      </c>
      <c r="X50" s="10">
        <v>29.62</v>
      </c>
      <c r="Y50" s="10">
        <v>30.03</v>
      </c>
      <c r="Z50" s="10">
        <v>29.59</v>
      </c>
      <c r="AA50" s="10">
        <v>29.65</v>
      </c>
      <c r="AB50" s="95">
        <v>12329100</v>
      </c>
      <c r="AC50" s="10">
        <v>29.65</v>
      </c>
      <c r="AD50" s="2">
        <f t="shared" si="0"/>
        <v>0.44000000000000128</v>
      </c>
      <c r="AE50" s="138">
        <f t="shared" si="1"/>
        <v>1.436879917892564E-2</v>
      </c>
    </row>
    <row r="51" spans="15:31" x14ac:dyDescent="0.25">
      <c r="O51" s="83">
        <v>1.01</v>
      </c>
      <c r="P51" s="83">
        <f t="shared" si="2"/>
        <v>31.845300000000002</v>
      </c>
      <c r="Q51" s="2"/>
      <c r="T51" s="10" t="s">
        <v>105</v>
      </c>
      <c r="U51" s="10" t="s">
        <v>491</v>
      </c>
      <c r="W51" s="133">
        <v>42538</v>
      </c>
      <c r="X51" s="10">
        <v>29.14</v>
      </c>
      <c r="Y51" s="10">
        <v>29.43</v>
      </c>
      <c r="Z51" s="10">
        <v>29.06</v>
      </c>
      <c r="AA51" s="10">
        <v>29.23</v>
      </c>
      <c r="AB51" s="95">
        <v>12707400</v>
      </c>
      <c r="AC51" s="10">
        <v>29.23</v>
      </c>
      <c r="AD51" s="2">
        <f t="shared" si="0"/>
        <v>0.37000000000000099</v>
      </c>
      <c r="AE51" s="138">
        <f t="shared" si="1"/>
        <v>7.2363886974500247E-3</v>
      </c>
    </row>
    <row r="52" spans="15:31" x14ac:dyDescent="0.25">
      <c r="O52" s="83">
        <v>1</v>
      </c>
      <c r="P52" s="83">
        <f t="shared" si="2"/>
        <v>31.53</v>
      </c>
      <c r="Q52" s="2"/>
      <c r="T52" s="10" t="s">
        <v>106</v>
      </c>
      <c r="U52" s="10" t="s">
        <v>370</v>
      </c>
      <c r="W52" s="133">
        <v>42537</v>
      </c>
      <c r="X52" s="10">
        <v>28.67</v>
      </c>
      <c r="Y52" s="10">
        <v>29.07</v>
      </c>
      <c r="Z52" s="10">
        <v>28.5</v>
      </c>
      <c r="AA52" s="10">
        <v>29.02</v>
      </c>
      <c r="AB52" s="95">
        <v>9654400</v>
      </c>
      <c r="AC52" s="10">
        <v>29.02</v>
      </c>
      <c r="AD52" s="2">
        <f t="shared" si="0"/>
        <v>0.57000000000000028</v>
      </c>
      <c r="AE52" s="138">
        <f t="shared" si="1"/>
        <v>5.5440055440054703E-3</v>
      </c>
    </row>
    <row r="53" spans="15:31" x14ac:dyDescent="0.25">
      <c r="O53" s="83">
        <v>0.99</v>
      </c>
      <c r="P53" s="83">
        <f t="shared" si="2"/>
        <v>31.214700000000001</v>
      </c>
      <c r="Q53" s="2"/>
      <c r="T53" s="10" t="s">
        <v>107</v>
      </c>
      <c r="U53" s="95">
        <v>10436238</v>
      </c>
      <c r="W53" s="133">
        <v>42536</v>
      </c>
      <c r="X53" s="10">
        <v>28.98</v>
      </c>
      <c r="Y53" s="10">
        <v>29.22</v>
      </c>
      <c r="Z53" s="10">
        <v>28.79</v>
      </c>
      <c r="AA53" s="10">
        <v>28.86</v>
      </c>
      <c r="AB53" s="95">
        <v>8479900</v>
      </c>
      <c r="AC53" s="10">
        <v>28.86</v>
      </c>
      <c r="AD53" s="2">
        <f t="shared" si="0"/>
        <v>0.42999999999999972</v>
      </c>
      <c r="AE53" s="138">
        <f t="shared" si="1"/>
        <v>1.0405827263266776E-3</v>
      </c>
    </row>
    <row r="54" spans="15:31" x14ac:dyDescent="0.25">
      <c r="O54" s="83">
        <v>0.98</v>
      </c>
      <c r="P54" s="83">
        <f t="shared" si="2"/>
        <v>30.8994</v>
      </c>
      <c r="Q54" s="2"/>
      <c r="T54" s="10" t="s">
        <v>110</v>
      </c>
      <c r="U54" s="95">
        <v>13307000</v>
      </c>
      <c r="W54" s="133">
        <v>42535</v>
      </c>
      <c r="X54" s="10">
        <v>29.07</v>
      </c>
      <c r="Y54" s="10">
        <v>29.31</v>
      </c>
      <c r="Z54" s="10">
        <v>28.65</v>
      </c>
      <c r="AA54" s="10">
        <v>28.83</v>
      </c>
      <c r="AB54" s="95">
        <v>10751700</v>
      </c>
      <c r="AC54" s="10">
        <v>28.83</v>
      </c>
      <c r="AD54" s="2">
        <f t="shared" si="0"/>
        <v>0.66000000000000014</v>
      </c>
      <c r="AE54" s="138">
        <f t="shared" si="1"/>
        <v>-8.5969738651994199E-3</v>
      </c>
    </row>
    <row r="55" spans="15:31" x14ac:dyDescent="0.25">
      <c r="O55" s="83">
        <v>0.97</v>
      </c>
      <c r="P55" s="83">
        <f t="shared" si="2"/>
        <v>30.584099999999999</v>
      </c>
      <c r="T55" s="10" t="s">
        <v>108</v>
      </c>
      <c r="U55" s="10" t="s">
        <v>492</v>
      </c>
      <c r="W55" s="133">
        <v>42534</v>
      </c>
      <c r="X55" s="10">
        <v>28.85</v>
      </c>
      <c r="Y55" s="10">
        <v>29.4</v>
      </c>
      <c r="Z55" s="10">
        <v>28.8</v>
      </c>
      <c r="AA55" s="10">
        <v>29.08</v>
      </c>
      <c r="AB55" s="95">
        <v>13871300</v>
      </c>
      <c r="AC55" s="10">
        <v>29.08</v>
      </c>
      <c r="AD55" s="2">
        <f t="shared" si="0"/>
        <v>0.59999999999999787</v>
      </c>
      <c r="AE55" s="138">
        <f t="shared" si="1"/>
        <v>6.8823124569861172E-4</v>
      </c>
    </row>
    <row r="56" spans="15:31" x14ac:dyDescent="0.25">
      <c r="O56" s="83">
        <v>0.96</v>
      </c>
      <c r="P56" s="83">
        <f t="shared" si="2"/>
        <v>30.268799999999999</v>
      </c>
      <c r="T56" s="10" t="s">
        <v>111</v>
      </c>
      <c r="U56" s="10">
        <v>4.04</v>
      </c>
      <c r="W56" s="133">
        <v>42531</v>
      </c>
      <c r="X56" s="10">
        <v>29.22</v>
      </c>
      <c r="Y56" s="10">
        <v>29.34</v>
      </c>
      <c r="Z56" s="10">
        <v>28.98</v>
      </c>
      <c r="AA56" s="10">
        <v>29.06</v>
      </c>
      <c r="AB56" s="95">
        <v>10740400</v>
      </c>
      <c r="AC56" s="10">
        <v>29.06</v>
      </c>
      <c r="AD56" s="2">
        <f t="shared" si="0"/>
        <v>0.35999999999999943</v>
      </c>
      <c r="AE56" s="138">
        <f t="shared" si="1"/>
        <v>-1.021798365122617E-2</v>
      </c>
    </row>
    <row r="57" spans="15:31" x14ac:dyDescent="0.25">
      <c r="O57" s="83">
        <v>0.95</v>
      </c>
      <c r="P57" s="83">
        <f t="shared" si="2"/>
        <v>29.953499999999998</v>
      </c>
      <c r="T57" s="10" t="s">
        <v>112</v>
      </c>
      <c r="U57" s="10">
        <v>7.81</v>
      </c>
      <c r="W57" s="133">
        <v>42530</v>
      </c>
      <c r="X57" s="10">
        <v>29.48</v>
      </c>
      <c r="Y57" s="10">
        <v>29.5</v>
      </c>
      <c r="Z57" s="10">
        <v>29.16</v>
      </c>
      <c r="AA57" s="10">
        <v>29.36</v>
      </c>
      <c r="AB57" s="95">
        <v>11907500</v>
      </c>
      <c r="AC57" s="10">
        <v>29.36</v>
      </c>
      <c r="AD57" s="2">
        <f t="shared" si="0"/>
        <v>0.33999999999999986</v>
      </c>
      <c r="AE57" s="138">
        <f t="shared" si="1"/>
        <v>-7.1017923571187191E-3</v>
      </c>
    </row>
    <row r="58" spans="15:31" x14ac:dyDescent="0.25">
      <c r="O58" s="83">
        <v>0.94</v>
      </c>
      <c r="P58" s="83">
        <f t="shared" si="2"/>
        <v>29.638199999999998</v>
      </c>
      <c r="T58" s="10" t="s">
        <v>109</v>
      </c>
      <c r="U58" s="10" t="s">
        <v>396</v>
      </c>
      <c r="W58" s="133">
        <v>42529</v>
      </c>
      <c r="X58" s="10">
        <v>30</v>
      </c>
      <c r="Y58" s="10">
        <v>30.03</v>
      </c>
      <c r="Z58" s="10">
        <v>29.52</v>
      </c>
      <c r="AA58" s="10">
        <v>29.57</v>
      </c>
      <c r="AB58" s="95">
        <v>12990900</v>
      </c>
      <c r="AC58" s="10">
        <v>29.57</v>
      </c>
      <c r="AD58" s="2">
        <f t="shared" si="0"/>
        <v>0.51000000000000156</v>
      </c>
      <c r="AE58" s="138" t="e">
        <f t="shared" si="1"/>
        <v>#DIV/0!</v>
      </c>
    </row>
    <row r="59" spans="15:31" x14ac:dyDescent="0.25">
      <c r="O59" s="83">
        <v>0.93</v>
      </c>
      <c r="P59" s="83">
        <f t="shared" si="2"/>
        <v>29.322900000000004</v>
      </c>
      <c r="W59" s="133">
        <v>42529</v>
      </c>
      <c r="X59" s="10" t="s">
        <v>194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0.92</v>
      </c>
      <c r="P60" s="83">
        <f t="shared" si="2"/>
        <v>29.007600000000004</v>
      </c>
      <c r="W60" s="133">
        <v>42528</v>
      </c>
      <c r="X60" s="10">
        <v>30.16</v>
      </c>
      <c r="Y60" s="10">
        <v>30.38</v>
      </c>
      <c r="Z60" s="10">
        <v>29.95</v>
      </c>
      <c r="AA60" s="10">
        <v>30.23</v>
      </c>
      <c r="AB60" s="95">
        <v>14425700</v>
      </c>
      <c r="AC60" s="10">
        <v>29.85</v>
      </c>
      <c r="AD60" s="2">
        <f t="shared" si="0"/>
        <v>0.42999999999999972</v>
      </c>
      <c r="AE60" s="138">
        <f t="shared" si="1"/>
        <v>8.1053698074975422E-3</v>
      </c>
    </row>
    <row r="61" spans="15:31" x14ac:dyDescent="0.25">
      <c r="O61" s="83">
        <v>0.91</v>
      </c>
      <c r="P61" s="83">
        <f t="shared" si="2"/>
        <v>28.692300000000003</v>
      </c>
      <c r="W61" s="133">
        <v>42527</v>
      </c>
      <c r="X61" s="10">
        <v>29.85</v>
      </c>
      <c r="Y61" s="10">
        <v>30.04</v>
      </c>
      <c r="Z61" s="10">
        <v>29.72</v>
      </c>
      <c r="AA61" s="10">
        <v>29.99</v>
      </c>
      <c r="AB61" s="95">
        <v>10985800</v>
      </c>
      <c r="AC61" s="10">
        <v>29.61</v>
      </c>
      <c r="AD61" s="2">
        <f t="shared" si="0"/>
        <v>0.32000000000000028</v>
      </c>
      <c r="AE61" s="138">
        <f t="shared" si="1"/>
        <v>1.300034211426615E-2</v>
      </c>
    </row>
    <row r="62" spans="15:31" x14ac:dyDescent="0.25">
      <c r="O62" s="83">
        <v>0.9</v>
      </c>
      <c r="P62" s="83">
        <f t="shared" si="2"/>
        <v>28.377000000000002</v>
      </c>
      <c r="W62" s="133">
        <v>42524</v>
      </c>
      <c r="X62" s="10">
        <v>30.09</v>
      </c>
      <c r="Y62" s="10">
        <v>30.15</v>
      </c>
      <c r="Z62" s="10">
        <v>29.51</v>
      </c>
      <c r="AA62" s="10">
        <v>29.6</v>
      </c>
      <c r="AB62" s="95">
        <v>18549600</v>
      </c>
      <c r="AC62" s="10">
        <v>29.23</v>
      </c>
      <c r="AD62" s="2">
        <f t="shared" si="0"/>
        <v>0.63999999999999702</v>
      </c>
      <c r="AE62" s="138">
        <f t="shared" si="1"/>
        <v>-2.1753681392235547E-2</v>
      </c>
    </row>
    <row r="63" spans="15:31" x14ac:dyDescent="0.25">
      <c r="W63" s="133">
        <v>42523</v>
      </c>
      <c r="X63" s="10">
        <v>30.13</v>
      </c>
      <c r="Y63" s="10">
        <v>30.46</v>
      </c>
      <c r="Z63" s="10">
        <v>30.05</v>
      </c>
      <c r="AA63" s="10">
        <v>30.26</v>
      </c>
      <c r="AB63" s="95">
        <v>12649300</v>
      </c>
      <c r="AC63" s="10">
        <v>29.88</v>
      </c>
      <c r="AD63" s="2">
        <f t="shared" si="0"/>
        <v>0.41000000000000014</v>
      </c>
      <c r="AE63" s="138">
        <f t="shared" si="1"/>
        <v>1.3404825737264314E-3</v>
      </c>
    </row>
    <row r="64" spans="15:31" x14ac:dyDescent="0.25">
      <c r="W64" s="133">
        <v>42522</v>
      </c>
      <c r="X64" s="10">
        <v>31.15</v>
      </c>
      <c r="Y64" s="10">
        <v>31.15</v>
      </c>
      <c r="Z64" s="10">
        <v>29.87</v>
      </c>
      <c r="AA64" s="10">
        <v>30.22</v>
      </c>
      <c r="AB64" s="95">
        <v>26002300</v>
      </c>
      <c r="AC64" s="10">
        <v>29.84</v>
      </c>
      <c r="AD64" s="2">
        <f t="shared" si="0"/>
        <v>1.2799999999999976</v>
      </c>
      <c r="AE64" s="138">
        <f t="shared" si="1"/>
        <v>-3.3991583036581452E-2</v>
      </c>
    </row>
    <row r="65" spans="23:31" x14ac:dyDescent="0.25">
      <c r="W65" s="133">
        <v>42521</v>
      </c>
      <c r="X65" s="10">
        <v>31.54</v>
      </c>
      <c r="Y65" s="10">
        <v>31.62</v>
      </c>
      <c r="Z65" s="10">
        <v>31.13</v>
      </c>
      <c r="AA65" s="10">
        <v>31.28</v>
      </c>
      <c r="AB65" s="95">
        <v>11803400</v>
      </c>
      <c r="AC65" s="10">
        <v>30.89</v>
      </c>
      <c r="AD65" s="2">
        <f t="shared" si="0"/>
        <v>0.49000000000000199</v>
      </c>
      <c r="AE65" s="138">
        <f t="shared" si="1"/>
        <v>-3.548387096774186E-3</v>
      </c>
    </row>
    <row r="66" spans="23:31" x14ac:dyDescent="0.25">
      <c r="W66" s="133">
        <v>42517</v>
      </c>
      <c r="X66" s="10">
        <v>31.31</v>
      </c>
      <c r="Y66" s="10">
        <v>31.64</v>
      </c>
      <c r="Z66" s="10">
        <v>31.26</v>
      </c>
      <c r="AA66" s="10">
        <v>31.39</v>
      </c>
      <c r="AB66" s="95">
        <v>6089800</v>
      </c>
      <c r="AC66" s="10">
        <v>31</v>
      </c>
      <c r="AD66" s="2">
        <f t="shared" si="0"/>
        <v>0.37999999999999901</v>
      </c>
      <c r="AE66" s="138">
        <f t="shared" si="1"/>
        <v>3.2362459546926292E-3</v>
      </c>
    </row>
    <row r="67" spans="23:31" x14ac:dyDescent="0.25">
      <c r="W67" s="133">
        <v>42516</v>
      </c>
      <c r="X67" s="10">
        <v>31.65</v>
      </c>
      <c r="Y67" s="10">
        <v>31.75</v>
      </c>
      <c r="Z67" s="10">
        <v>31.18</v>
      </c>
      <c r="AA67" s="10">
        <v>31.29</v>
      </c>
      <c r="AB67" s="95">
        <v>6747700</v>
      </c>
      <c r="AC67" s="10">
        <v>30.9</v>
      </c>
      <c r="AD67" s="2">
        <f>Y67-Z67</f>
        <v>0.57000000000000028</v>
      </c>
      <c r="AE67" s="138">
        <f>AC67/AC68-1</f>
        <v>-1.1200000000000099E-2</v>
      </c>
    </row>
    <row r="68" spans="23:31" x14ac:dyDescent="0.25">
      <c r="W68" s="133">
        <v>42515</v>
      </c>
      <c r="X68" s="10">
        <v>31.19</v>
      </c>
      <c r="Y68" s="10">
        <v>31.77</v>
      </c>
      <c r="Z68" s="10">
        <v>31.12</v>
      </c>
      <c r="AA68" s="10">
        <v>31.65</v>
      </c>
      <c r="AB68" s="95">
        <v>10151600</v>
      </c>
      <c r="AC68" s="10">
        <v>31.25</v>
      </c>
      <c r="AD68" s="2">
        <f>Y68-Z68</f>
        <v>0.64999999999999858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42608</v>
      </c>
      <c r="X2" s="10">
        <v>151.91999999999999</v>
      </c>
      <c r="Y2" s="10">
        <v>153.05000000000001</v>
      </c>
      <c r="Z2" s="10">
        <v>151.44999999999999</v>
      </c>
      <c r="AA2" s="10">
        <v>152.36000000000001</v>
      </c>
      <c r="AB2" s="95">
        <v>1157300</v>
      </c>
      <c r="AC2" s="10">
        <v>152.36000000000001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152.36000000000001</v>
      </c>
      <c r="W3" s="133">
        <v>42607</v>
      </c>
      <c r="X3" s="10">
        <v>151.29</v>
      </c>
      <c r="Y3" s="10">
        <v>152.38999999999999</v>
      </c>
      <c r="Z3" s="10">
        <v>150.75</v>
      </c>
      <c r="AA3" s="10">
        <v>151.35</v>
      </c>
      <c r="AB3" s="95">
        <v>1358100</v>
      </c>
      <c r="AC3" s="10">
        <v>151.35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152.36000000000001</v>
      </c>
      <c r="W4" s="133">
        <v>42606</v>
      </c>
      <c r="X4" s="10">
        <v>154.36000000000001</v>
      </c>
      <c r="Y4" s="10">
        <v>154.5</v>
      </c>
      <c r="Z4" s="10">
        <v>150.78</v>
      </c>
      <c r="AA4" s="10">
        <v>151.26</v>
      </c>
      <c r="AB4" s="95">
        <v>1513700</v>
      </c>
      <c r="AC4" s="10">
        <v>151.26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42605</v>
      </c>
      <c r="X5" s="10">
        <v>154.56</v>
      </c>
      <c r="Y5" s="10">
        <v>156.19</v>
      </c>
      <c r="Z5" s="10">
        <v>154.16999999999999</v>
      </c>
      <c r="AA5" s="10">
        <v>154.55000000000001</v>
      </c>
      <c r="AB5" s="95">
        <v>1064700</v>
      </c>
      <c r="AC5" s="10">
        <v>154.55000000000001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42604</v>
      </c>
      <c r="X6" s="10">
        <v>153.68</v>
      </c>
      <c r="Y6" s="10">
        <v>154.27000000000001</v>
      </c>
      <c r="Z6" s="10">
        <v>153.28</v>
      </c>
      <c r="AA6" s="10">
        <v>153.99</v>
      </c>
      <c r="AB6" s="95">
        <v>705900</v>
      </c>
      <c r="AC6" s="10">
        <v>153.99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42601</v>
      </c>
      <c r="X7" s="10">
        <v>152.88</v>
      </c>
      <c r="Y7" s="10">
        <v>153.81</v>
      </c>
      <c r="Z7" s="10">
        <v>152.5</v>
      </c>
      <c r="AA7" s="10">
        <v>153.58000000000001</v>
      </c>
      <c r="AB7" s="95">
        <v>1498000</v>
      </c>
      <c r="AC7" s="10">
        <v>153.58000000000001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42600</v>
      </c>
      <c r="X8" s="10">
        <v>154.22</v>
      </c>
      <c r="Y8" s="10">
        <v>154.47</v>
      </c>
      <c r="Z8" s="10">
        <v>152.74</v>
      </c>
      <c r="AA8" s="10">
        <v>153.35</v>
      </c>
      <c r="AB8" s="95">
        <v>2155800</v>
      </c>
      <c r="AC8" s="10">
        <v>153.35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224</v>
      </c>
      <c r="Q9" s="138">
        <f>IF(Q2=0, 0, Q8/Q6)</f>
        <v>0</v>
      </c>
      <c r="W9" s="133">
        <v>42599</v>
      </c>
      <c r="X9" s="10">
        <v>155.46</v>
      </c>
      <c r="Y9" s="10">
        <v>155.54</v>
      </c>
      <c r="Z9" s="10">
        <v>153.66999999999999</v>
      </c>
      <c r="AA9" s="10">
        <v>154.66999999999999</v>
      </c>
      <c r="AB9" s="95">
        <v>916400</v>
      </c>
      <c r="AC9" s="10">
        <v>154.66999999999999</v>
      </c>
      <c r="AD9" s="2"/>
      <c r="AE9" s="138"/>
    </row>
    <row r="10" spans="1:43" x14ac:dyDescent="0.25">
      <c r="O10" s="11" t="s">
        <v>223</v>
      </c>
      <c r="P10" s="34"/>
      <c r="Q10" s="2">
        <f>M34</f>
        <v>171.47000000000003</v>
      </c>
      <c r="W10" s="133">
        <v>42598</v>
      </c>
      <c r="X10" s="10">
        <v>155.62</v>
      </c>
      <c r="Y10" s="10">
        <v>155.96</v>
      </c>
      <c r="Z10" s="10">
        <v>154.97</v>
      </c>
      <c r="AA10" s="10">
        <v>154.97</v>
      </c>
      <c r="AB10" s="95">
        <v>861300</v>
      </c>
      <c r="AC10" s="10">
        <v>154.97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3.8999999999999998E-3</v>
      </c>
      <c r="W11" s="133">
        <v>42597</v>
      </c>
      <c r="X11" s="10">
        <v>155.69</v>
      </c>
      <c r="Y11" s="10">
        <v>156.46</v>
      </c>
      <c r="Z11" s="10">
        <v>155.29</v>
      </c>
      <c r="AA11" s="10">
        <v>155.97</v>
      </c>
      <c r="AB11" s="95">
        <v>959100</v>
      </c>
      <c r="AC11" s="10">
        <v>155.97</v>
      </c>
      <c r="AD11" s="2"/>
      <c r="AE11" s="138"/>
    </row>
    <row r="12" spans="1:43" x14ac:dyDescent="0.25">
      <c r="W12" s="133">
        <v>42594</v>
      </c>
      <c r="X12" s="10">
        <v>156.77000000000001</v>
      </c>
      <c r="Y12" s="10">
        <v>156.84</v>
      </c>
      <c r="Z12" s="10">
        <v>155.05000000000001</v>
      </c>
      <c r="AA12" s="10">
        <v>155.49</v>
      </c>
      <c r="AB12" s="95">
        <v>864700</v>
      </c>
      <c r="AC12" s="10">
        <v>155.49</v>
      </c>
      <c r="AD12" s="2"/>
      <c r="AE12" s="138"/>
    </row>
    <row r="13" spans="1:43" x14ac:dyDescent="0.25">
      <c r="W13" s="133">
        <v>42593</v>
      </c>
      <c r="X13" s="10">
        <v>156.24</v>
      </c>
      <c r="Y13" s="10">
        <v>157.55000000000001</v>
      </c>
      <c r="Z13" s="10">
        <v>155.84</v>
      </c>
      <c r="AA13" s="10">
        <v>157.46</v>
      </c>
      <c r="AB13" s="95">
        <v>781100</v>
      </c>
      <c r="AC13" s="10">
        <v>157.46</v>
      </c>
      <c r="AD13" s="2"/>
      <c r="AE13" s="138"/>
    </row>
    <row r="14" spans="1:43" x14ac:dyDescent="0.25">
      <c r="W14" s="133">
        <v>42592</v>
      </c>
      <c r="X14" s="10">
        <v>156.79</v>
      </c>
      <c r="Y14" s="10">
        <v>157.37</v>
      </c>
      <c r="Z14" s="10">
        <v>155.6</v>
      </c>
      <c r="AA14" s="10">
        <v>156.01</v>
      </c>
      <c r="AB14" s="95">
        <v>687300</v>
      </c>
      <c r="AC14" s="10">
        <v>156.01</v>
      </c>
      <c r="AD14" s="2"/>
      <c r="AE14" s="138"/>
    </row>
    <row r="15" spans="1:43" x14ac:dyDescent="0.25">
      <c r="W15" s="133">
        <v>42591</v>
      </c>
      <c r="X15" s="10">
        <v>156.54</v>
      </c>
      <c r="Y15" s="10">
        <v>157.25</v>
      </c>
      <c r="Z15" s="10">
        <v>156.25</v>
      </c>
      <c r="AA15" s="10">
        <v>156.68</v>
      </c>
      <c r="AB15" s="95">
        <v>584900</v>
      </c>
      <c r="AC15" s="10">
        <v>156.68</v>
      </c>
      <c r="AD15" s="2"/>
      <c r="AE15" s="138"/>
    </row>
    <row r="16" spans="1:43" x14ac:dyDescent="0.25">
      <c r="W16" s="133">
        <v>42590</v>
      </c>
      <c r="X16" s="10">
        <v>157.44</v>
      </c>
      <c r="Y16" s="10">
        <v>157.81</v>
      </c>
      <c r="Z16" s="10">
        <v>156.16</v>
      </c>
      <c r="AA16" s="10">
        <v>156.52000000000001</v>
      </c>
      <c r="AB16" s="95">
        <v>833800</v>
      </c>
      <c r="AC16" s="10">
        <v>156.52000000000001</v>
      </c>
      <c r="AD16" s="2"/>
      <c r="AE16" s="138"/>
    </row>
    <row r="17" spans="1:31" x14ac:dyDescent="0.25">
      <c r="W17" s="133">
        <v>42587</v>
      </c>
      <c r="X17" s="10">
        <v>157.32</v>
      </c>
      <c r="Y17" s="10">
        <v>157.81</v>
      </c>
      <c r="Z17" s="10">
        <v>156.82</v>
      </c>
      <c r="AA17" s="10">
        <v>157.51</v>
      </c>
      <c r="AB17" s="95">
        <v>935600</v>
      </c>
      <c r="AC17" s="10">
        <v>157.51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42586</v>
      </c>
      <c r="X18" s="10">
        <v>156.62</v>
      </c>
      <c r="Y18" s="10">
        <v>157.69</v>
      </c>
      <c r="Z18" s="10">
        <v>156.25</v>
      </c>
      <c r="AA18" s="10">
        <v>156.41999999999999</v>
      </c>
      <c r="AB18" s="95">
        <v>893300</v>
      </c>
      <c r="AC18" s="10">
        <v>156.41999999999999</v>
      </c>
      <c r="AD18" s="2"/>
      <c r="AE18" s="138"/>
    </row>
    <row r="19" spans="1:31" x14ac:dyDescent="0.25">
      <c r="W19" s="133">
        <v>42585</v>
      </c>
      <c r="X19" s="10">
        <v>156.83000000000001</v>
      </c>
      <c r="Y19" s="10">
        <v>156.83000000000001</v>
      </c>
      <c r="Z19" s="10">
        <v>155.66999999999999</v>
      </c>
      <c r="AA19" s="10">
        <v>156</v>
      </c>
      <c r="AB19" s="95">
        <v>1039700</v>
      </c>
      <c r="AC19" s="10">
        <v>156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42584</v>
      </c>
      <c r="X20" s="10">
        <v>159.53</v>
      </c>
      <c r="Y20" s="10">
        <v>159.79</v>
      </c>
      <c r="Z20" s="10">
        <v>155.88999999999999</v>
      </c>
      <c r="AA20" s="10">
        <v>156.44</v>
      </c>
      <c r="AB20" s="95">
        <v>1711300</v>
      </c>
      <c r="AC20" s="10">
        <v>156.44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42583</v>
      </c>
      <c r="X21" s="10">
        <v>158.75</v>
      </c>
      <c r="Y21" s="10">
        <v>160.68</v>
      </c>
      <c r="Z21" s="10">
        <v>158.57</v>
      </c>
      <c r="AA21" s="10">
        <v>159.56</v>
      </c>
      <c r="AB21" s="95">
        <v>1794000</v>
      </c>
      <c r="AC21" s="10">
        <v>159.56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42580</v>
      </c>
      <c r="X22" s="10">
        <v>158.94</v>
      </c>
      <c r="Y22" s="10">
        <v>159.99</v>
      </c>
      <c r="Z22" s="10">
        <v>158.38</v>
      </c>
      <c r="AA22" s="10">
        <v>158.84</v>
      </c>
      <c r="AB22" s="95">
        <v>1438600</v>
      </c>
      <c r="AC22" s="10">
        <v>158.84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42579</v>
      </c>
      <c r="X23" s="10">
        <v>157.16</v>
      </c>
      <c r="Y23" s="10">
        <v>159.26</v>
      </c>
      <c r="Z23" s="10">
        <v>156.56</v>
      </c>
      <c r="AA23" s="10">
        <v>158.82</v>
      </c>
      <c r="AB23" s="95">
        <v>1654700</v>
      </c>
      <c r="AC23" s="10">
        <v>158.82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42578</v>
      </c>
      <c r="X24" s="10">
        <v>159.38999999999999</v>
      </c>
      <c r="Y24" s="10">
        <v>159.5</v>
      </c>
      <c r="Z24" s="10">
        <v>157.47999999999999</v>
      </c>
      <c r="AA24" s="10">
        <v>158.9</v>
      </c>
      <c r="AB24" s="95">
        <v>1536800</v>
      </c>
      <c r="AC24" s="10">
        <v>158.9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42577</v>
      </c>
      <c r="X25" s="10">
        <v>157</v>
      </c>
      <c r="Y25" s="10">
        <v>159.13</v>
      </c>
      <c r="Z25" s="10">
        <v>156.30000000000001</v>
      </c>
      <c r="AA25" s="10">
        <v>158.88999999999999</v>
      </c>
      <c r="AB25" s="95">
        <v>1508200</v>
      </c>
      <c r="AC25" s="10">
        <v>158.88999999999999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42576</v>
      </c>
      <c r="X26" s="10">
        <v>157</v>
      </c>
      <c r="Y26" s="10">
        <v>157.56</v>
      </c>
      <c r="Z26" s="10">
        <v>156.29</v>
      </c>
      <c r="AA26" s="10">
        <v>156.97999999999999</v>
      </c>
      <c r="AB26" s="95">
        <v>1119400</v>
      </c>
      <c r="AC26" s="10">
        <v>156.97999999999999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42573</v>
      </c>
      <c r="X27" s="10">
        <v>156.82</v>
      </c>
      <c r="Y27" s="10">
        <v>157.37</v>
      </c>
      <c r="Z27" s="10">
        <v>156.02000000000001</v>
      </c>
      <c r="AA27" s="10">
        <v>156.88999999999999</v>
      </c>
      <c r="AB27" s="95">
        <v>901900</v>
      </c>
      <c r="AC27" s="10">
        <v>156.88999999999999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42572</v>
      </c>
      <c r="X28" s="10">
        <v>157.53</v>
      </c>
      <c r="Y28" s="10">
        <v>157.79</v>
      </c>
      <c r="Z28" s="10">
        <v>155.72</v>
      </c>
      <c r="AA28" s="10">
        <v>156.19999999999999</v>
      </c>
      <c r="AB28" s="95">
        <v>1103200</v>
      </c>
      <c r="AC28" s="10">
        <v>156.19999999999999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42571</v>
      </c>
      <c r="X29" s="10">
        <v>156.79</v>
      </c>
      <c r="Y29" s="10">
        <v>158.1</v>
      </c>
      <c r="Z29" s="10">
        <v>156.54</v>
      </c>
      <c r="AA29" s="10">
        <v>157.69</v>
      </c>
      <c r="AB29" s="95">
        <v>686900</v>
      </c>
      <c r="AC29" s="10">
        <v>157.69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42570</v>
      </c>
      <c r="X30" s="10">
        <v>156.27000000000001</v>
      </c>
      <c r="Y30" s="10">
        <v>156.94</v>
      </c>
      <c r="Z30" s="10">
        <v>155.56</v>
      </c>
      <c r="AA30" s="10">
        <v>156.63999999999999</v>
      </c>
      <c r="AB30" s="95">
        <v>679200</v>
      </c>
      <c r="AC30" s="10">
        <v>156.63999999999999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42569</v>
      </c>
      <c r="X31" s="10">
        <v>156.65</v>
      </c>
      <c r="Y31" s="10">
        <v>157.32</v>
      </c>
      <c r="Z31" s="10">
        <v>156.06</v>
      </c>
      <c r="AA31" s="10">
        <v>157.05000000000001</v>
      </c>
      <c r="AB31" s="95">
        <v>1098900</v>
      </c>
      <c r="AC31" s="10">
        <v>157.05000000000001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42566</v>
      </c>
      <c r="X32" s="10">
        <v>158.37</v>
      </c>
      <c r="Y32" s="10">
        <v>158.37</v>
      </c>
      <c r="Z32" s="10">
        <v>156.75</v>
      </c>
      <c r="AA32" s="10">
        <v>157.04</v>
      </c>
      <c r="AB32" s="95">
        <v>1628200</v>
      </c>
      <c r="AC32" s="10">
        <v>157.04</v>
      </c>
      <c r="AD32" s="2"/>
      <c r="AE32" s="138"/>
    </row>
    <row r="33" spans="1:31" x14ac:dyDescent="0.25">
      <c r="W33" s="133">
        <v>42565</v>
      </c>
      <c r="X33" s="10">
        <v>156.6</v>
      </c>
      <c r="Y33" s="10">
        <v>158.07</v>
      </c>
      <c r="Z33" s="10">
        <v>155.69999999999999</v>
      </c>
      <c r="AA33" s="10">
        <v>157.72999999999999</v>
      </c>
      <c r="AB33" s="95">
        <v>2033500</v>
      </c>
      <c r="AC33" s="10">
        <v>157.72999999999999</v>
      </c>
      <c r="AD33" s="2"/>
      <c r="AE33" s="138"/>
    </row>
    <row r="34" spans="1:31" x14ac:dyDescent="0.25">
      <c r="L34" t="s">
        <v>223</v>
      </c>
      <c r="M34" s="2">
        <f>M45+K45-F45</f>
        <v>171.47000000000003</v>
      </c>
      <c r="W34" s="133">
        <v>42564</v>
      </c>
      <c r="X34" s="10">
        <v>155.01</v>
      </c>
      <c r="Y34" s="10">
        <v>155.16999999999999</v>
      </c>
      <c r="Z34" s="10">
        <v>154.09</v>
      </c>
      <c r="AA34" s="10">
        <v>154.80000000000001</v>
      </c>
      <c r="AB34" s="95">
        <v>844200</v>
      </c>
      <c r="AC34" s="10">
        <v>154.80000000000001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42563</v>
      </c>
      <c r="X35" s="10">
        <v>153.22999999999999</v>
      </c>
      <c r="Y35" s="10">
        <v>154.77000000000001</v>
      </c>
      <c r="Z35" s="10">
        <v>152.44999999999999</v>
      </c>
      <c r="AA35" s="10">
        <v>154.38</v>
      </c>
      <c r="AB35" s="95">
        <v>1188000</v>
      </c>
      <c r="AC35" s="10">
        <v>154.38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42562</v>
      </c>
      <c r="X36" s="10">
        <v>153.07</v>
      </c>
      <c r="Y36" s="10">
        <v>153.65</v>
      </c>
      <c r="Z36" s="10">
        <v>152.01</v>
      </c>
      <c r="AA36" s="10">
        <v>152.34</v>
      </c>
      <c r="AB36" s="95">
        <v>959100</v>
      </c>
      <c r="AC36" s="10">
        <v>152.34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42559</v>
      </c>
      <c r="X37" s="10">
        <v>150.47</v>
      </c>
      <c r="Y37" s="10">
        <v>153.41999999999999</v>
      </c>
      <c r="Z37" s="10">
        <v>150.36000000000001</v>
      </c>
      <c r="AA37" s="10">
        <v>152.69</v>
      </c>
      <c r="AB37" s="95">
        <v>1153700</v>
      </c>
      <c r="AC37" s="10">
        <v>152.69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42558</v>
      </c>
      <c r="X38" s="10">
        <v>148.84</v>
      </c>
      <c r="Y38" s="10">
        <v>149.72999999999999</v>
      </c>
      <c r="Z38" s="10">
        <v>148.44999999999999</v>
      </c>
      <c r="AA38" s="10">
        <v>149.06</v>
      </c>
      <c r="AB38" s="95">
        <v>1331900</v>
      </c>
      <c r="AC38" s="10">
        <v>149.06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42557</v>
      </c>
      <c r="X39" s="10">
        <v>146.4</v>
      </c>
      <c r="Y39" s="10">
        <v>149.38</v>
      </c>
      <c r="Z39" s="10">
        <v>145.75</v>
      </c>
      <c r="AA39" s="10">
        <v>149.11000000000001</v>
      </c>
      <c r="AB39" s="95">
        <v>1869400</v>
      </c>
      <c r="AC39" s="10">
        <v>149.11000000000001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42556</v>
      </c>
      <c r="X40" s="10">
        <v>148.19999999999999</v>
      </c>
      <c r="Y40" s="10">
        <v>148.74</v>
      </c>
      <c r="Z40" s="10">
        <v>146.63999999999999</v>
      </c>
      <c r="AA40" s="10">
        <v>147.25</v>
      </c>
      <c r="AB40" s="95">
        <v>1878200</v>
      </c>
      <c r="AC40" s="10">
        <v>147.25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42552</v>
      </c>
      <c r="X41" s="10">
        <v>147.94</v>
      </c>
      <c r="Y41" s="10">
        <v>149.85</v>
      </c>
      <c r="Z41" s="10">
        <v>147.47</v>
      </c>
      <c r="AA41" s="10">
        <v>149.22999999999999</v>
      </c>
      <c r="AB41" s="95">
        <v>1433100</v>
      </c>
      <c r="AC41" s="10">
        <v>149.22999999999999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42551</v>
      </c>
      <c r="X42" s="10">
        <v>145.59</v>
      </c>
      <c r="Y42" s="10">
        <v>147.78</v>
      </c>
      <c r="Z42" s="10">
        <v>145.13</v>
      </c>
      <c r="AA42" s="10">
        <v>147.76</v>
      </c>
      <c r="AB42" s="95">
        <v>2419800</v>
      </c>
      <c r="AC42" s="10">
        <v>147.76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151.35</v>
      </c>
      <c r="W43" s="133">
        <v>42550</v>
      </c>
      <c r="X43" s="10">
        <v>144.47</v>
      </c>
      <c r="Y43" s="10">
        <v>145.65</v>
      </c>
      <c r="Z43" s="10">
        <v>143.09</v>
      </c>
      <c r="AA43" s="10">
        <v>145.16</v>
      </c>
      <c r="AB43" s="95">
        <v>1998800</v>
      </c>
      <c r="AC43" s="10">
        <v>145.16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151.91999999999999</v>
      </c>
      <c r="W44" s="133">
        <v>42549</v>
      </c>
      <c r="X44" s="10">
        <v>142.37</v>
      </c>
      <c r="Y44" s="10">
        <v>143.27000000000001</v>
      </c>
      <c r="Z44" s="10">
        <v>141.5</v>
      </c>
      <c r="AA44" s="10">
        <v>143.15</v>
      </c>
      <c r="AB44" s="95">
        <v>2075100</v>
      </c>
      <c r="AC44" s="10">
        <v>143.15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36" t="s">
        <v>78</v>
      </c>
      <c r="P45" s="536"/>
      <c r="T45" s="100" t="s">
        <v>100</v>
      </c>
      <c r="U45" s="100" t="s">
        <v>493</v>
      </c>
      <c r="W45" s="133">
        <v>42548</v>
      </c>
      <c r="X45" s="10">
        <v>143.84</v>
      </c>
      <c r="Y45" s="10">
        <v>144.65</v>
      </c>
      <c r="Z45" s="10">
        <v>140.21</v>
      </c>
      <c r="AA45" s="10">
        <v>140.93</v>
      </c>
      <c r="AB45" s="95">
        <v>2842400</v>
      </c>
      <c r="AC45" s="10">
        <v>140.93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167.59600000000003</v>
      </c>
      <c r="Q46" s="2"/>
      <c r="T46" s="100" t="s">
        <v>101</v>
      </c>
      <c r="U46" s="100" t="s">
        <v>494</v>
      </c>
      <c r="W46" s="133">
        <v>42545</v>
      </c>
      <c r="X46" s="10">
        <v>146.63</v>
      </c>
      <c r="Y46" s="10">
        <v>148.84</v>
      </c>
      <c r="Z46" s="10">
        <v>144.62</v>
      </c>
      <c r="AA46" s="10">
        <v>145.35</v>
      </c>
      <c r="AB46" s="95">
        <v>3149400</v>
      </c>
      <c r="AC46" s="10">
        <v>145.35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166.07240000000002</v>
      </c>
      <c r="Q47" s="2"/>
      <c r="T47" s="100" t="s">
        <v>102</v>
      </c>
      <c r="U47" s="100">
        <v>172.06</v>
      </c>
      <c r="W47" s="133">
        <v>42544</v>
      </c>
      <c r="X47" s="10">
        <v>151.5</v>
      </c>
      <c r="Y47" s="10">
        <v>152.19</v>
      </c>
      <c r="Z47" s="10">
        <v>150.80000000000001</v>
      </c>
      <c r="AA47" s="10">
        <v>152.13999999999999</v>
      </c>
      <c r="AB47" s="95">
        <v>1136900</v>
      </c>
      <c r="AC47" s="10">
        <v>152.13999999999999</v>
      </c>
      <c r="AD47" s="2"/>
      <c r="AE47" s="138"/>
    </row>
    <row r="48" spans="1:31" x14ac:dyDescent="0.25">
      <c r="O48" s="83">
        <v>1.08</v>
      </c>
      <c r="P48" s="83">
        <f t="shared" si="0"/>
        <v>164.54880000000003</v>
      </c>
      <c r="Q48" s="2"/>
      <c r="T48" s="100" t="s">
        <v>103</v>
      </c>
      <c r="U48" s="100">
        <v>0.98223099999999997</v>
      </c>
      <c r="W48" s="133">
        <v>42543</v>
      </c>
      <c r="X48" s="10">
        <v>149.1</v>
      </c>
      <c r="Y48" s="10">
        <v>151.5</v>
      </c>
      <c r="Z48" s="10">
        <v>149.05000000000001</v>
      </c>
      <c r="AA48" s="10">
        <v>149.85</v>
      </c>
      <c r="AB48" s="95">
        <v>936000</v>
      </c>
      <c r="AC48" s="10">
        <v>149.85</v>
      </c>
      <c r="AD48" s="2"/>
      <c r="AE48" s="138"/>
    </row>
    <row r="49" spans="15:31" x14ac:dyDescent="0.25">
      <c r="O49" s="83">
        <v>1.07</v>
      </c>
      <c r="P49" s="83">
        <f t="shared" si="0"/>
        <v>163.02520000000001</v>
      </c>
      <c r="Q49" s="2"/>
      <c r="T49" s="100" t="s">
        <v>123</v>
      </c>
      <c r="U49" s="100" t="s">
        <v>305</v>
      </c>
      <c r="W49" s="133">
        <v>42542</v>
      </c>
      <c r="X49" s="10">
        <v>148.94999999999999</v>
      </c>
      <c r="Y49" s="10">
        <v>150.09</v>
      </c>
      <c r="Z49" s="10">
        <v>148.38999999999999</v>
      </c>
      <c r="AA49" s="10">
        <v>148.91</v>
      </c>
      <c r="AB49" s="95">
        <v>1257900</v>
      </c>
      <c r="AC49" s="10">
        <v>148.91</v>
      </c>
      <c r="AD49" s="2"/>
      <c r="AE49" s="138"/>
    </row>
    <row r="50" spans="15:31" x14ac:dyDescent="0.25">
      <c r="O50" s="83">
        <v>1.06</v>
      </c>
      <c r="P50" s="83">
        <f t="shared" si="0"/>
        <v>161.50160000000002</v>
      </c>
      <c r="Q50" s="2"/>
      <c r="T50" s="100"/>
      <c r="U50" s="100"/>
      <c r="W50" s="133">
        <v>42541</v>
      </c>
      <c r="X50" s="10">
        <v>147.72</v>
      </c>
      <c r="Y50" s="10">
        <v>149.19999999999999</v>
      </c>
      <c r="Z50" s="10">
        <v>147.55000000000001</v>
      </c>
      <c r="AA50" s="10">
        <v>148.37</v>
      </c>
      <c r="AB50" s="95">
        <v>1264400</v>
      </c>
      <c r="AC50" s="10">
        <v>148.37</v>
      </c>
      <c r="AD50" s="2"/>
      <c r="AE50" s="138"/>
    </row>
    <row r="51" spans="15:31" x14ac:dyDescent="0.25">
      <c r="O51" s="83">
        <v>1.05</v>
      </c>
      <c r="P51" s="83">
        <f t="shared" si="0"/>
        <v>159.97800000000001</v>
      </c>
      <c r="Q51" s="2"/>
      <c r="T51" s="100" t="s">
        <v>105</v>
      </c>
      <c r="U51" s="100" t="s">
        <v>495</v>
      </c>
      <c r="W51" s="133">
        <v>42538</v>
      </c>
      <c r="X51" s="10">
        <v>147.11000000000001</v>
      </c>
      <c r="Y51" s="10">
        <v>147.38</v>
      </c>
      <c r="Z51" s="10">
        <v>145.83000000000001</v>
      </c>
      <c r="AA51" s="10">
        <v>146.24</v>
      </c>
      <c r="AB51" s="95">
        <v>1418500</v>
      </c>
      <c r="AC51" s="10">
        <v>146.24</v>
      </c>
      <c r="AD51" s="2"/>
      <c r="AE51" s="138"/>
    </row>
    <row r="52" spans="15:31" x14ac:dyDescent="0.25">
      <c r="O52" s="83">
        <v>1.04</v>
      </c>
      <c r="P52" s="83">
        <f t="shared" si="0"/>
        <v>158.45440000000002</v>
      </c>
      <c r="Q52" s="2"/>
      <c r="T52" s="100" t="s">
        <v>106</v>
      </c>
      <c r="U52" s="100" t="s">
        <v>326</v>
      </c>
      <c r="W52" s="133">
        <v>42537</v>
      </c>
      <c r="X52" s="10">
        <v>146.63999999999999</v>
      </c>
      <c r="Y52" s="10">
        <v>147.4</v>
      </c>
      <c r="Z52" s="10">
        <v>145.22999999999999</v>
      </c>
      <c r="AA52" s="10">
        <v>147.22999999999999</v>
      </c>
      <c r="AB52" s="95">
        <v>1335100</v>
      </c>
      <c r="AC52" s="10">
        <v>147.22999999999999</v>
      </c>
      <c r="AD52" s="2"/>
      <c r="AE52" s="138"/>
    </row>
    <row r="53" spans="15:31" x14ac:dyDescent="0.25">
      <c r="O53" s="83">
        <v>1.03</v>
      </c>
      <c r="P53" s="83">
        <f t="shared" si="0"/>
        <v>156.9308</v>
      </c>
      <c r="Q53" s="2"/>
      <c r="T53" s="100" t="s">
        <v>107</v>
      </c>
      <c r="U53" s="101">
        <v>1158268</v>
      </c>
      <c r="W53" s="133">
        <v>42536</v>
      </c>
      <c r="X53" s="10">
        <v>148.38999999999999</v>
      </c>
      <c r="Y53" s="10">
        <v>148.66</v>
      </c>
      <c r="Z53" s="10">
        <v>147.26</v>
      </c>
      <c r="AA53" s="10">
        <v>147.41</v>
      </c>
      <c r="AB53" s="95">
        <v>1131800</v>
      </c>
      <c r="AC53" s="10">
        <v>147.41</v>
      </c>
      <c r="AD53" s="2"/>
      <c r="AE53" s="138"/>
    </row>
    <row r="54" spans="15:31" x14ac:dyDescent="0.25">
      <c r="O54" s="83">
        <v>1.02</v>
      </c>
      <c r="P54" s="83">
        <f t="shared" si="0"/>
        <v>155.40720000000002</v>
      </c>
      <c r="Q54" s="2"/>
      <c r="T54" s="100" t="s">
        <v>110</v>
      </c>
      <c r="U54" s="101">
        <v>1337020</v>
      </c>
      <c r="W54" s="133">
        <v>42535</v>
      </c>
      <c r="X54" s="10">
        <v>149.74</v>
      </c>
      <c r="Y54" s="10">
        <v>149.82</v>
      </c>
      <c r="Z54" s="10">
        <v>147.12</v>
      </c>
      <c r="AA54" s="10">
        <v>147.97999999999999</v>
      </c>
      <c r="AB54" s="95">
        <v>1755900</v>
      </c>
      <c r="AC54" s="10">
        <v>147.97999999999999</v>
      </c>
      <c r="AD54" s="2"/>
      <c r="AE54" s="138"/>
    </row>
    <row r="55" spans="15:31" x14ac:dyDescent="0.25">
      <c r="O55" s="83">
        <v>1.01</v>
      </c>
      <c r="P55" s="83">
        <f t="shared" si="0"/>
        <v>153.8836</v>
      </c>
      <c r="Q55" s="2"/>
      <c r="T55" s="100" t="s">
        <v>108</v>
      </c>
      <c r="U55" s="100" t="s">
        <v>496</v>
      </c>
      <c r="W55" s="133">
        <v>42534</v>
      </c>
      <c r="X55" s="10">
        <v>151.5</v>
      </c>
      <c r="Y55" s="10">
        <v>152.34</v>
      </c>
      <c r="Z55" s="10">
        <v>150.44</v>
      </c>
      <c r="AA55" s="10">
        <v>150.52000000000001</v>
      </c>
      <c r="AB55" s="95">
        <v>956800</v>
      </c>
      <c r="AC55" s="10">
        <v>150.52000000000001</v>
      </c>
      <c r="AD55" s="2"/>
      <c r="AE55" s="138"/>
    </row>
    <row r="56" spans="15:31" x14ac:dyDescent="0.25">
      <c r="O56" s="83">
        <v>1</v>
      </c>
      <c r="P56" s="83">
        <f t="shared" si="0"/>
        <v>152.36000000000001</v>
      </c>
      <c r="Q56" s="2"/>
      <c r="T56" s="100" t="s">
        <v>111</v>
      </c>
      <c r="U56" s="100">
        <v>30.48</v>
      </c>
      <c r="W56" s="133">
        <v>42534</v>
      </c>
      <c r="X56" s="10" t="s">
        <v>185</v>
      </c>
      <c r="Y56" s="10"/>
      <c r="Z56" s="10"/>
      <c r="AA56" s="10"/>
      <c r="AB56" s="95"/>
      <c r="AC56" s="10"/>
      <c r="AD56" s="2"/>
      <c r="AE56" s="138"/>
    </row>
    <row r="57" spans="15:31" x14ac:dyDescent="0.25">
      <c r="O57" s="83">
        <v>0.99</v>
      </c>
      <c r="P57" s="83">
        <f t="shared" si="0"/>
        <v>150.83640000000003</v>
      </c>
      <c r="Q57" s="2"/>
      <c r="T57" s="100" t="s">
        <v>112</v>
      </c>
      <c r="U57" s="100">
        <v>5</v>
      </c>
      <c r="W57" s="133">
        <v>42531</v>
      </c>
      <c r="X57" s="10">
        <v>153.04</v>
      </c>
      <c r="Y57" s="10">
        <v>153.28</v>
      </c>
      <c r="Z57" s="10">
        <v>151.41999999999999</v>
      </c>
      <c r="AA57" s="10">
        <v>151.80000000000001</v>
      </c>
      <c r="AB57" s="95">
        <v>1303100</v>
      </c>
      <c r="AC57" s="10">
        <v>151.65</v>
      </c>
      <c r="AD57" s="2"/>
      <c r="AE57" s="138"/>
    </row>
    <row r="58" spans="15:31" x14ac:dyDescent="0.25">
      <c r="O58" s="83">
        <v>0.98</v>
      </c>
      <c r="P58" s="83">
        <f t="shared" si="0"/>
        <v>149.31280000000001</v>
      </c>
      <c r="Q58" s="2"/>
      <c r="T58" s="100" t="s">
        <v>109</v>
      </c>
      <c r="U58" s="100" t="s">
        <v>356</v>
      </c>
      <c r="W58" s="133">
        <v>42530</v>
      </c>
      <c r="X58" s="10">
        <v>153.6</v>
      </c>
      <c r="Y58" s="10">
        <v>154.81</v>
      </c>
      <c r="Z58" s="10">
        <v>153.01</v>
      </c>
      <c r="AA58" s="10">
        <v>154.15</v>
      </c>
      <c r="AB58" s="95">
        <v>1002600</v>
      </c>
      <c r="AC58" s="10">
        <v>154</v>
      </c>
      <c r="AD58" s="2"/>
      <c r="AE58" s="138"/>
    </row>
    <row r="59" spans="15:31" x14ac:dyDescent="0.25">
      <c r="O59" s="83">
        <v>0.97</v>
      </c>
      <c r="P59" s="83">
        <f t="shared" si="0"/>
        <v>147.78920000000002</v>
      </c>
      <c r="W59" s="133">
        <v>42529</v>
      </c>
      <c r="X59" s="10">
        <v>152.96</v>
      </c>
      <c r="Y59" s="10">
        <v>154.30000000000001</v>
      </c>
      <c r="Z59" s="10">
        <v>151.99</v>
      </c>
      <c r="AA59" s="10">
        <v>154.13999999999999</v>
      </c>
      <c r="AB59" s="95">
        <v>1395000</v>
      </c>
      <c r="AC59" s="10">
        <v>153.99</v>
      </c>
      <c r="AD59" s="2"/>
      <c r="AE59" s="138"/>
    </row>
    <row r="60" spans="15:31" x14ac:dyDescent="0.25">
      <c r="O60" s="83">
        <v>0.96</v>
      </c>
      <c r="P60" s="83">
        <f t="shared" si="0"/>
        <v>146.26560000000001</v>
      </c>
      <c r="W60" s="133">
        <v>42528</v>
      </c>
      <c r="X60" s="10">
        <v>153.19999999999999</v>
      </c>
      <c r="Y60" s="10">
        <v>153.61000000000001</v>
      </c>
      <c r="Z60" s="10">
        <v>152.53</v>
      </c>
      <c r="AA60" s="10">
        <v>152.69</v>
      </c>
      <c r="AB60" s="95">
        <v>1415600</v>
      </c>
      <c r="AC60" s="10">
        <v>152.54</v>
      </c>
      <c r="AD60" s="2"/>
      <c r="AE60" s="138"/>
    </row>
    <row r="61" spans="15:31" x14ac:dyDescent="0.25">
      <c r="O61" s="83">
        <v>0.95</v>
      </c>
      <c r="P61" s="83">
        <f t="shared" si="0"/>
        <v>144.74200000000002</v>
      </c>
      <c r="W61" s="133">
        <v>42527</v>
      </c>
      <c r="X61" s="10">
        <v>152.80000000000001</v>
      </c>
      <c r="Y61" s="10">
        <v>153.9</v>
      </c>
      <c r="Z61" s="10">
        <v>152.03</v>
      </c>
      <c r="AA61" s="10">
        <v>153.19</v>
      </c>
      <c r="AB61" s="95">
        <v>1015000</v>
      </c>
      <c r="AC61" s="10">
        <v>153.04</v>
      </c>
      <c r="AD61" s="2"/>
      <c r="AE61" s="138"/>
    </row>
    <row r="62" spans="15:31" x14ac:dyDescent="0.25">
      <c r="O62" s="83">
        <v>0.94</v>
      </c>
      <c r="P62" s="83">
        <f t="shared" si="0"/>
        <v>143.2184</v>
      </c>
      <c r="W62" s="133">
        <v>42524</v>
      </c>
      <c r="X62" s="10">
        <v>152.71</v>
      </c>
      <c r="Y62" s="10">
        <v>153.28</v>
      </c>
      <c r="Z62" s="10">
        <v>151.29</v>
      </c>
      <c r="AA62" s="10">
        <v>152.87</v>
      </c>
      <c r="AB62" s="95">
        <v>831700</v>
      </c>
      <c r="AC62" s="10">
        <v>152.72</v>
      </c>
      <c r="AD62" s="2"/>
      <c r="AE62" s="138"/>
    </row>
    <row r="63" spans="15:31" x14ac:dyDescent="0.25">
      <c r="O63" s="83">
        <v>0.93</v>
      </c>
      <c r="P63" s="83">
        <f t="shared" si="0"/>
        <v>141.69480000000001</v>
      </c>
      <c r="W63" s="133">
        <v>42523</v>
      </c>
      <c r="X63" s="10">
        <v>152.58000000000001</v>
      </c>
      <c r="Y63" s="10">
        <v>153.69999999999999</v>
      </c>
      <c r="Z63" s="10">
        <v>152.31</v>
      </c>
      <c r="AA63" s="10">
        <v>153.55000000000001</v>
      </c>
      <c r="AB63" s="95">
        <v>809600</v>
      </c>
      <c r="AC63" s="10">
        <v>153.4</v>
      </c>
      <c r="AD63" s="2"/>
      <c r="AE63" s="138"/>
    </row>
    <row r="64" spans="15:31" x14ac:dyDescent="0.25">
      <c r="O64" s="83">
        <v>0.92</v>
      </c>
      <c r="P64" s="83">
        <f t="shared" si="0"/>
        <v>140.17120000000003</v>
      </c>
      <c r="W64" s="133">
        <v>42522</v>
      </c>
      <c r="X64" s="10">
        <v>151.29</v>
      </c>
      <c r="Y64" s="10">
        <v>153.44999999999999</v>
      </c>
      <c r="Z64" s="10">
        <v>150.63</v>
      </c>
      <c r="AA64" s="10">
        <v>153.06</v>
      </c>
      <c r="AB64" s="95">
        <v>1730000</v>
      </c>
      <c r="AC64" s="10">
        <v>152.91</v>
      </c>
      <c r="AD64" s="2"/>
      <c r="AE64" s="138"/>
    </row>
    <row r="65" spans="15:31" x14ac:dyDescent="0.25">
      <c r="O65" s="83">
        <v>0.91</v>
      </c>
      <c r="P65" s="83">
        <f t="shared" si="0"/>
        <v>138.64760000000001</v>
      </c>
      <c r="W65" s="133">
        <v>42521</v>
      </c>
      <c r="X65" s="10">
        <v>152</v>
      </c>
      <c r="Y65" s="10">
        <v>152.12</v>
      </c>
      <c r="Z65" s="10">
        <v>150.52000000000001</v>
      </c>
      <c r="AA65" s="10">
        <v>151.77000000000001</v>
      </c>
      <c r="AB65" s="95">
        <v>2177300</v>
      </c>
      <c r="AC65" s="10">
        <v>151.62</v>
      </c>
      <c r="AD65" s="2"/>
      <c r="AE65" s="138"/>
    </row>
    <row r="66" spans="15:31" x14ac:dyDescent="0.25">
      <c r="O66" s="83">
        <v>0.9</v>
      </c>
      <c r="P66" s="83">
        <f t="shared" si="0"/>
        <v>137.12400000000002</v>
      </c>
      <c r="W66" s="133">
        <v>42517</v>
      </c>
      <c r="X66" s="10">
        <v>151.52000000000001</v>
      </c>
      <c r="Y66" s="10">
        <v>152.16999999999999</v>
      </c>
      <c r="Z66" s="10">
        <v>150.35</v>
      </c>
      <c r="AA66" s="10">
        <v>152.13</v>
      </c>
      <c r="AB66" s="95">
        <v>1847600</v>
      </c>
      <c r="AC66" s="10">
        <v>151.97999999999999</v>
      </c>
      <c r="AD66" s="2"/>
      <c r="AE66" s="138"/>
    </row>
    <row r="67" spans="15:31" x14ac:dyDescent="0.25">
      <c r="W67" s="133">
        <v>42516</v>
      </c>
      <c r="X67" s="10">
        <v>150.93</v>
      </c>
      <c r="Y67" s="10">
        <v>151.85</v>
      </c>
      <c r="Z67" s="10">
        <v>150.51</v>
      </c>
      <c r="AA67" s="10">
        <v>151.19999999999999</v>
      </c>
      <c r="AB67" s="95">
        <v>914300</v>
      </c>
      <c r="AC67" s="10">
        <v>151.05000000000001</v>
      </c>
      <c r="AD67" s="2"/>
      <c r="AE67" s="138"/>
    </row>
    <row r="68" spans="15:31" x14ac:dyDescent="0.25">
      <c r="W68" s="133">
        <v>42515</v>
      </c>
      <c r="X68" s="10">
        <v>150.84</v>
      </c>
      <c r="Y68" s="10">
        <v>151.68</v>
      </c>
      <c r="Z68" s="10">
        <v>150.6</v>
      </c>
      <c r="AA68" s="10">
        <v>151.16</v>
      </c>
      <c r="AB68" s="95">
        <v>1311800</v>
      </c>
      <c r="AC68" s="10">
        <v>151.01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42608</v>
      </c>
      <c r="X2" s="10">
        <v>34.32</v>
      </c>
      <c r="Y2" s="10">
        <v>34.619999999999997</v>
      </c>
      <c r="Z2" s="10">
        <v>34.01</v>
      </c>
      <c r="AA2" s="10">
        <v>34.15</v>
      </c>
      <c r="AB2" s="95">
        <v>337500</v>
      </c>
      <c r="AC2" s="10">
        <v>34.15</v>
      </c>
      <c r="AD2" s="2">
        <f>Y2-Z2</f>
        <v>0.60999999999999943</v>
      </c>
      <c r="AE2" s="138">
        <f>AC2/AC3-1</f>
        <v>-1.4619883040937198E-3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34.15</v>
      </c>
      <c r="W3" s="133">
        <v>42607</v>
      </c>
      <c r="X3" s="10">
        <v>33.82</v>
      </c>
      <c r="Y3" s="10">
        <v>34.380000000000003</v>
      </c>
      <c r="Z3" s="10">
        <v>33.81</v>
      </c>
      <c r="AA3" s="10">
        <v>34.200000000000003</v>
      </c>
      <c r="AB3" s="95">
        <v>455400</v>
      </c>
      <c r="AC3" s="10">
        <v>34.200000000000003</v>
      </c>
      <c r="AD3" s="2">
        <f t="shared" ref="AD3:AD66" si="0">Y3-Z3</f>
        <v>0.57000000000000028</v>
      </c>
      <c r="AE3" s="138">
        <f t="shared" ref="AE3:AE66" si="1">AC3/AC4-1</f>
        <v>3.815673613149384E-3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34.15</v>
      </c>
      <c r="W4" s="133">
        <v>42606</v>
      </c>
      <c r="X4" s="10">
        <v>34.17</v>
      </c>
      <c r="Y4" s="10">
        <v>34.409999999999997</v>
      </c>
      <c r="Z4" s="10">
        <v>34.01</v>
      </c>
      <c r="AA4" s="10">
        <v>34.07</v>
      </c>
      <c r="AB4" s="95">
        <v>472900</v>
      </c>
      <c r="AC4" s="10">
        <v>34.07</v>
      </c>
      <c r="AD4" s="2">
        <f t="shared" si="0"/>
        <v>0.39999999999999858</v>
      </c>
      <c r="AE4" s="138">
        <f t="shared" si="1"/>
        <v>-6.7055393586005207E-3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42605</v>
      </c>
      <c r="X5" s="10">
        <v>33.82</v>
      </c>
      <c r="Y5" s="10">
        <v>34.380000000000003</v>
      </c>
      <c r="Z5" s="10">
        <v>33.82</v>
      </c>
      <c r="AA5" s="10">
        <v>34.299999999999997</v>
      </c>
      <c r="AB5" s="95">
        <v>491200</v>
      </c>
      <c r="AC5" s="10">
        <v>34.299999999999997</v>
      </c>
      <c r="AD5" s="2">
        <f t="shared" si="0"/>
        <v>0.56000000000000227</v>
      </c>
      <c r="AE5" s="138">
        <f t="shared" si="1"/>
        <v>1.9619500594530326E-2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42604</v>
      </c>
      <c r="X6" s="10">
        <v>33.24</v>
      </c>
      <c r="Y6" s="10">
        <v>33.659999999999997</v>
      </c>
      <c r="Z6" s="10">
        <v>33.229999999999997</v>
      </c>
      <c r="AA6" s="10">
        <v>33.64</v>
      </c>
      <c r="AB6" s="95">
        <v>266900</v>
      </c>
      <c r="AC6" s="10">
        <v>33.64</v>
      </c>
      <c r="AD6" s="2">
        <f t="shared" si="0"/>
        <v>0.42999999999999972</v>
      </c>
      <c r="AE6" s="138">
        <f t="shared" si="1"/>
        <v>-2.3724792408066353E-3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42601</v>
      </c>
      <c r="X7" s="10">
        <v>33.36</v>
      </c>
      <c r="Y7" s="10">
        <v>33.81</v>
      </c>
      <c r="Z7" s="10">
        <v>33.159999999999997</v>
      </c>
      <c r="AA7" s="10">
        <v>33.72</v>
      </c>
      <c r="AB7" s="95">
        <v>281600</v>
      </c>
      <c r="AC7" s="10">
        <v>33.72</v>
      </c>
      <c r="AD7" s="2">
        <f t="shared" si="0"/>
        <v>0.65000000000000568</v>
      </c>
      <c r="AE7" s="138">
        <f t="shared" si="1"/>
        <v>3.5714285714285587E-3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42600</v>
      </c>
      <c r="X8" s="10">
        <v>33.590000000000003</v>
      </c>
      <c r="Y8" s="10">
        <v>33.72</v>
      </c>
      <c r="Z8" s="10">
        <v>33.5</v>
      </c>
      <c r="AA8" s="10">
        <v>33.6</v>
      </c>
      <c r="AB8" s="95">
        <v>328700</v>
      </c>
      <c r="AC8" s="10">
        <v>33.6</v>
      </c>
      <c r="AD8" s="2">
        <f t="shared" si="0"/>
        <v>0.21999999999999886</v>
      </c>
      <c r="AE8" s="138">
        <f t="shared" si="1"/>
        <v>-8.9206066012492702E-4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42599</v>
      </c>
      <c r="X9" s="10">
        <v>33.5</v>
      </c>
      <c r="Y9" s="10">
        <v>33.67</v>
      </c>
      <c r="Z9" s="10">
        <v>33.33</v>
      </c>
      <c r="AA9" s="10">
        <v>33.630000000000003</v>
      </c>
      <c r="AB9" s="95">
        <v>324900</v>
      </c>
      <c r="AC9" s="10">
        <v>33.630000000000003</v>
      </c>
      <c r="AD9" s="2">
        <f t="shared" si="0"/>
        <v>0.34000000000000341</v>
      </c>
      <c r="AE9" s="138">
        <f t="shared" si="1"/>
        <v>2.6833631484795006E-3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M36</f>
        <v>529.88000000000284</v>
      </c>
      <c r="W10" s="133">
        <v>42598</v>
      </c>
      <c r="X10" s="10">
        <v>33.700000000000003</v>
      </c>
      <c r="Y10" s="10">
        <v>33.770000000000003</v>
      </c>
      <c r="Z10" s="10">
        <v>33.42</v>
      </c>
      <c r="AA10" s="10">
        <v>33.54</v>
      </c>
      <c r="AB10" s="95">
        <v>251900</v>
      </c>
      <c r="AC10" s="10">
        <v>33.54</v>
      </c>
      <c r="AD10" s="2">
        <f t="shared" si="0"/>
        <v>0.35000000000000142</v>
      </c>
      <c r="AE10" s="138">
        <f t="shared" si="1"/>
        <v>-5.3380782918149849E-3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3.0300000000000001E-2</v>
      </c>
      <c r="W11" s="133">
        <v>42597</v>
      </c>
      <c r="X11" s="10">
        <v>33.659999999999997</v>
      </c>
      <c r="Y11" s="10">
        <v>33.840000000000003</v>
      </c>
      <c r="Z11" s="10">
        <v>33.53</v>
      </c>
      <c r="AA11" s="10">
        <v>33.72</v>
      </c>
      <c r="AB11" s="95">
        <v>416800</v>
      </c>
      <c r="AC11" s="10">
        <v>33.72</v>
      </c>
      <c r="AD11" s="2">
        <f t="shared" si="0"/>
        <v>0.31000000000000227</v>
      </c>
      <c r="AE11" s="138">
        <f t="shared" si="1"/>
        <v>5.966587112171684E-3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42594</v>
      </c>
      <c r="X12" s="10">
        <v>33.74</v>
      </c>
      <c r="Y12" s="10">
        <v>33.89</v>
      </c>
      <c r="Z12" s="10">
        <v>33.43</v>
      </c>
      <c r="AA12" s="10">
        <v>33.520000000000003</v>
      </c>
      <c r="AB12" s="95">
        <v>300900</v>
      </c>
      <c r="AC12" s="10">
        <v>33.520000000000003</v>
      </c>
      <c r="AD12" s="2">
        <f t="shared" si="0"/>
        <v>0.46000000000000085</v>
      </c>
      <c r="AE12" s="138">
        <f t="shared" si="1"/>
        <v>-1.0625737898465104E-2</v>
      </c>
    </row>
    <row r="13" spans="1:43" x14ac:dyDescent="0.25">
      <c r="W13" s="133">
        <v>42593</v>
      </c>
      <c r="X13" s="10">
        <v>33.659999999999997</v>
      </c>
      <c r="Y13" s="10">
        <v>34.06</v>
      </c>
      <c r="Z13" s="10">
        <v>33.659999999999997</v>
      </c>
      <c r="AA13" s="10">
        <v>33.880000000000003</v>
      </c>
      <c r="AB13" s="95">
        <v>398400</v>
      </c>
      <c r="AC13" s="10">
        <v>33.880000000000003</v>
      </c>
      <c r="AD13" s="2">
        <f t="shared" si="0"/>
        <v>0.40000000000000568</v>
      </c>
      <c r="AE13" s="138" t="e">
        <f t="shared" si="1"/>
        <v>#DIV/0!</v>
      </c>
    </row>
    <row r="14" spans="1:43" x14ac:dyDescent="0.25">
      <c r="W14" s="133">
        <v>42593</v>
      </c>
      <c r="X14" s="10" t="s">
        <v>142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43" x14ac:dyDescent="0.25">
      <c r="W15" s="133">
        <v>42592</v>
      </c>
      <c r="X15" s="10">
        <v>34.01</v>
      </c>
      <c r="Y15" s="10">
        <v>34.07</v>
      </c>
      <c r="Z15" s="10">
        <v>33.67</v>
      </c>
      <c r="AA15" s="10">
        <v>33.729999999999997</v>
      </c>
      <c r="AB15" s="95">
        <v>319300</v>
      </c>
      <c r="AC15" s="10">
        <v>33.47</v>
      </c>
      <c r="AD15" s="2">
        <f t="shared" si="0"/>
        <v>0.39999999999999858</v>
      </c>
      <c r="AE15" s="138">
        <f t="shared" si="1"/>
        <v>-4.4616299821534922E-3</v>
      </c>
    </row>
    <row r="16" spans="1:43" x14ac:dyDescent="0.25">
      <c r="W16" s="133">
        <v>42591</v>
      </c>
      <c r="X16" s="10">
        <v>34.049999999999997</v>
      </c>
      <c r="Y16" s="10">
        <v>34.21</v>
      </c>
      <c r="Z16" s="10">
        <v>33.79</v>
      </c>
      <c r="AA16" s="10">
        <v>33.880000000000003</v>
      </c>
      <c r="AB16" s="95">
        <v>346800</v>
      </c>
      <c r="AC16" s="10">
        <v>33.619999999999997</v>
      </c>
      <c r="AD16" s="2">
        <f t="shared" si="0"/>
        <v>0.42000000000000171</v>
      </c>
      <c r="AE16" s="138">
        <f t="shared" si="1"/>
        <v>-8.2595870206489952E-3</v>
      </c>
    </row>
    <row r="17" spans="1:31" x14ac:dyDescent="0.25">
      <c r="W17" s="133">
        <v>42590</v>
      </c>
      <c r="X17" s="10">
        <v>34.130000000000003</v>
      </c>
      <c r="Y17" s="10">
        <v>34.369999999999997</v>
      </c>
      <c r="Z17" s="10">
        <v>34.03</v>
      </c>
      <c r="AA17" s="10">
        <v>34.159999999999997</v>
      </c>
      <c r="AB17" s="95">
        <v>517700</v>
      </c>
      <c r="AC17" s="10">
        <v>33.9</v>
      </c>
      <c r="AD17" s="2">
        <f t="shared" si="0"/>
        <v>0.33999999999999631</v>
      </c>
      <c r="AE17" s="138">
        <f t="shared" si="1"/>
        <v>4.4444444444444731E-3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42587</v>
      </c>
      <c r="X18" s="10">
        <v>33.57</v>
      </c>
      <c r="Y18" s="10">
        <v>34.119999999999997</v>
      </c>
      <c r="Z18" s="10">
        <v>33.520000000000003</v>
      </c>
      <c r="AA18" s="10">
        <v>34.01</v>
      </c>
      <c r="AB18" s="95">
        <v>482500</v>
      </c>
      <c r="AC18" s="10">
        <v>33.75</v>
      </c>
      <c r="AD18" s="2">
        <f t="shared" si="0"/>
        <v>0.59999999999999432</v>
      </c>
      <c r="AE18" s="138">
        <f t="shared" si="1"/>
        <v>1.9637462235649439E-2</v>
      </c>
    </row>
    <row r="19" spans="1:31" x14ac:dyDescent="0.25">
      <c r="W19" s="133">
        <v>42586</v>
      </c>
      <c r="X19" s="10">
        <v>33.35</v>
      </c>
      <c r="Y19" s="10">
        <v>33.69</v>
      </c>
      <c r="Z19" s="10">
        <v>33.33</v>
      </c>
      <c r="AA19" s="10">
        <v>33.36</v>
      </c>
      <c r="AB19" s="95">
        <v>665800</v>
      </c>
      <c r="AC19" s="10">
        <v>33.1</v>
      </c>
      <c r="AD19" s="2">
        <f t="shared" si="0"/>
        <v>0.35999999999999943</v>
      </c>
      <c r="AE19" s="138">
        <f t="shared" si="1"/>
        <v>-1.8094089264172331E-3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42585</v>
      </c>
      <c r="X20" s="10">
        <v>33.28</v>
      </c>
      <c r="Y20" s="10">
        <v>33.590000000000003</v>
      </c>
      <c r="Z20" s="10">
        <v>33.14</v>
      </c>
      <c r="AA20" s="10">
        <v>33.42</v>
      </c>
      <c r="AB20" s="95">
        <v>838600</v>
      </c>
      <c r="AC20" s="10">
        <v>33.159999999999997</v>
      </c>
      <c r="AD20" s="2">
        <f t="shared" si="0"/>
        <v>0.45000000000000284</v>
      </c>
      <c r="AE20" s="138">
        <f t="shared" si="1"/>
        <v>2.4183796856105388E-3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42584</v>
      </c>
      <c r="X21" s="10">
        <v>33.57</v>
      </c>
      <c r="Y21" s="10">
        <v>33.770000000000003</v>
      </c>
      <c r="Z21" s="10">
        <v>33.159999999999997</v>
      </c>
      <c r="AA21" s="10">
        <v>33.340000000000003</v>
      </c>
      <c r="AB21" s="95">
        <v>876700</v>
      </c>
      <c r="AC21" s="10">
        <v>33.08</v>
      </c>
      <c r="AD21" s="2">
        <f t="shared" si="0"/>
        <v>0.61000000000000654</v>
      </c>
      <c r="AE21" s="138">
        <f t="shared" si="1"/>
        <v>-8.0959520239880511E-3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42583</v>
      </c>
      <c r="X22" s="10">
        <v>33.36</v>
      </c>
      <c r="Y22" s="10">
        <v>33.81</v>
      </c>
      <c r="Z22" s="10">
        <v>33.159999999999997</v>
      </c>
      <c r="AA22" s="10">
        <v>33.61</v>
      </c>
      <c r="AB22" s="95">
        <v>1048400</v>
      </c>
      <c r="AC22" s="10">
        <v>33.35</v>
      </c>
      <c r="AD22" s="2">
        <f t="shared" si="0"/>
        <v>0.65000000000000568</v>
      </c>
      <c r="AE22" s="138">
        <f t="shared" si="1"/>
        <v>4.8207291352817538E-3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42580</v>
      </c>
      <c r="X23" s="10">
        <v>33.28</v>
      </c>
      <c r="Y23" s="10">
        <v>33.619999999999997</v>
      </c>
      <c r="Z23" s="10">
        <v>32.729999999999997</v>
      </c>
      <c r="AA23" s="10">
        <v>33.450000000000003</v>
      </c>
      <c r="AB23" s="95">
        <v>928400</v>
      </c>
      <c r="AC23" s="10">
        <v>33.19</v>
      </c>
      <c r="AD23" s="2">
        <f t="shared" si="0"/>
        <v>0.89000000000000057</v>
      </c>
      <c r="AE23" s="138">
        <f t="shared" si="1"/>
        <v>3.0220610456328512E-3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42579</v>
      </c>
      <c r="X24" s="10">
        <v>31.54</v>
      </c>
      <c r="Y24" s="10">
        <v>33.590000000000003</v>
      </c>
      <c r="Z24" s="10">
        <v>31.54</v>
      </c>
      <c r="AA24" s="10">
        <v>33.35</v>
      </c>
      <c r="AB24" s="95">
        <v>1388000</v>
      </c>
      <c r="AC24" s="10">
        <v>33.090000000000003</v>
      </c>
      <c r="AD24" s="2">
        <f t="shared" si="0"/>
        <v>2.0500000000000043</v>
      </c>
      <c r="AE24" s="138">
        <f t="shared" si="1"/>
        <v>2.8917910447761486E-2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42578</v>
      </c>
      <c r="X25" s="10">
        <v>32.08</v>
      </c>
      <c r="Y25" s="10">
        <v>32.85</v>
      </c>
      <c r="Z25" s="10">
        <v>32.020000000000003</v>
      </c>
      <c r="AA25" s="10">
        <v>32.409999999999997</v>
      </c>
      <c r="AB25" s="95">
        <v>1261000</v>
      </c>
      <c r="AC25" s="10">
        <v>32.159999999999997</v>
      </c>
      <c r="AD25" s="2">
        <f t="shared" si="0"/>
        <v>0.82999999999999829</v>
      </c>
      <c r="AE25" s="138">
        <f t="shared" si="1"/>
        <v>1.3232514177693666E-2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42577</v>
      </c>
      <c r="X26" s="10">
        <v>31.2</v>
      </c>
      <c r="Y26" s="10">
        <v>32.03</v>
      </c>
      <c r="Z26" s="10">
        <v>31.04</v>
      </c>
      <c r="AA26" s="10">
        <v>31.99</v>
      </c>
      <c r="AB26" s="95">
        <v>530400</v>
      </c>
      <c r="AC26" s="10">
        <v>31.74</v>
      </c>
      <c r="AD26" s="2">
        <f t="shared" si="0"/>
        <v>0.99000000000000199</v>
      </c>
      <c r="AE26" s="138">
        <f t="shared" si="1"/>
        <v>2.7516995791518228E-2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42576</v>
      </c>
      <c r="X27" s="10">
        <v>31.04</v>
      </c>
      <c r="Y27" s="10">
        <v>31.19</v>
      </c>
      <c r="Z27" s="10">
        <v>30.84</v>
      </c>
      <c r="AA27" s="10">
        <v>31.13</v>
      </c>
      <c r="AB27" s="95">
        <v>477100</v>
      </c>
      <c r="AC27" s="10">
        <v>30.89</v>
      </c>
      <c r="AD27" s="2">
        <f t="shared" si="0"/>
        <v>0.35000000000000142</v>
      </c>
      <c r="AE27" s="138">
        <f t="shared" si="1"/>
        <v>2.271252433484694E-3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42573</v>
      </c>
      <c r="X28" s="10">
        <v>30.51</v>
      </c>
      <c r="Y28" s="10">
        <v>31.16</v>
      </c>
      <c r="Z28" s="10">
        <v>30.47</v>
      </c>
      <c r="AA28" s="10">
        <v>31.06</v>
      </c>
      <c r="AB28" s="95">
        <v>561600</v>
      </c>
      <c r="AC28" s="10">
        <v>30.82</v>
      </c>
      <c r="AD28" s="2">
        <f t="shared" si="0"/>
        <v>0.69000000000000128</v>
      </c>
      <c r="AE28" s="138">
        <f t="shared" si="1"/>
        <v>5.8746736292427659E-3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42572</v>
      </c>
      <c r="X29" s="10">
        <v>31.38</v>
      </c>
      <c r="Y29" s="10">
        <v>31.4</v>
      </c>
      <c r="Z29" s="10">
        <v>30.61</v>
      </c>
      <c r="AA29" s="10">
        <v>30.88</v>
      </c>
      <c r="AB29" s="95">
        <v>991600</v>
      </c>
      <c r="AC29" s="10">
        <v>30.64</v>
      </c>
      <c r="AD29" s="2">
        <f t="shared" si="0"/>
        <v>0.78999999999999915</v>
      </c>
      <c r="AE29" s="138">
        <f t="shared" si="1"/>
        <v>-2.2959183673469385E-2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42571</v>
      </c>
      <c r="X30" s="10">
        <v>31.45</v>
      </c>
      <c r="Y30" s="10">
        <v>31.84</v>
      </c>
      <c r="Z30" s="10">
        <v>31.38</v>
      </c>
      <c r="AA30" s="10">
        <v>31.6</v>
      </c>
      <c r="AB30" s="95">
        <v>443800</v>
      </c>
      <c r="AC30" s="10">
        <v>31.36</v>
      </c>
      <c r="AD30" s="2">
        <f t="shared" si="0"/>
        <v>0.46000000000000085</v>
      </c>
      <c r="AE30" s="138">
        <f t="shared" si="1"/>
        <v>2.2371364653244186E-3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42570</v>
      </c>
      <c r="X31" s="10">
        <v>31.46</v>
      </c>
      <c r="Y31" s="10">
        <v>31.7</v>
      </c>
      <c r="Z31" s="10">
        <v>31.42</v>
      </c>
      <c r="AA31" s="10">
        <v>31.53</v>
      </c>
      <c r="AB31" s="95">
        <v>439400</v>
      </c>
      <c r="AC31" s="10">
        <v>31.29</v>
      </c>
      <c r="AD31" s="2">
        <f t="shared" si="0"/>
        <v>0.27999999999999758</v>
      </c>
      <c r="AE31" s="138">
        <f t="shared" si="1"/>
        <v>-5.4036872218691245E-3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42569</v>
      </c>
      <c r="X32" s="10">
        <v>31.36</v>
      </c>
      <c r="Y32" s="10">
        <v>31.81</v>
      </c>
      <c r="Z32" s="10">
        <v>31.36</v>
      </c>
      <c r="AA32" s="10">
        <v>31.7</v>
      </c>
      <c r="AB32" s="95">
        <v>330000</v>
      </c>
      <c r="AC32" s="10">
        <v>31.46</v>
      </c>
      <c r="AD32" s="2">
        <f t="shared" si="0"/>
        <v>0.44999999999999929</v>
      </c>
      <c r="AE32" s="138">
        <f t="shared" si="1"/>
        <v>-9.526833915527444E-4</v>
      </c>
    </row>
    <row r="33" spans="1:31" x14ac:dyDescent="0.25">
      <c r="W33" s="133">
        <v>42566</v>
      </c>
      <c r="X33" s="10">
        <v>31.56</v>
      </c>
      <c r="Y33" s="10">
        <v>31.78</v>
      </c>
      <c r="Z33" s="10">
        <v>31.35</v>
      </c>
      <c r="AA33" s="10">
        <v>31.73</v>
      </c>
      <c r="AB33" s="95">
        <v>658000</v>
      </c>
      <c r="AC33" s="10">
        <v>31.49</v>
      </c>
      <c r="AD33" s="2">
        <f t="shared" si="0"/>
        <v>0.42999999999999972</v>
      </c>
      <c r="AE33" s="138">
        <f t="shared" si="1"/>
        <v>6.7135549872121558E-3</v>
      </c>
    </row>
    <row r="34" spans="1:31" x14ac:dyDescent="0.25">
      <c r="W34" s="133">
        <v>42565</v>
      </c>
      <c r="X34" s="10">
        <v>31.86</v>
      </c>
      <c r="Y34" s="10">
        <v>32.03</v>
      </c>
      <c r="Z34" s="10">
        <v>31.5</v>
      </c>
      <c r="AA34" s="10">
        <v>31.52</v>
      </c>
      <c r="AB34" s="95">
        <v>568400</v>
      </c>
      <c r="AC34" s="10">
        <v>31.28</v>
      </c>
      <c r="AD34" s="2">
        <f t="shared" si="0"/>
        <v>0.53000000000000114</v>
      </c>
      <c r="AE34" s="138">
        <f t="shared" si="1"/>
        <v>-3.1959092361766306E-4</v>
      </c>
    </row>
    <row r="35" spans="1:31" x14ac:dyDescent="0.25">
      <c r="W35" s="133">
        <v>42564</v>
      </c>
      <c r="X35" s="10">
        <v>32.06</v>
      </c>
      <c r="Y35" s="10">
        <v>32.06</v>
      </c>
      <c r="Z35" s="10">
        <v>31.25</v>
      </c>
      <c r="AA35" s="10">
        <v>31.53</v>
      </c>
      <c r="AB35" s="95">
        <v>607500</v>
      </c>
      <c r="AC35" s="10">
        <v>31.29</v>
      </c>
      <c r="AD35" s="2">
        <f t="shared" si="0"/>
        <v>0.81000000000000227</v>
      </c>
      <c r="AE35" s="138">
        <f t="shared" si="1"/>
        <v>-8.8691796008869561E-3</v>
      </c>
    </row>
    <row r="36" spans="1:31" x14ac:dyDescent="0.25">
      <c r="L36" t="s">
        <v>223</v>
      </c>
      <c r="M36" s="2">
        <f>M47+K47-F47</f>
        <v>529.88000000000284</v>
      </c>
      <c r="W36" s="133">
        <v>42563</v>
      </c>
      <c r="X36" s="10">
        <v>31.76</v>
      </c>
      <c r="Y36" s="10">
        <v>31.89</v>
      </c>
      <c r="Z36" s="10">
        <v>31.35</v>
      </c>
      <c r="AA36" s="10">
        <v>31.82</v>
      </c>
      <c r="AB36" s="95">
        <v>738300</v>
      </c>
      <c r="AC36" s="10">
        <v>31.57</v>
      </c>
      <c r="AD36" s="2">
        <f t="shared" si="0"/>
        <v>0.53999999999999915</v>
      </c>
      <c r="AE36" s="138">
        <f t="shared" si="1"/>
        <v>1.7074742268041287E-2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42562</v>
      </c>
      <c r="X37" s="10">
        <v>31.5</v>
      </c>
      <c r="Y37" s="10">
        <v>31.62</v>
      </c>
      <c r="Z37" s="10">
        <v>31.02</v>
      </c>
      <c r="AA37" s="10">
        <v>31.28</v>
      </c>
      <c r="AB37" s="95">
        <v>700700</v>
      </c>
      <c r="AC37" s="10">
        <v>31.04</v>
      </c>
      <c r="AD37" s="2">
        <f t="shared" si="0"/>
        <v>0.60000000000000142</v>
      </c>
      <c r="AE37" s="138">
        <f t="shared" si="1"/>
        <v>1.9041365725541715E-2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42559</v>
      </c>
      <c r="X38" s="10">
        <v>30.5</v>
      </c>
      <c r="Y38" s="10">
        <v>30.99</v>
      </c>
      <c r="Z38" s="10">
        <v>30.44</v>
      </c>
      <c r="AA38" s="10">
        <v>30.7</v>
      </c>
      <c r="AB38" s="95">
        <v>1109000</v>
      </c>
      <c r="AC38" s="10">
        <v>30.46</v>
      </c>
      <c r="AD38" s="2">
        <f t="shared" si="0"/>
        <v>0.54999999999999716</v>
      </c>
      <c r="AE38" s="138">
        <f t="shared" si="1"/>
        <v>2.317769566677863E-2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42558</v>
      </c>
      <c r="X39" s="10">
        <v>30.16</v>
      </c>
      <c r="Y39" s="10">
        <v>30.63</v>
      </c>
      <c r="Z39" s="10">
        <v>29.65</v>
      </c>
      <c r="AA39" s="10">
        <v>30</v>
      </c>
      <c r="AB39" s="95">
        <v>804900</v>
      </c>
      <c r="AC39" s="10">
        <v>29.77</v>
      </c>
      <c r="AD39" s="2">
        <f t="shared" si="0"/>
        <v>0.98000000000000043</v>
      </c>
      <c r="AE39" s="138">
        <f t="shared" si="1"/>
        <v>-3.6813922356090378E-3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42557</v>
      </c>
      <c r="X40" s="10">
        <v>29.85</v>
      </c>
      <c r="Y40" s="10">
        <v>30.22</v>
      </c>
      <c r="Z40" s="10">
        <v>29.31</v>
      </c>
      <c r="AA40" s="10">
        <v>30.11</v>
      </c>
      <c r="AB40" s="95">
        <v>1179700</v>
      </c>
      <c r="AC40" s="10">
        <v>29.88</v>
      </c>
      <c r="AD40" s="2">
        <f t="shared" si="0"/>
        <v>0.91000000000000014</v>
      </c>
      <c r="AE40" s="138">
        <f t="shared" si="1"/>
        <v>3.0211480362538623E-3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42556</v>
      </c>
      <c r="X41" s="10">
        <v>30.57</v>
      </c>
      <c r="Y41" s="10">
        <v>30.76</v>
      </c>
      <c r="Z41" s="10">
        <v>29.75</v>
      </c>
      <c r="AA41" s="10">
        <v>30.02</v>
      </c>
      <c r="AB41" s="95">
        <v>645800</v>
      </c>
      <c r="AC41" s="10">
        <v>29.79</v>
      </c>
      <c r="AD41" s="2">
        <f t="shared" si="0"/>
        <v>1.0100000000000016</v>
      </c>
      <c r="AE41" s="138">
        <f t="shared" si="1"/>
        <v>-2.8375733855185992E-2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42552</v>
      </c>
      <c r="X42" s="10">
        <v>30.59</v>
      </c>
      <c r="Y42" s="10">
        <v>31.18</v>
      </c>
      <c r="Z42" s="10">
        <v>30.51</v>
      </c>
      <c r="AA42" s="10">
        <v>30.9</v>
      </c>
      <c r="AB42" s="95">
        <v>513500</v>
      </c>
      <c r="AC42" s="10">
        <v>30.66</v>
      </c>
      <c r="AD42" s="2">
        <f t="shared" si="0"/>
        <v>0.66999999999999815</v>
      </c>
      <c r="AE42" s="138">
        <f t="shared" si="1"/>
        <v>7.8895463510848529E-3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37.565000000000005</v>
      </c>
      <c r="T43" s="93" t="s">
        <v>98</v>
      </c>
      <c r="U43" s="439">
        <v>34.200000000000003</v>
      </c>
      <c r="W43" s="133">
        <v>42551</v>
      </c>
      <c r="X43" s="10">
        <v>29.94</v>
      </c>
      <c r="Y43" s="10">
        <v>30.68</v>
      </c>
      <c r="Z43" s="10">
        <v>29.76</v>
      </c>
      <c r="AA43" s="10">
        <v>30.66</v>
      </c>
      <c r="AB43" s="95">
        <v>803700</v>
      </c>
      <c r="AC43" s="10">
        <v>30.42</v>
      </c>
      <c r="AD43" s="2">
        <f t="shared" si="0"/>
        <v>0.91999999999999815</v>
      </c>
      <c r="AE43" s="138">
        <f t="shared" si="1"/>
        <v>3.1536113936927901E-2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37.223500000000001</v>
      </c>
      <c r="T44" s="93" t="s">
        <v>99</v>
      </c>
      <c r="U44" s="439">
        <v>34.32</v>
      </c>
      <c r="W44" s="133">
        <v>42550</v>
      </c>
      <c r="X44" s="10">
        <v>30</v>
      </c>
      <c r="Y44" s="10">
        <v>30.19</v>
      </c>
      <c r="Z44" s="10">
        <v>29.5</v>
      </c>
      <c r="AA44" s="10">
        <v>29.72</v>
      </c>
      <c r="AB44" s="95">
        <v>910500</v>
      </c>
      <c r="AC44" s="10">
        <v>29.49</v>
      </c>
      <c r="AD44" s="2">
        <f t="shared" si="0"/>
        <v>0.69000000000000128</v>
      </c>
      <c r="AE44" s="138">
        <f t="shared" si="1"/>
        <v>4.7700170357749538E-3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36.881999999999998</v>
      </c>
      <c r="T45" s="93" t="s">
        <v>100</v>
      </c>
      <c r="U45" s="439" t="s">
        <v>362</v>
      </c>
      <c r="W45" s="133">
        <v>42549</v>
      </c>
      <c r="X45" s="10">
        <v>29.44</v>
      </c>
      <c r="Y45" s="10">
        <v>29.72</v>
      </c>
      <c r="Z45" s="10">
        <v>29.17</v>
      </c>
      <c r="AA45" s="10">
        <v>29.58</v>
      </c>
      <c r="AB45" s="95">
        <v>1352500</v>
      </c>
      <c r="AC45" s="10">
        <v>29.35</v>
      </c>
      <c r="AD45" s="2">
        <f t="shared" si="0"/>
        <v>0.54999999999999716</v>
      </c>
      <c r="AE45" s="138">
        <f t="shared" si="1"/>
        <v>2.0869565217391362E-2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36.540500000000002</v>
      </c>
      <c r="Q46" s="2"/>
      <c r="T46" s="93" t="s">
        <v>101</v>
      </c>
      <c r="U46" s="439" t="s">
        <v>363</v>
      </c>
      <c r="W46" s="133">
        <v>42548</v>
      </c>
      <c r="X46" s="10">
        <v>29.98</v>
      </c>
      <c r="Y46" s="10">
        <v>30</v>
      </c>
      <c r="Z46" s="10">
        <v>28.72</v>
      </c>
      <c r="AA46" s="10">
        <v>28.97</v>
      </c>
      <c r="AB46" s="95">
        <v>1003800</v>
      </c>
      <c r="AC46" s="10">
        <v>28.75</v>
      </c>
      <c r="AD46" s="2">
        <f t="shared" si="0"/>
        <v>1.2800000000000011</v>
      </c>
      <c r="AE46" s="138">
        <f t="shared" si="1"/>
        <v>-4.8328368090036489E-2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36.198999999999998</v>
      </c>
      <c r="Q47" s="2"/>
      <c r="T47" s="93" t="s">
        <v>102</v>
      </c>
      <c r="U47" s="439">
        <v>34.33</v>
      </c>
      <c r="W47" s="133">
        <v>42545</v>
      </c>
      <c r="X47" s="10">
        <v>31.91</v>
      </c>
      <c r="Y47" s="10">
        <v>32.01</v>
      </c>
      <c r="Z47" s="10">
        <v>30.42</v>
      </c>
      <c r="AA47" s="10">
        <v>30.44</v>
      </c>
      <c r="AB47" s="95">
        <v>1182600</v>
      </c>
      <c r="AC47" s="10">
        <v>30.21</v>
      </c>
      <c r="AD47" s="2">
        <f t="shared" si="0"/>
        <v>1.5899999999999963</v>
      </c>
      <c r="AE47" s="138">
        <f t="shared" si="1"/>
        <v>-9.0060240963855454E-2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35.857500000000002</v>
      </c>
      <c r="Q48" s="2"/>
      <c r="T48" s="93" t="s">
        <v>103</v>
      </c>
      <c r="U48" s="439">
        <v>1.4225300000000001</v>
      </c>
      <c r="W48" s="133">
        <v>42544</v>
      </c>
      <c r="X48" s="10">
        <v>33.17</v>
      </c>
      <c r="Y48" s="10">
        <v>33.47</v>
      </c>
      <c r="Z48" s="10">
        <v>33.17</v>
      </c>
      <c r="AA48" s="10">
        <v>33.46</v>
      </c>
      <c r="AB48" s="95">
        <v>462100</v>
      </c>
      <c r="AC48" s="10">
        <v>33.200000000000003</v>
      </c>
      <c r="AD48" s="2">
        <f t="shared" si="0"/>
        <v>0.29999999999999716</v>
      </c>
      <c r="AE48" s="138">
        <f t="shared" si="1"/>
        <v>2.5324274243360145E-2</v>
      </c>
    </row>
    <row r="49" spans="15:31" x14ac:dyDescent="0.25">
      <c r="O49" s="83">
        <v>1.04</v>
      </c>
      <c r="P49" s="83">
        <f t="shared" si="5"/>
        <v>35.515999999999998</v>
      </c>
      <c r="Q49" s="2"/>
      <c r="T49" s="93" t="s">
        <v>123</v>
      </c>
      <c r="U49" s="439" t="s">
        <v>323</v>
      </c>
      <c r="W49" s="133">
        <v>42543</v>
      </c>
      <c r="X49" s="10">
        <v>32.85</v>
      </c>
      <c r="Y49" s="10">
        <v>32.9</v>
      </c>
      <c r="Z49" s="10">
        <v>32.49</v>
      </c>
      <c r="AA49" s="10">
        <v>32.630000000000003</v>
      </c>
      <c r="AB49" s="95">
        <v>484300</v>
      </c>
      <c r="AC49" s="10">
        <v>32.380000000000003</v>
      </c>
      <c r="AD49" s="2">
        <f t="shared" si="0"/>
        <v>0.40999999999999659</v>
      </c>
      <c r="AE49" s="138">
        <f t="shared" si="1"/>
        <v>-9.2564023449537292E-4</v>
      </c>
    </row>
    <row r="50" spans="15:31" x14ac:dyDescent="0.25">
      <c r="O50" s="83">
        <v>1.03</v>
      </c>
      <c r="P50" s="83">
        <f t="shared" si="5"/>
        <v>35.174500000000002</v>
      </c>
      <c r="Q50" s="2"/>
      <c r="T50" s="93"/>
      <c r="U50" s="439"/>
      <c r="W50" s="133">
        <v>42542</v>
      </c>
      <c r="X50" s="10">
        <v>33.340000000000003</v>
      </c>
      <c r="Y50" s="10">
        <v>33.42</v>
      </c>
      <c r="Z50" s="10">
        <v>32.53</v>
      </c>
      <c r="AA50" s="10">
        <v>32.659999999999997</v>
      </c>
      <c r="AB50" s="95">
        <v>747400</v>
      </c>
      <c r="AC50" s="10">
        <v>32.409999999999997</v>
      </c>
      <c r="AD50" s="2">
        <f t="shared" si="0"/>
        <v>0.89000000000000057</v>
      </c>
      <c r="AE50" s="138">
        <f t="shared" si="1"/>
        <v>-2.0845921450151184E-2</v>
      </c>
    </row>
    <row r="51" spans="15:31" x14ac:dyDescent="0.25">
      <c r="O51" s="83">
        <v>1.02</v>
      </c>
      <c r="P51" s="83">
        <f t="shared" si="5"/>
        <v>34.832999999999998</v>
      </c>
      <c r="Q51" s="2"/>
      <c r="T51" s="93" t="s">
        <v>105</v>
      </c>
      <c r="U51" s="439" t="s">
        <v>497</v>
      </c>
      <c r="W51" s="133">
        <v>42541</v>
      </c>
      <c r="X51" s="10">
        <v>33.479999999999997</v>
      </c>
      <c r="Y51" s="10">
        <v>33.72</v>
      </c>
      <c r="Z51" s="10">
        <v>33.26</v>
      </c>
      <c r="AA51" s="10">
        <v>33.36</v>
      </c>
      <c r="AB51" s="95">
        <v>406600</v>
      </c>
      <c r="AC51" s="10">
        <v>33.1</v>
      </c>
      <c r="AD51" s="2">
        <f t="shared" si="0"/>
        <v>0.46000000000000085</v>
      </c>
      <c r="AE51" s="138">
        <f t="shared" si="1"/>
        <v>1.3161922252831415E-2</v>
      </c>
    </row>
    <row r="52" spans="15:31" x14ac:dyDescent="0.25">
      <c r="O52" s="83">
        <v>1.01</v>
      </c>
      <c r="P52" s="83">
        <f t="shared" si="5"/>
        <v>34.491500000000002</v>
      </c>
      <c r="Q52" s="2"/>
      <c r="T52" s="93" t="s">
        <v>106</v>
      </c>
      <c r="U52" s="439" t="s">
        <v>264</v>
      </c>
      <c r="W52" s="133">
        <v>42538</v>
      </c>
      <c r="X52" s="10">
        <v>32.6</v>
      </c>
      <c r="Y52" s="10">
        <v>33.07</v>
      </c>
      <c r="Z52" s="10">
        <v>32.409999999999997</v>
      </c>
      <c r="AA52" s="10">
        <v>32.92</v>
      </c>
      <c r="AB52" s="95">
        <v>893300</v>
      </c>
      <c r="AC52" s="10">
        <v>32.67</v>
      </c>
      <c r="AD52" s="2">
        <f t="shared" si="0"/>
        <v>0.66000000000000369</v>
      </c>
      <c r="AE52" s="138">
        <f t="shared" si="1"/>
        <v>1.3337468982630218E-2</v>
      </c>
    </row>
    <row r="53" spans="15:31" x14ac:dyDescent="0.25">
      <c r="O53" s="83">
        <v>1</v>
      </c>
      <c r="P53" s="83">
        <f t="shared" si="5"/>
        <v>34.15</v>
      </c>
      <c r="Q53" s="2"/>
      <c r="T53" s="93" t="s">
        <v>107</v>
      </c>
      <c r="U53" s="440">
        <v>337514</v>
      </c>
      <c r="W53" s="133">
        <v>42537</v>
      </c>
      <c r="X53" s="10">
        <v>32.22</v>
      </c>
      <c r="Y53" s="10">
        <v>32.619999999999997</v>
      </c>
      <c r="Z53" s="10">
        <v>31.8</v>
      </c>
      <c r="AA53" s="10">
        <v>32.49</v>
      </c>
      <c r="AB53" s="95">
        <v>568600</v>
      </c>
      <c r="AC53" s="10">
        <v>32.24</v>
      </c>
      <c r="AD53" s="2">
        <f t="shared" si="0"/>
        <v>0.81999999999999673</v>
      </c>
      <c r="AE53" s="138">
        <f t="shared" si="1"/>
        <v>1.55327741534661E-3</v>
      </c>
    </row>
    <row r="54" spans="15:31" x14ac:dyDescent="0.25">
      <c r="O54" s="83">
        <v>0.99</v>
      </c>
      <c r="P54" s="83">
        <f t="shared" si="5"/>
        <v>33.808499999999995</v>
      </c>
      <c r="Q54" s="2"/>
      <c r="T54" s="93" t="s">
        <v>110</v>
      </c>
      <c r="U54" s="440">
        <v>647195</v>
      </c>
      <c r="W54" s="133">
        <v>42536</v>
      </c>
      <c r="X54" s="10">
        <v>32.770000000000003</v>
      </c>
      <c r="Y54" s="10">
        <v>32.97</v>
      </c>
      <c r="Z54" s="10">
        <v>32.409999999999997</v>
      </c>
      <c r="AA54" s="10">
        <v>32.44</v>
      </c>
      <c r="AB54" s="95">
        <v>415100</v>
      </c>
      <c r="AC54" s="10">
        <v>32.19</v>
      </c>
      <c r="AD54" s="2">
        <f t="shared" si="0"/>
        <v>0.56000000000000227</v>
      </c>
      <c r="AE54" s="138">
        <f t="shared" si="1"/>
        <v>-2.4790827393865733E-3</v>
      </c>
    </row>
    <row r="55" spans="15:31" x14ac:dyDescent="0.25">
      <c r="O55" s="83">
        <v>0.98</v>
      </c>
      <c r="P55" s="83">
        <f t="shared" si="5"/>
        <v>33.466999999999999</v>
      </c>
      <c r="Q55" s="2"/>
      <c r="T55" s="93" t="s">
        <v>108</v>
      </c>
      <c r="U55" s="439" t="s">
        <v>498</v>
      </c>
      <c r="W55" s="133">
        <v>42535</v>
      </c>
      <c r="X55" s="10">
        <v>32.72</v>
      </c>
      <c r="Y55" s="10">
        <v>33.130000000000003</v>
      </c>
      <c r="Z55" s="10">
        <v>32.33</v>
      </c>
      <c r="AA55" s="10">
        <v>32.520000000000003</v>
      </c>
      <c r="AB55" s="95">
        <v>879400</v>
      </c>
      <c r="AC55" s="10">
        <v>32.270000000000003</v>
      </c>
      <c r="AD55" s="2">
        <f t="shared" si="0"/>
        <v>0.80000000000000426</v>
      </c>
      <c r="AE55" s="138">
        <f t="shared" si="1"/>
        <v>-1.1941212492345143E-2</v>
      </c>
    </row>
    <row r="56" spans="15:31" x14ac:dyDescent="0.25">
      <c r="O56" s="83">
        <v>0.97</v>
      </c>
      <c r="P56" s="83">
        <f t="shared" si="5"/>
        <v>33.125499999999995</v>
      </c>
      <c r="Q56" s="2"/>
      <c r="T56" s="93" t="s">
        <v>111</v>
      </c>
      <c r="U56" s="439">
        <v>20.51</v>
      </c>
      <c r="W56" s="133">
        <v>42534</v>
      </c>
      <c r="X56" s="10">
        <v>33.369999999999997</v>
      </c>
      <c r="Y56" s="10">
        <v>33.5</v>
      </c>
      <c r="Z56" s="10">
        <v>32.89</v>
      </c>
      <c r="AA56" s="10">
        <v>32.909999999999997</v>
      </c>
      <c r="AB56" s="95">
        <v>448200</v>
      </c>
      <c r="AC56" s="10">
        <v>32.659999999999997</v>
      </c>
      <c r="AD56" s="2">
        <f t="shared" si="0"/>
        <v>0.60999999999999943</v>
      </c>
      <c r="AE56" s="138">
        <f t="shared" si="1"/>
        <v>-1.5672091621458772E-2</v>
      </c>
    </row>
    <row r="57" spans="15:31" x14ac:dyDescent="0.25">
      <c r="O57" s="83">
        <v>0.96</v>
      </c>
      <c r="P57" s="83">
        <f t="shared" si="5"/>
        <v>32.783999999999999</v>
      </c>
      <c r="Q57" s="2"/>
      <c r="T57" s="93" t="s">
        <v>112</v>
      </c>
      <c r="U57" s="439">
        <v>1.67</v>
      </c>
      <c r="W57" s="133">
        <v>42531</v>
      </c>
      <c r="X57" s="10">
        <v>33.61</v>
      </c>
      <c r="Y57" s="10">
        <v>33.630000000000003</v>
      </c>
      <c r="Z57" s="10">
        <v>33.07</v>
      </c>
      <c r="AA57" s="10">
        <v>33.44</v>
      </c>
      <c r="AB57" s="95">
        <v>877900</v>
      </c>
      <c r="AC57" s="10">
        <v>33.18</v>
      </c>
      <c r="AD57" s="2">
        <f t="shared" si="0"/>
        <v>0.56000000000000227</v>
      </c>
      <c r="AE57" s="138">
        <f t="shared" si="1"/>
        <v>-1.9213715637008577E-2</v>
      </c>
    </row>
    <row r="58" spans="15:31" x14ac:dyDescent="0.25">
      <c r="O58" s="83">
        <v>0.95</v>
      </c>
      <c r="P58" s="83">
        <f t="shared" si="5"/>
        <v>32.442499999999995</v>
      </c>
      <c r="Q58" s="2"/>
      <c r="T58" s="93" t="s">
        <v>109</v>
      </c>
      <c r="U58" s="439" t="s">
        <v>499</v>
      </c>
      <c r="W58" s="133">
        <v>42530</v>
      </c>
      <c r="X58" s="10">
        <v>33.96</v>
      </c>
      <c r="Y58" s="10">
        <v>34.14</v>
      </c>
      <c r="Z58" s="10">
        <v>33.74</v>
      </c>
      <c r="AA58" s="10">
        <v>34.090000000000003</v>
      </c>
      <c r="AB58" s="95">
        <v>247800</v>
      </c>
      <c r="AC58" s="10">
        <v>33.83</v>
      </c>
      <c r="AD58" s="2">
        <f t="shared" si="0"/>
        <v>0.39999999999999858</v>
      </c>
      <c r="AE58" s="138">
        <f t="shared" si="1"/>
        <v>-8.2087364409264563E-3</v>
      </c>
    </row>
    <row r="59" spans="15:31" x14ac:dyDescent="0.25">
      <c r="O59" s="83">
        <v>0.94</v>
      </c>
      <c r="P59" s="83">
        <f t="shared" si="5"/>
        <v>32.100999999999999</v>
      </c>
      <c r="W59" s="133">
        <v>42529</v>
      </c>
      <c r="X59" s="10">
        <v>34.5</v>
      </c>
      <c r="Y59" s="10">
        <v>34.57</v>
      </c>
      <c r="Z59" s="10">
        <v>34.25</v>
      </c>
      <c r="AA59" s="10">
        <v>34.380000000000003</v>
      </c>
      <c r="AB59" s="95">
        <v>740900</v>
      </c>
      <c r="AC59" s="10">
        <v>34.11</v>
      </c>
      <c r="AD59" s="2">
        <f t="shared" si="0"/>
        <v>0.32000000000000028</v>
      </c>
      <c r="AE59" s="138">
        <f t="shared" si="1"/>
        <v>2.9403116730373213E-3</v>
      </c>
    </row>
    <row r="60" spans="15:31" x14ac:dyDescent="0.25">
      <c r="O60" s="83">
        <v>0.93</v>
      </c>
      <c r="P60" s="83">
        <f t="shared" si="5"/>
        <v>31.759499999999999</v>
      </c>
      <c r="W60" s="133">
        <v>42528</v>
      </c>
      <c r="X60" s="10">
        <v>33.950000000000003</v>
      </c>
      <c r="Y60" s="10">
        <v>34.369999999999997</v>
      </c>
      <c r="Z60" s="10">
        <v>33.869999999999997</v>
      </c>
      <c r="AA60" s="10">
        <v>34.270000000000003</v>
      </c>
      <c r="AB60" s="95">
        <v>376500</v>
      </c>
      <c r="AC60" s="10">
        <v>34.01</v>
      </c>
      <c r="AD60" s="2">
        <f t="shared" si="0"/>
        <v>0.5</v>
      </c>
      <c r="AE60" s="138">
        <f t="shared" si="1"/>
        <v>9.7980997624702582E-3</v>
      </c>
    </row>
    <row r="61" spans="15:31" x14ac:dyDescent="0.25">
      <c r="O61" s="83">
        <v>0.92</v>
      </c>
      <c r="P61" s="83">
        <f t="shared" si="5"/>
        <v>31.417999999999999</v>
      </c>
      <c r="W61" s="133">
        <v>42527</v>
      </c>
      <c r="X61" s="10">
        <v>33.79</v>
      </c>
      <c r="Y61" s="10">
        <v>34.07</v>
      </c>
      <c r="Z61" s="10">
        <v>33.49</v>
      </c>
      <c r="AA61" s="10">
        <v>33.94</v>
      </c>
      <c r="AB61" s="95">
        <v>704000</v>
      </c>
      <c r="AC61" s="10">
        <v>33.68</v>
      </c>
      <c r="AD61" s="2">
        <f t="shared" si="0"/>
        <v>0.57999999999999829</v>
      </c>
      <c r="AE61" s="138">
        <f t="shared" si="1"/>
        <v>1.1411411411411443E-2</v>
      </c>
    </row>
    <row r="62" spans="15:31" x14ac:dyDescent="0.25">
      <c r="O62" s="83">
        <v>0.91</v>
      </c>
      <c r="P62" s="83">
        <f t="shared" si="5"/>
        <v>31.076499999999999</v>
      </c>
      <c r="W62" s="133">
        <v>42524</v>
      </c>
      <c r="X62" s="10">
        <v>33.96</v>
      </c>
      <c r="Y62" s="10">
        <v>33.96</v>
      </c>
      <c r="Z62" s="10">
        <v>33.31</v>
      </c>
      <c r="AA62" s="10">
        <v>33.56</v>
      </c>
      <c r="AB62" s="95">
        <v>655300</v>
      </c>
      <c r="AC62" s="10">
        <v>33.299999999999997</v>
      </c>
      <c r="AD62" s="2">
        <f t="shared" si="0"/>
        <v>0.64999999999999858</v>
      </c>
      <c r="AE62" s="138">
        <f t="shared" si="1"/>
        <v>-7.1556350626118537E-3</v>
      </c>
    </row>
    <row r="63" spans="15:31" x14ac:dyDescent="0.25">
      <c r="O63" s="83">
        <v>0.9</v>
      </c>
      <c r="P63" s="83">
        <f t="shared" si="5"/>
        <v>30.734999999999999</v>
      </c>
      <c r="W63" s="133">
        <v>42523</v>
      </c>
      <c r="X63" s="10">
        <v>33.090000000000003</v>
      </c>
      <c r="Y63" s="10">
        <v>33.840000000000003</v>
      </c>
      <c r="Z63" s="10">
        <v>33.090000000000003</v>
      </c>
      <c r="AA63" s="10">
        <v>33.799999999999997</v>
      </c>
      <c r="AB63" s="95">
        <v>635100</v>
      </c>
      <c r="AC63" s="10">
        <v>33.54</v>
      </c>
      <c r="AD63" s="2">
        <f t="shared" si="0"/>
        <v>0.75</v>
      </c>
      <c r="AE63" s="138">
        <f t="shared" si="1"/>
        <v>1.6363636363636358E-2</v>
      </c>
    </row>
    <row r="64" spans="15:31" x14ac:dyDescent="0.25">
      <c r="W64" s="133">
        <v>42522</v>
      </c>
      <c r="X64" s="10">
        <v>32.96</v>
      </c>
      <c r="Y64" s="10">
        <v>33.42</v>
      </c>
      <c r="Z64" s="10">
        <v>32.6</v>
      </c>
      <c r="AA64" s="10">
        <v>33.26</v>
      </c>
      <c r="AB64" s="95">
        <v>778600</v>
      </c>
      <c r="AC64" s="10">
        <v>33</v>
      </c>
      <c r="AD64" s="2">
        <f t="shared" si="0"/>
        <v>0.82000000000000028</v>
      </c>
      <c r="AE64" s="138">
        <f t="shared" si="1"/>
        <v>3.0312215822969613E-4</v>
      </c>
    </row>
    <row r="65" spans="23:31" x14ac:dyDescent="0.25">
      <c r="W65" s="133">
        <v>42521</v>
      </c>
      <c r="X65" s="10">
        <v>33.520000000000003</v>
      </c>
      <c r="Y65" s="10">
        <v>33.979999999999997</v>
      </c>
      <c r="Z65" s="10">
        <v>33.14</v>
      </c>
      <c r="AA65" s="10">
        <v>33.25</v>
      </c>
      <c r="AB65" s="95">
        <v>966600</v>
      </c>
      <c r="AC65" s="10">
        <v>32.99</v>
      </c>
      <c r="AD65" s="2">
        <f t="shared" si="0"/>
        <v>0.83999999999999631</v>
      </c>
      <c r="AE65" s="138">
        <f t="shared" si="1"/>
        <v>-5.72634116937909E-3</v>
      </c>
    </row>
    <row r="66" spans="23:31" x14ac:dyDescent="0.25">
      <c r="W66" s="133">
        <v>42517</v>
      </c>
      <c r="X66" s="10">
        <v>33.590000000000003</v>
      </c>
      <c r="Y66" s="10">
        <v>33.9</v>
      </c>
      <c r="Z66" s="10">
        <v>33.26</v>
      </c>
      <c r="AA66" s="10">
        <v>33.44</v>
      </c>
      <c r="AB66" s="95">
        <v>579700</v>
      </c>
      <c r="AC66" s="10">
        <v>33.18</v>
      </c>
      <c r="AD66" s="2">
        <f t="shared" si="0"/>
        <v>0.64000000000000057</v>
      </c>
      <c r="AE66" s="138">
        <f t="shared" si="1"/>
        <v>-7.1813285457810183E-3</v>
      </c>
    </row>
    <row r="67" spans="23:31" x14ac:dyDescent="0.25">
      <c r="W67" s="133">
        <v>42516</v>
      </c>
      <c r="X67" s="10">
        <v>34.229999999999997</v>
      </c>
      <c r="Y67" s="10">
        <v>34.43</v>
      </c>
      <c r="Z67" s="10">
        <v>33.57</v>
      </c>
      <c r="AA67" s="10">
        <v>33.68</v>
      </c>
      <c r="AB67" s="95">
        <v>522000</v>
      </c>
      <c r="AC67" s="10">
        <v>33.42</v>
      </c>
      <c r="AD67" s="2">
        <f>Y67-Z67</f>
        <v>0.85999999999999943</v>
      </c>
      <c r="AE67" s="138">
        <f>AC67/AC68-1</f>
        <v>-1.0657193605683846E-2</v>
      </c>
    </row>
    <row r="68" spans="23:31" x14ac:dyDescent="0.25">
      <c r="W68" s="133">
        <v>42515</v>
      </c>
      <c r="X68" s="10">
        <v>33.47</v>
      </c>
      <c r="Y68" s="10">
        <v>34.159999999999997</v>
      </c>
      <c r="Z68" s="10">
        <v>33.25</v>
      </c>
      <c r="AA68" s="10">
        <v>34.04</v>
      </c>
      <c r="AB68" s="95">
        <v>506700</v>
      </c>
      <c r="AC68" s="10">
        <v>33.78</v>
      </c>
      <c r="AD68" s="2">
        <f>Y68-Z68</f>
        <v>0.90999999999999659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42608</v>
      </c>
      <c r="X2" s="10">
        <v>107.94</v>
      </c>
      <c r="Y2" s="10">
        <v>108.29</v>
      </c>
      <c r="Z2" s="10">
        <v>106.94</v>
      </c>
      <c r="AA2" s="10">
        <v>107.31</v>
      </c>
      <c r="AB2" s="95">
        <v>2508900</v>
      </c>
      <c r="AC2" s="10">
        <v>107.31</v>
      </c>
      <c r="AD2" s="2">
        <f>Y2-Z2</f>
        <v>1.3500000000000085</v>
      </c>
      <c r="AE2" s="138">
        <f>AC2/AC3-1</f>
        <v>-3.8061641292238546E-3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107.31</v>
      </c>
      <c r="W3" s="133">
        <v>42607</v>
      </c>
      <c r="X3" s="10">
        <v>107.75</v>
      </c>
      <c r="Y3" s="10">
        <v>108.14</v>
      </c>
      <c r="Z3" s="10">
        <v>107.41</v>
      </c>
      <c r="AA3" s="10">
        <v>107.72</v>
      </c>
      <c r="AB3" s="95">
        <v>1793600</v>
      </c>
      <c r="AC3" s="10">
        <v>107.72</v>
      </c>
      <c r="AD3" s="2">
        <f t="shared" ref="AD3:AD66" si="0">Y3-Z3</f>
        <v>0.73000000000000398</v>
      </c>
      <c r="AE3" s="138">
        <f t="shared" ref="AE3:AE66" si="1">AC3/AC4-1</f>
        <v>-2.2230455724341347E-3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107.31</v>
      </c>
      <c r="W4" s="133">
        <v>42606</v>
      </c>
      <c r="X4" s="10">
        <v>108.02</v>
      </c>
      <c r="Y4" s="10">
        <v>108.32</v>
      </c>
      <c r="Z4" s="10">
        <v>107.6</v>
      </c>
      <c r="AA4" s="10">
        <v>107.96</v>
      </c>
      <c r="AB4" s="95">
        <v>2444700</v>
      </c>
      <c r="AC4" s="10">
        <v>107.96</v>
      </c>
      <c r="AD4" s="2">
        <f t="shared" si="0"/>
        <v>0.71999999999999886</v>
      </c>
      <c r="AE4" s="138">
        <f t="shared" si="1"/>
        <v>-3.7037037037046527E-4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42605</v>
      </c>
      <c r="X5" s="10">
        <v>109</v>
      </c>
      <c r="Y5" s="10">
        <v>109.35</v>
      </c>
      <c r="Z5" s="10">
        <v>108</v>
      </c>
      <c r="AA5" s="10">
        <v>108</v>
      </c>
      <c r="AB5" s="95">
        <v>3064100</v>
      </c>
      <c r="AC5" s="10">
        <v>108</v>
      </c>
      <c r="AD5" s="2">
        <f t="shared" si="0"/>
        <v>1.3499999999999943</v>
      </c>
      <c r="AE5" s="138">
        <f t="shared" si="1"/>
        <v>-4.6082949308755561E-3</v>
      </c>
    </row>
    <row r="6" spans="1:31" x14ac:dyDescent="0.25">
      <c r="O6" s="11" t="s">
        <v>64</v>
      </c>
      <c r="Q6" s="2">
        <f>Q3*Q2</f>
        <v>0</v>
      </c>
      <c r="W6" s="133">
        <v>42604</v>
      </c>
      <c r="X6" s="10">
        <v>108.52</v>
      </c>
      <c r="Y6" s="10">
        <v>108.99</v>
      </c>
      <c r="Z6" s="10">
        <v>108.14</v>
      </c>
      <c r="AA6" s="10">
        <v>108.5</v>
      </c>
      <c r="AB6" s="95">
        <v>2450500</v>
      </c>
      <c r="AC6" s="10">
        <v>108.5</v>
      </c>
      <c r="AD6" s="2">
        <f t="shared" si="0"/>
        <v>0.84999999999999432</v>
      </c>
      <c r="AE6" s="138">
        <f t="shared" si="1"/>
        <v>-5.8640278541323143E-3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42601</v>
      </c>
      <c r="X7" s="10">
        <v>109.01</v>
      </c>
      <c r="Y7" s="10">
        <v>109.42</v>
      </c>
      <c r="Z7" s="10">
        <v>108.9</v>
      </c>
      <c r="AA7" s="10">
        <v>109.14</v>
      </c>
      <c r="AB7" s="95">
        <v>2388800</v>
      </c>
      <c r="AC7" s="10">
        <v>109.14</v>
      </c>
      <c r="AD7" s="2">
        <f t="shared" si="0"/>
        <v>0.51999999999999602</v>
      </c>
      <c r="AE7" s="138">
        <f t="shared" si="1"/>
        <v>-1.7378578615201423E-3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42600</v>
      </c>
      <c r="X8" s="10">
        <v>109.05</v>
      </c>
      <c r="Y8" s="10">
        <v>109.42</v>
      </c>
      <c r="Z8" s="10">
        <v>108.85</v>
      </c>
      <c r="AA8" s="10">
        <v>109.33</v>
      </c>
      <c r="AB8" s="95">
        <v>1959800</v>
      </c>
      <c r="AC8" s="10">
        <v>109.33</v>
      </c>
      <c r="AD8" s="2">
        <f t="shared" si="0"/>
        <v>0.57000000000000739</v>
      </c>
      <c r="AE8" s="138">
        <f t="shared" si="1"/>
        <v>3.5799522673030104E-3</v>
      </c>
    </row>
    <row r="9" spans="1:31" x14ac:dyDescent="0.25">
      <c r="O9" s="11" t="s">
        <v>224</v>
      </c>
      <c r="Q9" s="138">
        <f>IF(Q2=0, 0, Q8/Q6)</f>
        <v>0</v>
      </c>
      <c r="W9" s="133">
        <v>42599</v>
      </c>
      <c r="X9" s="10">
        <v>108.55</v>
      </c>
      <c r="Y9" s="10">
        <v>109.01</v>
      </c>
      <c r="Z9" s="10">
        <v>108.2</v>
      </c>
      <c r="AA9" s="10">
        <v>108.94</v>
      </c>
      <c r="AB9" s="95">
        <v>2208000</v>
      </c>
      <c r="AC9" s="10">
        <v>108.94</v>
      </c>
      <c r="AD9" s="2">
        <f t="shared" si="0"/>
        <v>0.81000000000000227</v>
      </c>
      <c r="AE9" s="138" t="e">
        <f t="shared" si="1"/>
        <v>#DIV/0!</v>
      </c>
    </row>
    <row r="10" spans="1:31" x14ac:dyDescent="0.25">
      <c r="O10" s="11" t="s">
        <v>223</v>
      </c>
      <c r="P10" s="34"/>
      <c r="Q10" s="2">
        <f>M27</f>
        <v>114.84999999999991</v>
      </c>
      <c r="W10" s="133">
        <v>42599</v>
      </c>
      <c r="X10" s="10" t="s">
        <v>228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2.4400000000000002E-2</v>
      </c>
      <c r="W11" s="133">
        <v>42598</v>
      </c>
      <c r="X11" s="10">
        <v>109.21</v>
      </c>
      <c r="Y11" s="10">
        <v>109.62</v>
      </c>
      <c r="Z11" s="10">
        <v>109</v>
      </c>
      <c r="AA11" s="10">
        <v>109.16</v>
      </c>
      <c r="AB11" s="95">
        <v>2413700</v>
      </c>
      <c r="AC11" s="10">
        <v>108.5</v>
      </c>
      <c r="AD11" s="2">
        <f t="shared" si="0"/>
        <v>0.62000000000000455</v>
      </c>
      <c r="AE11" s="138">
        <f t="shared" si="1"/>
        <v>-4.8610474181418617E-3</v>
      </c>
    </row>
    <row r="12" spans="1:31" x14ac:dyDescent="0.25">
      <c r="W12" s="133">
        <v>42597</v>
      </c>
      <c r="X12" s="10">
        <v>109.17</v>
      </c>
      <c r="Y12" s="10">
        <v>109.83</v>
      </c>
      <c r="Z12" s="10">
        <v>109.17</v>
      </c>
      <c r="AA12" s="10">
        <v>109.69</v>
      </c>
      <c r="AB12" s="95">
        <v>2044500</v>
      </c>
      <c r="AC12" s="10">
        <v>109.03</v>
      </c>
      <c r="AD12" s="2">
        <f t="shared" si="0"/>
        <v>0.65999999999999659</v>
      </c>
      <c r="AE12" s="138">
        <f t="shared" si="1"/>
        <v>7.5778578689584819E-3</v>
      </c>
    </row>
    <row r="13" spans="1:31" x14ac:dyDescent="0.25">
      <c r="W13" s="133">
        <v>42594</v>
      </c>
      <c r="X13" s="10">
        <v>109.02</v>
      </c>
      <c r="Y13" s="10">
        <v>109.18</v>
      </c>
      <c r="Z13" s="10">
        <v>108.55</v>
      </c>
      <c r="AA13" s="10">
        <v>108.87</v>
      </c>
      <c r="AB13" s="95">
        <v>1808400</v>
      </c>
      <c r="AC13" s="10">
        <v>108.21</v>
      </c>
      <c r="AD13" s="2">
        <f t="shared" si="0"/>
        <v>0.63000000000000966</v>
      </c>
      <c r="AE13" s="138">
        <f t="shared" si="1"/>
        <v>-2.8566162919277938E-3</v>
      </c>
    </row>
    <row r="14" spans="1:31" x14ac:dyDescent="0.25">
      <c r="W14" s="133">
        <v>42593</v>
      </c>
      <c r="X14" s="10">
        <v>108.5</v>
      </c>
      <c r="Y14" s="10">
        <v>109.29</v>
      </c>
      <c r="Z14" s="10">
        <v>108.46</v>
      </c>
      <c r="AA14" s="10">
        <v>109.18</v>
      </c>
      <c r="AB14" s="95">
        <v>2005200</v>
      </c>
      <c r="AC14" s="10">
        <v>108.52</v>
      </c>
      <c r="AD14" s="2">
        <f t="shared" si="0"/>
        <v>0.83000000000001251</v>
      </c>
      <c r="AE14" s="138">
        <f t="shared" si="1"/>
        <v>9.7701684190936167E-3</v>
      </c>
    </row>
    <row r="15" spans="1:31" x14ac:dyDescent="0.25">
      <c r="W15" s="133">
        <v>42592</v>
      </c>
      <c r="X15" s="10">
        <v>108.46</v>
      </c>
      <c r="Y15" s="10">
        <v>108.5</v>
      </c>
      <c r="Z15" s="10">
        <v>107.78</v>
      </c>
      <c r="AA15" s="10">
        <v>108.12</v>
      </c>
      <c r="AB15" s="95">
        <v>1658700</v>
      </c>
      <c r="AC15" s="10">
        <v>107.47</v>
      </c>
      <c r="AD15" s="2">
        <f t="shared" si="0"/>
        <v>0.71999999999999886</v>
      </c>
      <c r="AE15" s="138">
        <f t="shared" si="1"/>
        <v>-1.9502228826152601E-3</v>
      </c>
    </row>
    <row r="16" spans="1:31" x14ac:dyDescent="0.25">
      <c r="W16" s="133">
        <v>42591</v>
      </c>
      <c r="X16" s="10">
        <v>108.01</v>
      </c>
      <c r="Y16" s="10">
        <v>108.4</v>
      </c>
      <c r="Z16" s="10">
        <v>107.87</v>
      </c>
      <c r="AA16" s="10">
        <v>108.34</v>
      </c>
      <c r="AB16" s="95">
        <v>2213100</v>
      </c>
      <c r="AC16" s="10">
        <v>107.68</v>
      </c>
      <c r="AD16" s="2">
        <f t="shared" si="0"/>
        <v>0.53000000000000114</v>
      </c>
      <c r="AE16" s="138">
        <f t="shared" si="1"/>
        <v>5.0401344035841955E-3</v>
      </c>
    </row>
    <row r="17" spans="1:31" x14ac:dyDescent="0.25">
      <c r="W17" s="133">
        <v>42590</v>
      </c>
      <c r="X17" s="10">
        <v>107.74</v>
      </c>
      <c r="Y17" s="10">
        <v>108.34</v>
      </c>
      <c r="Z17" s="10">
        <v>107.49</v>
      </c>
      <c r="AA17" s="10">
        <v>107.79</v>
      </c>
      <c r="AB17" s="95">
        <v>3020900</v>
      </c>
      <c r="AC17" s="10">
        <v>107.14</v>
      </c>
      <c r="AD17" s="2">
        <f t="shared" si="0"/>
        <v>0.85000000000000853</v>
      </c>
      <c r="AE17" s="138">
        <f t="shared" si="1"/>
        <v>4.6689700252122712E-4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42587</v>
      </c>
      <c r="X18" s="10">
        <v>106.85</v>
      </c>
      <c r="Y18" s="10">
        <v>107.74</v>
      </c>
      <c r="Z18" s="10">
        <v>106.68</v>
      </c>
      <c r="AA18" s="10">
        <v>107.74</v>
      </c>
      <c r="AB18" s="95">
        <v>2676100</v>
      </c>
      <c r="AC18" s="10">
        <v>107.09</v>
      </c>
      <c r="AD18" s="2">
        <f t="shared" si="0"/>
        <v>1.0599999999999881</v>
      </c>
      <c r="AE18" s="138">
        <f t="shared" si="1"/>
        <v>1.295875898600074E-2</v>
      </c>
    </row>
    <row r="19" spans="1:31" x14ac:dyDescent="0.25">
      <c r="W19" s="133">
        <v>42586</v>
      </c>
      <c r="X19" s="10">
        <v>106.55</v>
      </c>
      <c r="Y19" s="10">
        <v>107.07</v>
      </c>
      <c r="Z19" s="10">
        <v>106.32</v>
      </c>
      <c r="AA19" s="10">
        <v>106.36</v>
      </c>
      <c r="AB19" s="95">
        <v>1862900</v>
      </c>
      <c r="AC19" s="10">
        <v>105.72</v>
      </c>
      <c r="AD19" s="2">
        <f t="shared" si="0"/>
        <v>0.75</v>
      </c>
      <c r="AE19" s="138">
        <f t="shared" si="1"/>
        <v>6.6256507335538117E-4</v>
      </c>
    </row>
    <row r="20" spans="1:31" x14ac:dyDescent="0.25">
      <c r="W20" s="133">
        <v>42585</v>
      </c>
      <c r="X20" s="10">
        <v>106.27</v>
      </c>
      <c r="Y20" s="10">
        <v>106.52</v>
      </c>
      <c r="Z20" s="10">
        <v>106.02</v>
      </c>
      <c r="AA20" s="10">
        <v>106.29</v>
      </c>
      <c r="AB20" s="95">
        <v>2985400</v>
      </c>
      <c r="AC20" s="10">
        <v>105.65</v>
      </c>
      <c r="AD20" s="2">
        <f t="shared" si="0"/>
        <v>0.5</v>
      </c>
      <c r="AE20" s="138">
        <f t="shared" si="1"/>
        <v>1.8934014957872058E-4</v>
      </c>
    </row>
    <row r="21" spans="1:31" x14ac:dyDescent="0.25">
      <c r="W21" s="133">
        <v>42584</v>
      </c>
      <c r="X21" s="10">
        <v>106.49</v>
      </c>
      <c r="Y21" s="10">
        <v>106.73</v>
      </c>
      <c r="Z21" s="10">
        <v>105.89</v>
      </c>
      <c r="AA21" s="10">
        <v>106.27</v>
      </c>
      <c r="AB21" s="95">
        <v>2384100</v>
      </c>
      <c r="AC21" s="10">
        <v>105.63</v>
      </c>
      <c r="AD21" s="2">
        <f t="shared" si="0"/>
        <v>0.84000000000000341</v>
      </c>
      <c r="AE21" s="138">
        <f t="shared" si="1"/>
        <v>-6.2094270392324402E-3</v>
      </c>
    </row>
    <row r="22" spans="1:31" x14ac:dyDescent="0.25">
      <c r="W22" s="133">
        <v>42583</v>
      </c>
      <c r="X22" s="10">
        <v>107.46</v>
      </c>
      <c r="Y22" s="10">
        <v>107.65</v>
      </c>
      <c r="Z22" s="10">
        <v>106.5</v>
      </c>
      <c r="AA22" s="10">
        <v>106.94</v>
      </c>
      <c r="AB22" s="95">
        <v>3061600</v>
      </c>
      <c r="AC22" s="10">
        <v>106.29</v>
      </c>
      <c r="AD22" s="2">
        <f t="shared" si="0"/>
        <v>1.1500000000000057</v>
      </c>
      <c r="AE22" s="138">
        <f t="shared" si="1"/>
        <v>-6.6355140186915573E-3</v>
      </c>
    </row>
    <row r="23" spans="1:31" x14ac:dyDescent="0.25">
      <c r="W23" s="133">
        <v>42580</v>
      </c>
      <c r="X23" s="10">
        <v>107.5</v>
      </c>
      <c r="Y23" s="10">
        <v>108.08</v>
      </c>
      <c r="Z23" s="10">
        <v>107.19</v>
      </c>
      <c r="AA23" s="10">
        <v>107.65</v>
      </c>
      <c r="AB23" s="95">
        <v>3232600</v>
      </c>
      <c r="AC23" s="10">
        <v>107</v>
      </c>
      <c r="AD23" s="2">
        <f t="shared" si="0"/>
        <v>0.89000000000000057</v>
      </c>
      <c r="AE23" s="138">
        <f t="shared" si="1"/>
        <v>6.5463387262698625E-4</v>
      </c>
    </row>
    <row r="24" spans="1:31" x14ac:dyDescent="0.25">
      <c r="W24" s="133">
        <v>42579</v>
      </c>
      <c r="X24" s="10">
        <v>107.69</v>
      </c>
      <c r="Y24" s="10">
        <v>107.99</v>
      </c>
      <c r="Z24" s="10">
        <v>107.1</v>
      </c>
      <c r="AA24" s="10">
        <v>107.58</v>
      </c>
      <c r="AB24" s="95">
        <v>2806700</v>
      </c>
      <c r="AC24" s="10">
        <v>106.93</v>
      </c>
      <c r="AD24" s="2">
        <f t="shared" si="0"/>
        <v>0.89000000000000057</v>
      </c>
      <c r="AE24" s="138">
        <f t="shared" si="1"/>
        <v>-1.0276532137518668E-3</v>
      </c>
    </row>
    <row r="25" spans="1:31" x14ac:dyDescent="0.25">
      <c r="W25" s="133">
        <v>42578</v>
      </c>
      <c r="X25" s="10">
        <v>108.06</v>
      </c>
      <c r="Y25" s="10">
        <v>108.49</v>
      </c>
      <c r="Z25" s="10">
        <v>107.48</v>
      </c>
      <c r="AA25" s="10">
        <v>107.69</v>
      </c>
      <c r="AB25" s="95">
        <v>3995400</v>
      </c>
      <c r="AC25" s="10">
        <v>107.04</v>
      </c>
      <c r="AD25" s="2">
        <f t="shared" si="0"/>
        <v>1.0099999999999909</v>
      </c>
      <c r="AE25" s="138">
        <f t="shared" si="1"/>
        <v>-1.8649757553150792E-3</v>
      </c>
    </row>
    <row r="26" spans="1:31" x14ac:dyDescent="0.25">
      <c r="W26" s="133">
        <v>42577</v>
      </c>
      <c r="X26" s="10">
        <v>107.04</v>
      </c>
      <c r="Y26" s="10">
        <v>107.96</v>
      </c>
      <c r="Z26" s="10">
        <v>106.5</v>
      </c>
      <c r="AA26" s="10">
        <v>107.89</v>
      </c>
      <c r="AB26" s="95">
        <v>4414400</v>
      </c>
      <c r="AC26" s="10">
        <v>107.24</v>
      </c>
      <c r="AD26" s="2">
        <f t="shared" si="0"/>
        <v>1.4599999999999937</v>
      </c>
      <c r="AE26" s="138">
        <f t="shared" si="1"/>
        <v>3.0955585464333746E-2</v>
      </c>
    </row>
    <row r="27" spans="1:31" x14ac:dyDescent="0.25">
      <c r="L27" t="s">
        <v>223</v>
      </c>
      <c r="M27" s="2">
        <f>M35+K35-F35</f>
        <v>114.84999999999991</v>
      </c>
      <c r="W27" s="133">
        <v>42576</v>
      </c>
      <c r="X27" s="10">
        <v>105.05</v>
      </c>
      <c r="Y27" s="10">
        <v>105.2</v>
      </c>
      <c r="Z27" s="10">
        <v>104.42</v>
      </c>
      <c r="AA27" s="10">
        <v>104.65</v>
      </c>
      <c r="AB27" s="95">
        <v>3461300</v>
      </c>
      <c r="AC27" s="10">
        <v>104.02</v>
      </c>
      <c r="AD27" s="2">
        <f t="shared" si="0"/>
        <v>0.78000000000000114</v>
      </c>
      <c r="AE27" s="138">
        <f t="shared" si="1"/>
        <v>-4.4980380897693406E-3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42573</v>
      </c>
      <c r="X28" s="10">
        <v>104.77</v>
      </c>
      <c r="Y28" s="10">
        <v>105.2</v>
      </c>
      <c r="Z28" s="10">
        <v>104.5</v>
      </c>
      <c r="AA28" s="10">
        <v>105.13</v>
      </c>
      <c r="AB28" s="95">
        <v>3513900</v>
      </c>
      <c r="AC28" s="10">
        <v>104.49</v>
      </c>
      <c r="AD28" s="2">
        <f t="shared" si="0"/>
        <v>0.70000000000000284</v>
      </c>
      <c r="AE28" s="138">
        <f t="shared" si="1"/>
        <v>-6.8434559452523747E-3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42572</v>
      </c>
      <c r="X29" s="10">
        <v>106.37</v>
      </c>
      <c r="Y29" s="10">
        <v>106.74</v>
      </c>
      <c r="Z29" s="10">
        <v>105.61</v>
      </c>
      <c r="AA29" s="10">
        <v>105.85</v>
      </c>
      <c r="AB29" s="95">
        <v>3808900</v>
      </c>
      <c r="AC29" s="10">
        <v>105.21</v>
      </c>
      <c r="AD29" s="2">
        <f t="shared" si="0"/>
        <v>1.1299999999999955</v>
      </c>
      <c r="AE29" s="138">
        <f t="shared" si="1"/>
        <v>-1.8026565464897004E-3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42571</v>
      </c>
      <c r="X30" s="10">
        <v>105.69</v>
      </c>
      <c r="Y30" s="10">
        <v>106.28</v>
      </c>
      <c r="Z30" s="10">
        <v>105.56</v>
      </c>
      <c r="AA30" s="10">
        <v>106.04</v>
      </c>
      <c r="AB30" s="95">
        <v>2987400</v>
      </c>
      <c r="AC30" s="10">
        <v>105.4</v>
      </c>
      <c r="AD30" s="2">
        <f t="shared" si="0"/>
        <v>0.71999999999999886</v>
      </c>
      <c r="AE30" s="138">
        <f t="shared" si="1"/>
        <v>4.000762049914286E-3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42570</v>
      </c>
      <c r="X31" s="10">
        <v>104.99</v>
      </c>
      <c r="Y31" s="10">
        <v>105.94</v>
      </c>
      <c r="Z31" s="10">
        <v>104.89</v>
      </c>
      <c r="AA31" s="10">
        <v>105.62</v>
      </c>
      <c r="AB31" s="95">
        <v>3493900</v>
      </c>
      <c r="AC31" s="10">
        <v>104.98</v>
      </c>
      <c r="AD31" s="2">
        <f t="shared" si="0"/>
        <v>1.0499999999999972</v>
      </c>
      <c r="AE31" s="138">
        <f t="shared" si="1"/>
        <v>1.2398664759181166E-3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42569</v>
      </c>
      <c r="X32" s="10">
        <v>105.48</v>
      </c>
      <c r="Y32" s="10">
        <v>105.93</v>
      </c>
      <c r="Z32" s="10">
        <v>104.88</v>
      </c>
      <c r="AA32" s="10">
        <v>105.49</v>
      </c>
      <c r="AB32" s="95">
        <v>2185300</v>
      </c>
      <c r="AC32" s="10">
        <v>104.85</v>
      </c>
      <c r="AD32" s="2">
        <f t="shared" si="0"/>
        <v>1.0500000000000114</v>
      </c>
      <c r="AE32" s="138">
        <f t="shared" si="1"/>
        <v>-9.5365248903300781E-5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42566</v>
      </c>
      <c r="X33" s="10">
        <v>105.35</v>
      </c>
      <c r="Y33" s="10">
        <v>105.65</v>
      </c>
      <c r="Z33" s="10">
        <v>104.87</v>
      </c>
      <c r="AA33" s="10">
        <v>105.5</v>
      </c>
      <c r="AB33" s="95">
        <v>2836900</v>
      </c>
      <c r="AC33" s="10">
        <v>104.86</v>
      </c>
      <c r="AD33" s="2">
        <f t="shared" si="0"/>
        <v>0.78000000000000114</v>
      </c>
      <c r="AE33" s="138">
        <f t="shared" si="1"/>
        <v>3.4449760765549176E-3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42565</v>
      </c>
      <c r="X34" s="10">
        <v>105.98</v>
      </c>
      <c r="Y34" s="10">
        <v>105.99</v>
      </c>
      <c r="Z34" s="10">
        <v>104.94</v>
      </c>
      <c r="AA34" s="10">
        <v>105.14</v>
      </c>
      <c r="AB34" s="95">
        <v>3307400</v>
      </c>
      <c r="AC34" s="10">
        <v>104.5</v>
      </c>
      <c r="AD34" s="2">
        <f t="shared" si="0"/>
        <v>1.0499999999999972</v>
      </c>
      <c r="AE34" s="138">
        <f t="shared" si="1"/>
        <v>4.7869794159871581E-4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42564</v>
      </c>
      <c r="X35" s="10">
        <v>105.07</v>
      </c>
      <c r="Y35" s="10">
        <v>105.21</v>
      </c>
      <c r="Z35" s="10">
        <v>104.59</v>
      </c>
      <c r="AA35" s="10">
        <v>105.09</v>
      </c>
      <c r="AB35" s="95">
        <v>2950100</v>
      </c>
      <c r="AC35" s="10">
        <v>104.45</v>
      </c>
      <c r="AD35" s="2">
        <f t="shared" si="0"/>
        <v>0.61999999999999034</v>
      </c>
      <c r="AE35" s="138">
        <f t="shared" si="1"/>
        <v>5.5839029556175035E-3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42563</v>
      </c>
      <c r="X36" s="10">
        <v>104.23</v>
      </c>
      <c r="Y36" s="10">
        <v>105.06</v>
      </c>
      <c r="Z36" s="10">
        <v>104.09</v>
      </c>
      <c r="AA36" s="10">
        <v>104.5</v>
      </c>
      <c r="AB36" s="95">
        <v>3741400</v>
      </c>
      <c r="AC36" s="10">
        <v>103.87</v>
      </c>
      <c r="AD36" s="2">
        <f t="shared" si="0"/>
        <v>0.96999999999999886</v>
      </c>
      <c r="AE36" s="138">
        <f t="shared" si="1"/>
        <v>5.2259750314527231E-3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42562</v>
      </c>
      <c r="X37" s="10">
        <v>103.66</v>
      </c>
      <c r="Y37" s="10">
        <v>104.49</v>
      </c>
      <c r="Z37" s="10">
        <v>103.6</v>
      </c>
      <c r="AA37" s="10">
        <v>103.96</v>
      </c>
      <c r="AB37" s="95">
        <v>3317100</v>
      </c>
      <c r="AC37" s="10">
        <v>103.33</v>
      </c>
      <c r="AD37" s="2">
        <f t="shared" si="0"/>
        <v>0.89000000000000057</v>
      </c>
      <c r="AE37" s="138">
        <f t="shared" si="1"/>
        <v>2.9117732699213139E-3</v>
      </c>
    </row>
    <row r="38" spans="1:31" x14ac:dyDescent="0.25">
      <c r="W38" s="133">
        <v>42559</v>
      </c>
      <c r="X38" s="10">
        <v>102.91</v>
      </c>
      <c r="Y38" s="10">
        <v>103.74</v>
      </c>
      <c r="Z38" s="10">
        <v>102.57</v>
      </c>
      <c r="AA38" s="10">
        <v>103.66</v>
      </c>
      <c r="AB38" s="95">
        <v>3502900</v>
      </c>
      <c r="AC38" s="10">
        <v>103.03</v>
      </c>
      <c r="AD38" s="2">
        <f t="shared" si="0"/>
        <v>1.1700000000000017</v>
      </c>
      <c r="AE38" s="138">
        <f t="shared" si="1"/>
        <v>1.6576221016280313E-2</v>
      </c>
    </row>
    <row r="39" spans="1:31" ht="20.25" thickBot="1" x14ac:dyDescent="0.35">
      <c r="P39" s="536" t="s">
        <v>78</v>
      </c>
      <c r="Q39" s="536"/>
      <c r="W39" s="133">
        <v>42558</v>
      </c>
      <c r="X39" s="10">
        <v>101.53</v>
      </c>
      <c r="Y39" s="10">
        <v>102.14</v>
      </c>
      <c r="Z39" s="10">
        <v>101.37</v>
      </c>
      <c r="AA39" s="10">
        <v>101.97</v>
      </c>
      <c r="AB39" s="95">
        <v>3051600</v>
      </c>
      <c r="AC39" s="10">
        <v>101.35</v>
      </c>
      <c r="AD39" s="2">
        <f t="shared" si="0"/>
        <v>0.76999999999999602</v>
      </c>
      <c r="AE39" s="138">
        <f t="shared" si="1"/>
        <v>5.7556812543415603E-3</v>
      </c>
    </row>
    <row r="40" spans="1:31" ht="15.75" thickTop="1" x14ac:dyDescent="0.25">
      <c r="O40" s="2"/>
      <c r="P40" s="83">
        <v>1.1000000000000001</v>
      </c>
      <c r="Q40" s="83">
        <f>P40*$Q$4</f>
        <v>118.04100000000001</v>
      </c>
      <c r="W40" s="133">
        <v>42557</v>
      </c>
      <c r="X40" s="10">
        <v>100.55</v>
      </c>
      <c r="Y40" s="10">
        <v>101.49</v>
      </c>
      <c r="Z40" s="10">
        <v>99.31</v>
      </c>
      <c r="AA40" s="10">
        <v>101.38</v>
      </c>
      <c r="AB40" s="95">
        <v>5227500</v>
      </c>
      <c r="AC40" s="10">
        <v>100.77</v>
      </c>
      <c r="AD40" s="2">
        <f t="shared" si="0"/>
        <v>2.1799999999999926</v>
      </c>
      <c r="AE40" s="138">
        <f t="shared" si="1"/>
        <v>7.5992400759923306E-3</v>
      </c>
    </row>
    <row r="41" spans="1:31" x14ac:dyDescent="0.25">
      <c r="O41" s="2"/>
      <c r="P41" s="83">
        <v>1.0900000000000001</v>
      </c>
      <c r="Q41" s="83">
        <f t="shared" ref="Q41:Q60" si="2">P41*$Q$4</f>
        <v>116.96790000000001</v>
      </c>
      <c r="W41" s="133">
        <v>42556</v>
      </c>
      <c r="X41" s="10">
        <v>102.1</v>
      </c>
      <c r="Y41" s="10">
        <v>102.34</v>
      </c>
      <c r="Z41" s="10">
        <v>100.21</v>
      </c>
      <c r="AA41" s="10">
        <v>100.62</v>
      </c>
      <c r="AB41" s="95">
        <v>4311100</v>
      </c>
      <c r="AC41" s="10">
        <v>100.01</v>
      </c>
      <c r="AD41" s="2">
        <f t="shared" si="0"/>
        <v>2.1300000000000097</v>
      </c>
      <c r="AE41" s="138">
        <f t="shared" si="1"/>
        <v>-2.0566056213886963E-2</v>
      </c>
    </row>
    <row r="42" spans="1:31" ht="20.25" thickBot="1" x14ac:dyDescent="0.35">
      <c r="O42" s="2"/>
      <c r="P42" s="83">
        <v>1.08</v>
      </c>
      <c r="Q42" s="83">
        <f t="shared" si="2"/>
        <v>115.8948</v>
      </c>
      <c r="T42" s="91" t="s">
        <v>113</v>
      </c>
      <c r="W42" s="133">
        <v>42552</v>
      </c>
      <c r="X42" s="10">
        <v>102.48</v>
      </c>
      <c r="Y42" s="10">
        <v>104.19</v>
      </c>
      <c r="Z42" s="10">
        <v>102.34</v>
      </c>
      <c r="AA42" s="10">
        <v>102.73</v>
      </c>
      <c r="AB42" s="95">
        <v>6578900</v>
      </c>
      <c r="AC42" s="10">
        <v>102.11</v>
      </c>
      <c r="AD42" s="2">
        <f t="shared" si="0"/>
        <v>1.8499999999999943</v>
      </c>
      <c r="AE42" s="138">
        <f t="shared" si="1"/>
        <v>1.7659177867161979E-3</v>
      </c>
    </row>
    <row r="43" spans="1:31" ht="15.75" thickTop="1" x14ac:dyDescent="0.25">
      <c r="O43" s="2"/>
      <c r="P43" s="83">
        <v>1.07</v>
      </c>
      <c r="Q43" s="83">
        <f t="shared" si="2"/>
        <v>114.82170000000001</v>
      </c>
      <c r="T43" s="128" t="s">
        <v>98</v>
      </c>
      <c r="U43" s="98">
        <v>107.72</v>
      </c>
      <c r="W43" s="133">
        <v>42551</v>
      </c>
      <c r="X43" s="10">
        <v>100.87</v>
      </c>
      <c r="Y43" s="10">
        <v>102.57</v>
      </c>
      <c r="Z43" s="10">
        <v>100.57</v>
      </c>
      <c r="AA43" s="10">
        <v>102.55</v>
      </c>
      <c r="AB43" s="95">
        <v>5837700</v>
      </c>
      <c r="AC43" s="10">
        <v>101.93</v>
      </c>
      <c r="AD43" s="2">
        <f t="shared" si="0"/>
        <v>2</v>
      </c>
      <c r="AE43" s="138">
        <f t="shared" si="1"/>
        <v>2.0729020628880601E-2</v>
      </c>
    </row>
    <row r="44" spans="1:31" x14ac:dyDescent="0.25">
      <c r="O44" s="2"/>
      <c r="P44" s="83">
        <v>1.06</v>
      </c>
      <c r="Q44" s="83">
        <f t="shared" si="2"/>
        <v>113.74860000000001</v>
      </c>
      <c r="T44" s="93" t="s">
        <v>99</v>
      </c>
      <c r="U44" s="88">
        <v>107.94</v>
      </c>
      <c r="W44" s="133">
        <v>42550</v>
      </c>
      <c r="X44" s="10">
        <v>99.98</v>
      </c>
      <c r="Y44" s="10">
        <v>100.7</v>
      </c>
      <c r="Z44" s="10">
        <v>99.46</v>
      </c>
      <c r="AA44" s="10">
        <v>100.47</v>
      </c>
      <c r="AB44" s="95">
        <v>4737300</v>
      </c>
      <c r="AC44" s="10">
        <v>99.86</v>
      </c>
      <c r="AD44" s="2">
        <f t="shared" si="0"/>
        <v>1.2400000000000091</v>
      </c>
      <c r="AE44" s="138">
        <f t="shared" si="1"/>
        <v>1.4528091029157642E-2</v>
      </c>
    </row>
    <row r="45" spans="1:31" x14ac:dyDescent="0.25">
      <c r="O45" s="2"/>
      <c r="P45" s="83">
        <v>1.05</v>
      </c>
      <c r="Q45" s="83">
        <f t="shared" si="2"/>
        <v>112.67550000000001</v>
      </c>
      <c r="T45" s="93" t="s">
        <v>100</v>
      </c>
      <c r="U45" s="88" t="s">
        <v>500</v>
      </c>
      <c r="W45" s="133">
        <v>42549</v>
      </c>
      <c r="X45" s="10">
        <v>98.15</v>
      </c>
      <c r="Y45" s="10">
        <v>99.12</v>
      </c>
      <c r="Z45" s="10">
        <v>97.93</v>
      </c>
      <c r="AA45" s="10">
        <v>99.03</v>
      </c>
      <c r="AB45" s="95">
        <v>5583200</v>
      </c>
      <c r="AC45" s="10">
        <v>98.43</v>
      </c>
      <c r="AD45" s="2">
        <f t="shared" si="0"/>
        <v>1.1899999999999977</v>
      </c>
      <c r="AE45" s="138">
        <f t="shared" si="1"/>
        <v>1.8733181535913968E-2</v>
      </c>
    </row>
    <row r="46" spans="1:31" x14ac:dyDescent="0.25">
      <c r="O46" s="2"/>
      <c r="P46" s="83">
        <v>1.04</v>
      </c>
      <c r="Q46" s="83">
        <f t="shared" si="2"/>
        <v>111.6024</v>
      </c>
      <c r="T46" s="93" t="s">
        <v>101</v>
      </c>
      <c r="U46" s="88" t="s">
        <v>501</v>
      </c>
      <c r="W46" s="133">
        <v>42548</v>
      </c>
      <c r="X46" s="10">
        <v>98</v>
      </c>
      <c r="Y46" s="10">
        <v>98.21</v>
      </c>
      <c r="Z46" s="10">
        <v>96.89</v>
      </c>
      <c r="AA46" s="10">
        <v>97.21</v>
      </c>
      <c r="AB46" s="95">
        <v>6236500</v>
      </c>
      <c r="AC46" s="10">
        <v>96.62</v>
      </c>
      <c r="AD46" s="2">
        <f t="shared" si="0"/>
        <v>1.3199999999999932</v>
      </c>
      <c r="AE46" s="138">
        <f t="shared" si="1"/>
        <v>-1.6990538203276007E-2</v>
      </c>
    </row>
    <row r="47" spans="1:31" x14ac:dyDescent="0.25">
      <c r="O47" s="2"/>
      <c r="P47" s="83">
        <v>1.03</v>
      </c>
      <c r="Q47" s="83">
        <f t="shared" si="2"/>
        <v>110.52930000000001</v>
      </c>
      <c r="T47" s="93" t="s">
        <v>102</v>
      </c>
      <c r="U47" s="88">
        <v>114.25</v>
      </c>
      <c r="W47" s="133">
        <v>42545</v>
      </c>
      <c r="X47" s="10">
        <v>99.42</v>
      </c>
      <c r="Y47" s="10">
        <v>100.41</v>
      </c>
      <c r="Z47" s="10">
        <v>98.76</v>
      </c>
      <c r="AA47" s="10">
        <v>98.89</v>
      </c>
      <c r="AB47" s="95">
        <v>7446400</v>
      </c>
      <c r="AC47" s="10">
        <v>98.29</v>
      </c>
      <c r="AD47" s="2">
        <f t="shared" si="0"/>
        <v>1.6499999999999915</v>
      </c>
      <c r="AE47" s="138">
        <f t="shared" si="1"/>
        <v>-3.3625012289843603E-2</v>
      </c>
    </row>
    <row r="48" spans="1:31" x14ac:dyDescent="0.25">
      <c r="O48" s="2"/>
      <c r="P48" s="83">
        <v>1.02</v>
      </c>
      <c r="Q48" s="83">
        <f t="shared" si="2"/>
        <v>109.45620000000001</v>
      </c>
      <c r="T48" s="93" t="s">
        <v>103</v>
      </c>
      <c r="U48" s="88">
        <v>0.98120799999999997</v>
      </c>
      <c r="W48" s="133">
        <v>42544</v>
      </c>
      <c r="X48" s="10">
        <v>102.5</v>
      </c>
      <c r="Y48" s="10">
        <v>102.5</v>
      </c>
      <c r="Z48" s="10">
        <v>101.73</v>
      </c>
      <c r="AA48" s="10">
        <v>102.33</v>
      </c>
      <c r="AB48" s="95">
        <v>3074800</v>
      </c>
      <c r="AC48" s="10">
        <v>101.71</v>
      </c>
      <c r="AD48" s="2">
        <f t="shared" si="0"/>
        <v>0.76999999999999602</v>
      </c>
      <c r="AE48" s="138">
        <f t="shared" si="1"/>
        <v>9.6287472702005772E-3</v>
      </c>
    </row>
    <row r="49" spans="15:31" x14ac:dyDescent="0.25">
      <c r="O49" s="2"/>
      <c r="P49" s="83">
        <v>1.01</v>
      </c>
      <c r="Q49" s="83">
        <f t="shared" si="2"/>
        <v>108.3831</v>
      </c>
      <c r="T49" s="93" t="s">
        <v>123</v>
      </c>
      <c r="U49" s="88" t="s">
        <v>327</v>
      </c>
      <c r="W49" s="133">
        <v>42543</v>
      </c>
      <c r="X49" s="10">
        <v>101.77</v>
      </c>
      <c r="Y49" s="10">
        <v>101.97</v>
      </c>
      <c r="Z49" s="10">
        <v>101.1</v>
      </c>
      <c r="AA49" s="10">
        <v>101.35</v>
      </c>
      <c r="AB49" s="95">
        <v>2634500</v>
      </c>
      <c r="AC49" s="10">
        <v>100.74</v>
      </c>
      <c r="AD49" s="2">
        <f t="shared" si="0"/>
        <v>0.87000000000000455</v>
      </c>
      <c r="AE49" s="138">
        <f t="shared" si="1"/>
        <v>-2.1790808240886861E-3</v>
      </c>
    </row>
    <row r="50" spans="15:31" x14ac:dyDescent="0.25">
      <c r="O50" s="2"/>
      <c r="P50" s="83">
        <v>1</v>
      </c>
      <c r="Q50" s="83">
        <f t="shared" si="2"/>
        <v>107.31</v>
      </c>
      <c r="T50" s="93"/>
      <c r="U50" s="88"/>
      <c r="W50" s="133">
        <v>42542</v>
      </c>
      <c r="X50" s="10">
        <v>101.99</v>
      </c>
      <c r="Y50" s="10">
        <v>102.1</v>
      </c>
      <c r="Z50" s="10">
        <v>101.4</v>
      </c>
      <c r="AA50" s="10">
        <v>101.57</v>
      </c>
      <c r="AB50" s="95">
        <v>3318900</v>
      </c>
      <c r="AC50" s="10">
        <v>100.96</v>
      </c>
      <c r="AD50" s="2">
        <f t="shared" si="0"/>
        <v>0.69999999999998863</v>
      </c>
      <c r="AE50" s="138">
        <f t="shared" si="1"/>
        <v>-1.2859827876150476E-3</v>
      </c>
    </row>
    <row r="51" spans="15:31" x14ac:dyDescent="0.25">
      <c r="O51" s="2"/>
      <c r="P51" s="83">
        <v>0.99</v>
      </c>
      <c r="Q51" s="83">
        <f t="shared" si="2"/>
        <v>106.23690000000001</v>
      </c>
      <c r="T51" s="93" t="s">
        <v>105</v>
      </c>
      <c r="U51" s="88" t="s">
        <v>502</v>
      </c>
      <c r="W51" s="133">
        <v>42541</v>
      </c>
      <c r="X51" s="10">
        <v>102.02</v>
      </c>
      <c r="Y51" s="10">
        <v>102.86</v>
      </c>
      <c r="Z51" s="10">
        <v>101.66</v>
      </c>
      <c r="AA51" s="10">
        <v>101.7</v>
      </c>
      <c r="AB51" s="95">
        <v>4447900</v>
      </c>
      <c r="AC51" s="10">
        <v>101.09</v>
      </c>
      <c r="AD51" s="2">
        <f t="shared" si="0"/>
        <v>1.2000000000000028</v>
      </c>
      <c r="AE51" s="138">
        <f t="shared" si="1"/>
        <v>4.9706730291281254E-3</v>
      </c>
    </row>
    <row r="52" spans="15:31" x14ac:dyDescent="0.25">
      <c r="O52" s="2"/>
      <c r="P52" s="83">
        <v>0.98</v>
      </c>
      <c r="Q52" s="83">
        <f t="shared" si="2"/>
        <v>105.16379999999999</v>
      </c>
      <c r="T52" s="93" t="s">
        <v>106</v>
      </c>
      <c r="U52" s="88" t="s">
        <v>352</v>
      </c>
      <c r="W52" s="133">
        <v>42538</v>
      </c>
      <c r="X52" s="10">
        <v>100.85</v>
      </c>
      <c r="Y52" s="10">
        <v>101.69</v>
      </c>
      <c r="Z52" s="10">
        <v>100.33</v>
      </c>
      <c r="AA52" s="10">
        <v>101.2</v>
      </c>
      <c r="AB52" s="95">
        <v>5691900</v>
      </c>
      <c r="AC52" s="10">
        <v>100.59</v>
      </c>
      <c r="AD52" s="2">
        <f t="shared" si="0"/>
        <v>1.3599999999999994</v>
      </c>
      <c r="AE52" s="138">
        <f t="shared" si="1"/>
        <v>7.9594070241761905E-4</v>
      </c>
    </row>
    <row r="53" spans="15:31" x14ac:dyDescent="0.25">
      <c r="P53" s="83">
        <v>0.97</v>
      </c>
      <c r="Q53" s="83">
        <f t="shared" si="2"/>
        <v>104.0907</v>
      </c>
      <c r="T53" s="93" t="s">
        <v>107</v>
      </c>
      <c r="U53" s="90">
        <v>2511122</v>
      </c>
      <c r="W53" s="133">
        <v>42537</v>
      </c>
      <c r="X53" s="10">
        <v>100.29</v>
      </c>
      <c r="Y53" s="10">
        <v>101.54</v>
      </c>
      <c r="Z53" s="10">
        <v>99.35</v>
      </c>
      <c r="AA53" s="10">
        <v>101.12</v>
      </c>
      <c r="AB53" s="95">
        <v>4549900</v>
      </c>
      <c r="AC53" s="10">
        <v>100.51</v>
      </c>
      <c r="AD53" s="2">
        <f t="shared" si="0"/>
        <v>2.1900000000000119</v>
      </c>
      <c r="AE53" s="138">
        <f t="shared" si="1"/>
        <v>5.8040628439908204E-3</v>
      </c>
    </row>
    <row r="54" spans="15:31" x14ac:dyDescent="0.25">
      <c r="P54" s="83">
        <v>0.96</v>
      </c>
      <c r="Q54" s="83">
        <f t="shared" si="2"/>
        <v>103.0176</v>
      </c>
      <c r="T54" s="93" t="s">
        <v>110</v>
      </c>
      <c r="U54" s="90">
        <v>3397890</v>
      </c>
      <c r="W54" s="133">
        <v>42536</v>
      </c>
      <c r="X54" s="10">
        <v>101.5</v>
      </c>
      <c r="Y54" s="10">
        <v>101.74</v>
      </c>
      <c r="Z54" s="10">
        <v>100.54</v>
      </c>
      <c r="AA54" s="10">
        <v>100.54</v>
      </c>
      <c r="AB54" s="95">
        <v>4480000</v>
      </c>
      <c r="AC54" s="10">
        <v>99.93</v>
      </c>
      <c r="AD54" s="2">
        <f t="shared" si="0"/>
        <v>1.1999999999999886</v>
      </c>
      <c r="AE54" s="138">
        <f t="shared" si="1"/>
        <v>-6.4625173990852103E-3</v>
      </c>
    </row>
    <row r="55" spans="15:31" x14ac:dyDescent="0.25">
      <c r="P55" s="83">
        <v>0.95</v>
      </c>
      <c r="Q55" s="83">
        <f t="shared" si="2"/>
        <v>101.94449999999999</v>
      </c>
      <c r="T55" s="93" t="s">
        <v>108</v>
      </c>
      <c r="U55" s="88" t="s">
        <v>503</v>
      </c>
      <c r="W55" s="133">
        <v>42535</v>
      </c>
      <c r="X55" s="10">
        <v>101.21</v>
      </c>
      <c r="Y55" s="10">
        <v>101.91</v>
      </c>
      <c r="Z55" s="10">
        <v>100.51</v>
      </c>
      <c r="AA55" s="10">
        <v>101.19</v>
      </c>
      <c r="AB55" s="95">
        <v>3705200</v>
      </c>
      <c r="AC55" s="10">
        <v>100.58</v>
      </c>
      <c r="AD55" s="2">
        <f t="shared" si="0"/>
        <v>1.3999999999999915</v>
      </c>
      <c r="AE55" s="138">
        <f t="shared" si="1"/>
        <v>-1.9880715705766772E-4</v>
      </c>
    </row>
    <row r="56" spans="15:31" x14ac:dyDescent="0.25">
      <c r="P56" s="83">
        <v>0.94</v>
      </c>
      <c r="Q56" s="83">
        <f t="shared" si="2"/>
        <v>100.87139999999999</v>
      </c>
      <c r="T56" s="93" t="s">
        <v>111</v>
      </c>
      <c r="U56" s="88">
        <v>12.66</v>
      </c>
      <c r="W56" s="133">
        <v>42534</v>
      </c>
      <c r="X56" s="10">
        <v>101.98</v>
      </c>
      <c r="Y56" s="10">
        <v>102.4</v>
      </c>
      <c r="Z56" s="10">
        <v>101.19</v>
      </c>
      <c r="AA56" s="10">
        <v>101.21</v>
      </c>
      <c r="AB56" s="95">
        <v>4494500</v>
      </c>
      <c r="AC56" s="10">
        <v>100.6</v>
      </c>
      <c r="AD56" s="2">
        <f t="shared" si="0"/>
        <v>1.210000000000008</v>
      </c>
      <c r="AE56" s="138">
        <f t="shared" si="1"/>
        <v>-7.6938252120734019E-3</v>
      </c>
    </row>
    <row r="57" spans="15:31" x14ac:dyDescent="0.25">
      <c r="P57" s="83">
        <v>0.93</v>
      </c>
      <c r="Q57" s="83">
        <f t="shared" si="2"/>
        <v>99.798300000000012</v>
      </c>
      <c r="T57" s="93" t="s">
        <v>112</v>
      </c>
      <c r="U57" s="88">
        <v>8.48</v>
      </c>
      <c r="W57" s="133">
        <v>42531</v>
      </c>
      <c r="X57" s="10">
        <v>101.55</v>
      </c>
      <c r="Y57" s="10">
        <v>102.39</v>
      </c>
      <c r="Z57" s="10">
        <v>101.21</v>
      </c>
      <c r="AA57" s="10">
        <v>102</v>
      </c>
      <c r="AB57" s="95">
        <v>3601700</v>
      </c>
      <c r="AC57" s="10">
        <v>101.38</v>
      </c>
      <c r="AD57" s="2">
        <f t="shared" si="0"/>
        <v>1.1800000000000068</v>
      </c>
      <c r="AE57" s="138">
        <f t="shared" si="1"/>
        <v>-3.1465093411996437E-3</v>
      </c>
    </row>
    <row r="58" spans="15:31" x14ac:dyDescent="0.25">
      <c r="P58" s="83">
        <v>0.92</v>
      </c>
      <c r="Q58" s="83">
        <f t="shared" si="2"/>
        <v>98.725200000000001</v>
      </c>
      <c r="T58" s="93" t="s">
        <v>109</v>
      </c>
      <c r="U58" s="88" t="s">
        <v>397</v>
      </c>
      <c r="W58" s="133">
        <v>42530</v>
      </c>
      <c r="X58" s="10">
        <v>101.57</v>
      </c>
      <c r="Y58" s="10">
        <v>102.35</v>
      </c>
      <c r="Z58" s="10">
        <v>101.49</v>
      </c>
      <c r="AA58" s="10">
        <v>102.32</v>
      </c>
      <c r="AB58" s="95">
        <v>3608400</v>
      </c>
      <c r="AC58" s="10">
        <v>101.7</v>
      </c>
      <c r="AD58" s="2">
        <f t="shared" si="0"/>
        <v>0.85999999999999943</v>
      </c>
      <c r="AE58" s="138">
        <f t="shared" si="1"/>
        <v>2.464268112370549E-3</v>
      </c>
    </row>
    <row r="59" spans="15:31" x14ac:dyDescent="0.25">
      <c r="P59" s="83">
        <v>0.91</v>
      </c>
      <c r="Q59" s="83">
        <f t="shared" si="2"/>
        <v>97.652100000000004</v>
      </c>
      <c r="W59" s="133">
        <v>42529</v>
      </c>
      <c r="X59" s="10">
        <v>101.45</v>
      </c>
      <c r="Y59" s="10">
        <v>102.12</v>
      </c>
      <c r="Z59" s="10">
        <v>101.38</v>
      </c>
      <c r="AA59" s="10">
        <v>102.07</v>
      </c>
      <c r="AB59" s="95">
        <v>2566800</v>
      </c>
      <c r="AC59" s="10">
        <v>101.45</v>
      </c>
      <c r="AD59" s="2">
        <f t="shared" si="0"/>
        <v>0.74000000000000909</v>
      </c>
      <c r="AE59" s="138">
        <f t="shared" si="1"/>
        <v>6.0491868306227214E-3</v>
      </c>
    </row>
    <row r="60" spans="15:31" x14ac:dyDescent="0.25">
      <c r="P60" s="83">
        <v>0.9</v>
      </c>
      <c r="Q60" s="83">
        <f t="shared" si="2"/>
        <v>96.579000000000008</v>
      </c>
      <c r="W60" s="133">
        <v>42528</v>
      </c>
      <c r="X60" s="10">
        <v>101.78</v>
      </c>
      <c r="Y60" s="10">
        <v>102.4</v>
      </c>
      <c r="Z60" s="10">
        <v>101.45</v>
      </c>
      <c r="AA60" s="10">
        <v>101.45</v>
      </c>
      <c r="AB60" s="95">
        <v>2539700</v>
      </c>
      <c r="AC60" s="10">
        <v>100.84</v>
      </c>
      <c r="AD60" s="2">
        <f t="shared" si="0"/>
        <v>0.95000000000000284</v>
      </c>
      <c r="AE60" s="138">
        <f t="shared" si="1"/>
        <v>8.9330024813905062E-4</v>
      </c>
    </row>
    <row r="61" spans="15:31" x14ac:dyDescent="0.25">
      <c r="W61" s="133">
        <v>42527</v>
      </c>
      <c r="X61" s="10">
        <v>100.74</v>
      </c>
      <c r="Y61" s="10">
        <v>101.57</v>
      </c>
      <c r="Z61" s="10">
        <v>100.51</v>
      </c>
      <c r="AA61" s="10">
        <v>101.36</v>
      </c>
      <c r="AB61" s="95">
        <v>3769200</v>
      </c>
      <c r="AC61" s="10">
        <v>100.75</v>
      </c>
      <c r="AD61" s="2">
        <f t="shared" si="0"/>
        <v>1.0599999999999881</v>
      </c>
      <c r="AE61" s="138">
        <f t="shared" si="1"/>
        <v>9.3167701863354768E-3</v>
      </c>
    </row>
    <row r="62" spans="15:31" x14ac:dyDescent="0.25">
      <c r="W62" s="133">
        <v>42524</v>
      </c>
      <c r="X62" s="10">
        <v>100.75</v>
      </c>
      <c r="Y62" s="10">
        <v>100.78</v>
      </c>
      <c r="Z62" s="10">
        <v>99.89</v>
      </c>
      <c r="AA62" s="10">
        <v>100.43</v>
      </c>
      <c r="AB62" s="95">
        <v>2251500</v>
      </c>
      <c r="AC62" s="10">
        <v>99.82</v>
      </c>
      <c r="AD62" s="2">
        <f t="shared" si="0"/>
        <v>0.89000000000000057</v>
      </c>
      <c r="AE62" s="138">
        <f t="shared" si="1"/>
        <v>-3.5935316430426578E-3</v>
      </c>
    </row>
    <row r="63" spans="15:31" x14ac:dyDescent="0.25">
      <c r="W63" s="133">
        <v>42523</v>
      </c>
      <c r="X63" s="10">
        <v>100.25</v>
      </c>
      <c r="Y63" s="10">
        <v>100.81</v>
      </c>
      <c r="Z63" s="10">
        <v>100.07</v>
      </c>
      <c r="AA63" s="10">
        <v>100.79</v>
      </c>
      <c r="AB63" s="95">
        <v>2468500</v>
      </c>
      <c r="AC63" s="10">
        <v>100.18</v>
      </c>
      <c r="AD63" s="2">
        <f t="shared" si="0"/>
        <v>0.74000000000000909</v>
      </c>
      <c r="AE63" s="138">
        <f t="shared" si="1"/>
        <v>4.4114698215360626E-3</v>
      </c>
    </row>
    <row r="64" spans="15:31" x14ac:dyDescent="0.25">
      <c r="W64" s="133">
        <v>42522</v>
      </c>
      <c r="X64" s="10">
        <v>100.09</v>
      </c>
      <c r="Y64" s="10">
        <v>100.5</v>
      </c>
      <c r="Z64" s="10">
        <v>98.75</v>
      </c>
      <c r="AA64" s="10">
        <v>100.35</v>
      </c>
      <c r="AB64" s="95">
        <v>2806900</v>
      </c>
      <c r="AC64" s="10">
        <v>99.74</v>
      </c>
      <c r="AD64" s="2">
        <f t="shared" si="0"/>
        <v>1.75</v>
      </c>
      <c r="AE64" s="138">
        <f t="shared" si="1"/>
        <v>-2.3006902070621393E-3</v>
      </c>
    </row>
    <row r="65" spans="23:31" x14ac:dyDescent="0.25">
      <c r="W65" s="133">
        <v>42521</v>
      </c>
      <c r="X65" s="10">
        <v>100.77</v>
      </c>
      <c r="Y65" s="10">
        <v>101.2</v>
      </c>
      <c r="Z65" s="10">
        <v>100.35</v>
      </c>
      <c r="AA65" s="10">
        <v>100.58</v>
      </c>
      <c r="AB65" s="95">
        <v>5265700</v>
      </c>
      <c r="AC65" s="10">
        <v>99.97</v>
      </c>
      <c r="AD65" s="2">
        <f t="shared" si="0"/>
        <v>0.85000000000000853</v>
      </c>
      <c r="AE65" s="138">
        <f t="shared" si="1"/>
        <v>-1.7973040439341892E-3</v>
      </c>
    </row>
    <row r="66" spans="23:31" x14ac:dyDescent="0.25">
      <c r="W66" s="133">
        <v>42517</v>
      </c>
      <c r="X66" s="10">
        <v>100.49</v>
      </c>
      <c r="Y66" s="10">
        <v>100.77</v>
      </c>
      <c r="Z66" s="10">
        <v>100.09</v>
      </c>
      <c r="AA66" s="10">
        <v>100.76</v>
      </c>
      <c r="AB66" s="95">
        <v>2670300</v>
      </c>
      <c r="AC66" s="10">
        <v>100.15</v>
      </c>
      <c r="AD66" s="2">
        <f t="shared" si="0"/>
        <v>0.67999999999999261</v>
      </c>
      <c r="AE66" s="138">
        <f t="shared" si="1"/>
        <v>3.507014028056199E-3</v>
      </c>
    </row>
    <row r="67" spans="23:31" x14ac:dyDescent="0.25">
      <c r="W67" s="133">
        <v>42516</v>
      </c>
      <c r="X67" s="10">
        <v>100.44</v>
      </c>
      <c r="Y67" s="10">
        <v>101</v>
      </c>
      <c r="Z67" s="10">
        <v>100.29</v>
      </c>
      <c r="AA67" s="10">
        <v>100.41</v>
      </c>
      <c r="AB67" s="95">
        <v>2504800</v>
      </c>
      <c r="AC67" s="10">
        <v>99.8</v>
      </c>
      <c r="AD67" s="2">
        <f>Y67-Z67</f>
        <v>0.70999999999999375</v>
      </c>
      <c r="AE67" s="138">
        <f>AC67/AC68-1</f>
        <v>9.0261759101406547E-4</v>
      </c>
    </row>
    <row r="68" spans="23:31" x14ac:dyDescent="0.25">
      <c r="W68" s="133">
        <v>42515</v>
      </c>
      <c r="X68" s="10">
        <v>100.29</v>
      </c>
      <c r="Y68" s="10">
        <v>100.94</v>
      </c>
      <c r="Z68" s="10">
        <v>100.29</v>
      </c>
      <c r="AA68" s="10">
        <v>100.32</v>
      </c>
      <c r="AB68" s="95">
        <v>2354200</v>
      </c>
      <c r="AC68" s="10">
        <v>99.71</v>
      </c>
      <c r="AD68" s="2">
        <f>Y68-Z68</f>
        <v>0.64999999999999147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42608</v>
      </c>
      <c r="X2" s="10">
        <v>137.66999999999999</v>
      </c>
      <c r="Y2" s="10">
        <v>138.30000000000001</v>
      </c>
      <c r="Z2" s="10">
        <v>135.99</v>
      </c>
      <c r="AA2" s="10">
        <v>136.62</v>
      </c>
      <c r="AB2" s="95">
        <v>3048400</v>
      </c>
      <c r="AC2" s="10">
        <v>136.62</v>
      </c>
      <c r="AD2" s="2">
        <f>Y2-Z2</f>
        <v>2.3100000000000023</v>
      </c>
      <c r="AE2" s="138">
        <f>AC2/AC3-1</f>
        <v>-4.9526584122360218E-3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136.62</v>
      </c>
      <c r="W3" s="133">
        <v>42607</v>
      </c>
      <c r="X3" s="10">
        <v>139.75</v>
      </c>
      <c r="Y3" s="10">
        <v>139.75</v>
      </c>
      <c r="Z3" s="10">
        <v>137.03</v>
      </c>
      <c r="AA3" s="10">
        <v>137.30000000000001</v>
      </c>
      <c r="AB3" s="95">
        <v>3891000</v>
      </c>
      <c r="AC3" s="10">
        <v>137.30000000000001</v>
      </c>
      <c r="AD3" s="2">
        <f t="shared" ref="AD3:AD66" si="0">Y3-Z3</f>
        <v>2.7199999999999989</v>
      </c>
      <c r="AE3" s="138">
        <f t="shared" ref="AE3:AE66" si="1">AC3/AC4-1</f>
        <v>-1.8374204618574308E-2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136.62</v>
      </c>
      <c r="W4" s="133">
        <v>42606</v>
      </c>
      <c r="X4" s="10">
        <v>142</v>
      </c>
      <c r="Y4" s="10">
        <v>142.08000000000001</v>
      </c>
      <c r="Z4" s="10">
        <v>139.51</v>
      </c>
      <c r="AA4" s="10">
        <v>139.87</v>
      </c>
      <c r="AB4" s="95">
        <v>2529800</v>
      </c>
      <c r="AC4" s="10">
        <v>139.87</v>
      </c>
      <c r="AD4" s="2">
        <f t="shared" si="0"/>
        <v>2.5700000000000216</v>
      </c>
      <c r="AE4" s="138">
        <f t="shared" si="1"/>
        <v>-1.5069361312583518E-2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42605</v>
      </c>
      <c r="X5" s="10">
        <v>142.72999999999999</v>
      </c>
      <c r="Y5" s="10">
        <v>142.87</v>
      </c>
      <c r="Z5" s="10">
        <v>141.75</v>
      </c>
      <c r="AA5" s="10">
        <v>142.01</v>
      </c>
      <c r="AB5" s="95">
        <v>2295500</v>
      </c>
      <c r="AC5" s="10">
        <v>142.01</v>
      </c>
      <c r="AD5" s="2">
        <f t="shared" si="0"/>
        <v>1.1200000000000045</v>
      </c>
      <c r="AE5" s="138">
        <f t="shared" si="1"/>
        <v>-5.6302343585057368E-4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42604</v>
      </c>
      <c r="X6" s="10">
        <v>142.11000000000001</v>
      </c>
      <c r="Y6" s="10">
        <v>143</v>
      </c>
      <c r="Z6" s="10">
        <v>141.71</v>
      </c>
      <c r="AA6" s="10">
        <v>142.09</v>
      </c>
      <c r="AB6" s="95">
        <v>1587900</v>
      </c>
      <c r="AC6" s="10">
        <v>142.09</v>
      </c>
      <c r="AD6" s="2">
        <f t="shared" si="0"/>
        <v>1.289999999999992</v>
      </c>
      <c r="AE6" s="138">
        <f t="shared" si="1"/>
        <v>3.5201351731917185E-4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42601</v>
      </c>
      <c r="X7" s="10">
        <v>141.65</v>
      </c>
      <c r="Y7" s="10">
        <v>142.25</v>
      </c>
      <c r="Z7" s="10">
        <v>141.22</v>
      </c>
      <c r="AA7" s="10">
        <v>142.04</v>
      </c>
      <c r="AB7" s="95">
        <v>1950200</v>
      </c>
      <c r="AC7" s="10">
        <v>142.04</v>
      </c>
      <c r="AD7" s="2">
        <f t="shared" si="0"/>
        <v>1.0300000000000011</v>
      </c>
      <c r="AE7" s="138">
        <f t="shared" si="1"/>
        <v>-9.1439825560946097E-4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42600</v>
      </c>
      <c r="X8" s="10">
        <v>141.66999999999999</v>
      </c>
      <c r="Y8" s="10">
        <v>142.84</v>
      </c>
      <c r="Z8" s="10">
        <v>141.27000000000001</v>
      </c>
      <c r="AA8" s="10">
        <v>142.16999999999999</v>
      </c>
      <c r="AB8" s="95">
        <v>1572700</v>
      </c>
      <c r="AC8" s="10">
        <v>142.16999999999999</v>
      </c>
      <c r="AD8" s="2">
        <f t="shared" si="0"/>
        <v>1.5699999999999932</v>
      </c>
      <c r="AE8" s="138">
        <f t="shared" si="1"/>
        <v>3.24606590925125E-3</v>
      </c>
    </row>
    <row r="9" spans="1:43" x14ac:dyDescent="0.25">
      <c r="O9" s="11" t="s">
        <v>224</v>
      </c>
      <c r="Q9" s="138">
        <f>IF(Q2=0, 0, Q8/Q6)</f>
        <v>0</v>
      </c>
      <c r="W9" s="133">
        <v>42599</v>
      </c>
      <c r="X9" s="10">
        <v>141.29</v>
      </c>
      <c r="Y9" s="10">
        <v>141.91</v>
      </c>
      <c r="Z9" s="10">
        <v>140.66</v>
      </c>
      <c r="AA9" s="10">
        <v>141.71</v>
      </c>
      <c r="AB9" s="95">
        <v>1849100</v>
      </c>
      <c r="AC9" s="10">
        <v>141.71</v>
      </c>
      <c r="AD9" s="2">
        <f t="shared" si="0"/>
        <v>1.25</v>
      </c>
      <c r="AE9" s="138">
        <f t="shared" si="1"/>
        <v>4.4655514601643631E-3</v>
      </c>
    </row>
    <row r="10" spans="1:43" x14ac:dyDescent="0.25">
      <c r="O10" s="11" t="s">
        <v>223</v>
      </c>
      <c r="P10" s="34"/>
      <c r="Q10" s="2">
        <f>M33</f>
        <v>176.70000000000073</v>
      </c>
      <c r="W10" s="133">
        <v>42598</v>
      </c>
      <c r="X10" s="10">
        <v>141.15</v>
      </c>
      <c r="Y10" s="10">
        <v>141.62</v>
      </c>
      <c r="Z10" s="10">
        <v>140.33000000000001</v>
      </c>
      <c r="AA10" s="10">
        <v>141.08000000000001</v>
      </c>
      <c r="AB10" s="95">
        <v>1688500</v>
      </c>
      <c r="AC10" s="10">
        <v>141.08000000000001</v>
      </c>
      <c r="AD10" s="2">
        <f t="shared" si="0"/>
        <v>1.289999999999992</v>
      </c>
      <c r="AE10" s="138">
        <f t="shared" si="1"/>
        <v>-3.8130207597796284E-3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1.7600000000000001E-2</v>
      </c>
      <c r="W11" s="133">
        <v>42597</v>
      </c>
      <c r="X11" s="10">
        <v>142.96</v>
      </c>
      <c r="Y11" s="10">
        <v>143.11000000000001</v>
      </c>
      <c r="Z11" s="10">
        <v>141.49</v>
      </c>
      <c r="AA11" s="10">
        <v>141.62</v>
      </c>
      <c r="AB11" s="95">
        <v>2369600</v>
      </c>
      <c r="AC11" s="10">
        <v>141.62</v>
      </c>
      <c r="AD11" s="2">
        <f t="shared" si="0"/>
        <v>1.6200000000000045</v>
      </c>
      <c r="AE11" s="138">
        <f t="shared" si="1"/>
        <v>-8.8185890257558297E-3</v>
      </c>
    </row>
    <row r="12" spans="1:43" x14ac:dyDescent="0.25">
      <c r="W12" s="133">
        <v>42594</v>
      </c>
      <c r="X12" s="10">
        <v>142.16</v>
      </c>
      <c r="Y12" s="10">
        <v>143.13999999999999</v>
      </c>
      <c r="Z12" s="10">
        <v>141.5</v>
      </c>
      <c r="AA12" s="10">
        <v>142.88</v>
      </c>
      <c r="AB12" s="95">
        <v>1787900</v>
      </c>
      <c r="AC12" s="10">
        <v>142.88</v>
      </c>
      <c r="AD12" s="2">
        <f t="shared" si="0"/>
        <v>1.6399999999999864</v>
      </c>
      <c r="AE12" s="138">
        <f t="shared" si="1"/>
        <v>1.7527869312206068E-3</v>
      </c>
    </row>
    <row r="13" spans="1:43" x14ac:dyDescent="0.25">
      <c r="W13" s="133">
        <v>42593</v>
      </c>
      <c r="X13" s="10">
        <v>142.24</v>
      </c>
      <c r="Y13" s="10">
        <v>143.06</v>
      </c>
      <c r="Z13" s="10">
        <v>141.44</v>
      </c>
      <c r="AA13" s="10">
        <v>142.63</v>
      </c>
      <c r="AB13" s="95">
        <v>1857500</v>
      </c>
      <c r="AC13" s="10">
        <v>142.63</v>
      </c>
      <c r="AD13" s="2">
        <f t="shared" si="0"/>
        <v>1.6200000000000045</v>
      </c>
      <c r="AE13" s="138">
        <f t="shared" si="1"/>
        <v>3.0944510865742458E-3</v>
      </c>
    </row>
    <row r="14" spans="1:43" x14ac:dyDescent="0.25">
      <c r="W14" s="133">
        <v>42592</v>
      </c>
      <c r="X14" s="10">
        <v>141.87</v>
      </c>
      <c r="Y14" s="10">
        <v>142.34</v>
      </c>
      <c r="Z14" s="10">
        <v>140.93</v>
      </c>
      <c r="AA14" s="10">
        <v>142.19</v>
      </c>
      <c r="AB14" s="95">
        <v>1866300</v>
      </c>
      <c r="AC14" s="10">
        <v>142.19</v>
      </c>
      <c r="AD14" s="2">
        <f t="shared" si="0"/>
        <v>1.4099999999999966</v>
      </c>
      <c r="AE14" s="138">
        <f t="shared" si="1"/>
        <v>2.608940911013935E-3</v>
      </c>
    </row>
    <row r="15" spans="1:43" x14ac:dyDescent="0.25">
      <c r="W15" s="133">
        <v>42591</v>
      </c>
      <c r="X15" s="10">
        <v>142.55000000000001</v>
      </c>
      <c r="Y15" s="10">
        <v>143.13</v>
      </c>
      <c r="Z15" s="10">
        <v>141.68</v>
      </c>
      <c r="AA15" s="10">
        <v>141.82</v>
      </c>
      <c r="AB15" s="95">
        <v>2140700</v>
      </c>
      <c r="AC15" s="10">
        <v>141.82</v>
      </c>
      <c r="AD15" s="2">
        <f t="shared" si="0"/>
        <v>1.4499999999999886</v>
      </c>
      <c r="AE15" s="138">
        <f t="shared" si="1"/>
        <v>-2.1811018082037448E-3</v>
      </c>
    </row>
    <row r="16" spans="1:43" x14ac:dyDescent="0.25">
      <c r="W16" s="133">
        <v>42590</v>
      </c>
      <c r="X16" s="10">
        <v>142.61000000000001</v>
      </c>
      <c r="Y16" s="10">
        <v>143.07</v>
      </c>
      <c r="Z16" s="10">
        <v>141.86000000000001</v>
      </c>
      <c r="AA16" s="10">
        <v>142.13</v>
      </c>
      <c r="AB16" s="95">
        <v>1846400</v>
      </c>
      <c r="AC16" s="10">
        <v>142.13</v>
      </c>
      <c r="AD16" s="2">
        <f t="shared" si="0"/>
        <v>1.2099999999999795</v>
      </c>
      <c r="AE16" s="138">
        <f t="shared" si="1"/>
        <v>-6.014406601860367E-3</v>
      </c>
    </row>
    <row r="17" spans="1:31" x14ac:dyDescent="0.25">
      <c r="W17" s="133">
        <v>42587</v>
      </c>
      <c r="X17" s="10">
        <v>143.33000000000001</v>
      </c>
      <c r="Y17" s="10">
        <v>143.54</v>
      </c>
      <c r="Z17" s="10">
        <v>142.4</v>
      </c>
      <c r="AA17" s="10">
        <v>142.99</v>
      </c>
      <c r="AB17" s="95">
        <v>2000100</v>
      </c>
      <c r="AC17" s="10">
        <v>142.99</v>
      </c>
      <c r="AD17" s="2">
        <f t="shared" si="0"/>
        <v>1.1399999999999864</v>
      </c>
      <c r="AE17" s="138">
        <f t="shared" si="1"/>
        <v>1.9620208815078755E-3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42586</v>
      </c>
      <c r="X18" s="10">
        <v>143.1</v>
      </c>
      <c r="Y18" s="10">
        <v>143.47999999999999</v>
      </c>
      <c r="Z18" s="10">
        <v>142.26</v>
      </c>
      <c r="AA18" s="10">
        <v>142.71</v>
      </c>
      <c r="AB18" s="95">
        <v>1890900</v>
      </c>
      <c r="AC18" s="10">
        <v>142.71</v>
      </c>
      <c r="AD18" s="2">
        <f t="shared" si="0"/>
        <v>1.2199999999999989</v>
      </c>
      <c r="AE18" s="138">
        <f t="shared" si="1"/>
        <v>-1.1898096304590045E-3</v>
      </c>
    </row>
    <row r="19" spans="1:31" x14ac:dyDescent="0.25">
      <c r="W19" s="133">
        <v>42585</v>
      </c>
      <c r="X19" s="10">
        <v>143.33000000000001</v>
      </c>
      <c r="Y19" s="10">
        <v>143.62</v>
      </c>
      <c r="Z19" s="10">
        <v>142.43</v>
      </c>
      <c r="AA19" s="10">
        <v>142.88</v>
      </c>
      <c r="AB19" s="95">
        <v>1963600</v>
      </c>
      <c r="AC19" s="10">
        <v>142.88</v>
      </c>
      <c r="AD19" s="2">
        <f t="shared" si="0"/>
        <v>1.1899999999999977</v>
      </c>
      <c r="AE19" s="138">
        <f t="shared" si="1"/>
        <v>-2.0255640148074683E-3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42584</v>
      </c>
      <c r="X20" s="10">
        <v>143.81</v>
      </c>
      <c r="Y20" s="10">
        <v>143.97</v>
      </c>
      <c r="Z20" s="10">
        <v>142.34</v>
      </c>
      <c r="AA20" s="10">
        <v>143.16999999999999</v>
      </c>
      <c r="AB20" s="95">
        <v>2679100</v>
      </c>
      <c r="AC20" s="10">
        <v>143.16999999999999</v>
      </c>
      <c r="AD20" s="2">
        <f t="shared" si="0"/>
        <v>1.6299999999999955</v>
      </c>
      <c r="AE20" s="138">
        <f t="shared" si="1"/>
        <v>-2.3691728799386524E-3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42583</v>
      </c>
      <c r="X21" s="10">
        <v>143.41999999999999</v>
      </c>
      <c r="Y21" s="10">
        <v>144.16</v>
      </c>
      <c r="Z21" s="10">
        <v>143.04</v>
      </c>
      <c r="AA21" s="10">
        <v>143.51</v>
      </c>
      <c r="AB21" s="95">
        <v>2494900</v>
      </c>
      <c r="AC21" s="10">
        <v>143.51</v>
      </c>
      <c r="AD21" s="2">
        <f t="shared" si="0"/>
        <v>1.1200000000000045</v>
      </c>
      <c r="AE21" s="138">
        <f t="shared" si="1"/>
        <v>2.1648044692736956E-3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42580</v>
      </c>
      <c r="X22" s="10">
        <v>141.85</v>
      </c>
      <c r="Y22" s="10">
        <v>143.9</v>
      </c>
      <c r="Z22" s="10">
        <v>141.6</v>
      </c>
      <c r="AA22" s="10">
        <v>143.19999999999999</v>
      </c>
      <c r="AB22" s="95">
        <v>3269700</v>
      </c>
      <c r="AC22" s="10">
        <v>143.19999999999999</v>
      </c>
      <c r="AD22" s="2">
        <f t="shared" si="0"/>
        <v>2.3000000000000114</v>
      </c>
      <c r="AE22" s="138">
        <f t="shared" si="1"/>
        <v>3.0820958251611685E-3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42579</v>
      </c>
      <c r="X23" s="10">
        <v>141.36000000000001</v>
      </c>
      <c r="Y23" s="10">
        <v>143.03</v>
      </c>
      <c r="Z23" s="10">
        <v>141.19</v>
      </c>
      <c r="AA23" s="10">
        <v>142.76</v>
      </c>
      <c r="AB23" s="95">
        <v>2517000</v>
      </c>
      <c r="AC23" s="10">
        <v>142.76</v>
      </c>
      <c r="AD23" s="2">
        <f t="shared" si="0"/>
        <v>1.8400000000000034</v>
      </c>
      <c r="AE23" s="138">
        <f t="shared" si="1"/>
        <v>7.622811970637855E-3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42578</v>
      </c>
      <c r="X24" s="10">
        <v>141.16999999999999</v>
      </c>
      <c r="Y24" s="10">
        <v>142.34</v>
      </c>
      <c r="Z24" s="10">
        <v>139.91</v>
      </c>
      <c r="AA24" s="10">
        <v>141.68</v>
      </c>
      <c r="AB24" s="95">
        <v>2684100</v>
      </c>
      <c r="AC24" s="10">
        <v>141.68</v>
      </c>
      <c r="AD24" s="2">
        <f t="shared" si="0"/>
        <v>2.4300000000000068</v>
      </c>
      <c r="AE24" s="138">
        <f t="shared" si="1"/>
        <v>-1.4114326040914893E-4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42577</v>
      </c>
      <c r="X25" s="10">
        <v>141.94</v>
      </c>
      <c r="Y25" s="10">
        <v>142.19</v>
      </c>
      <c r="Z25" s="10">
        <v>141.02000000000001</v>
      </c>
      <c r="AA25" s="10">
        <v>141.69999999999999</v>
      </c>
      <c r="AB25" s="95">
        <v>2668100</v>
      </c>
      <c r="AC25" s="10">
        <v>141.69999999999999</v>
      </c>
      <c r="AD25" s="2">
        <f t="shared" si="0"/>
        <v>1.1699999999999875</v>
      </c>
      <c r="AE25" s="138">
        <f t="shared" si="1"/>
        <v>-2.1167007690681139E-4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42576</v>
      </c>
      <c r="X26" s="10">
        <v>143.55000000000001</v>
      </c>
      <c r="Y26" s="10">
        <v>143.88999999999999</v>
      </c>
      <c r="Z26" s="10">
        <v>141.41</v>
      </c>
      <c r="AA26" s="10">
        <v>141.72999999999999</v>
      </c>
      <c r="AB26" s="95">
        <v>2725600</v>
      </c>
      <c r="AC26" s="10">
        <v>141.72999999999999</v>
      </c>
      <c r="AD26" s="2">
        <f t="shared" si="0"/>
        <v>2.4799999999999898</v>
      </c>
      <c r="AE26" s="138">
        <f t="shared" si="1"/>
        <v>-1.3640476024775583E-2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42573</v>
      </c>
      <c r="X27" s="10">
        <v>143.69</v>
      </c>
      <c r="Y27" s="10">
        <v>144.05000000000001</v>
      </c>
      <c r="Z27" s="10">
        <v>142.91999999999999</v>
      </c>
      <c r="AA27" s="10">
        <v>143.69</v>
      </c>
      <c r="AB27" s="95">
        <v>2697500</v>
      </c>
      <c r="AC27" s="10">
        <v>143.69</v>
      </c>
      <c r="AD27" s="2">
        <f t="shared" si="0"/>
        <v>1.1300000000000239</v>
      </c>
      <c r="AE27" s="138">
        <f t="shared" si="1"/>
        <v>5.7394834464896682E-3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42572</v>
      </c>
      <c r="X28" s="10">
        <v>142.71</v>
      </c>
      <c r="Y28" s="10">
        <v>143.72999999999999</v>
      </c>
      <c r="Z28" s="10">
        <v>142.13</v>
      </c>
      <c r="AA28" s="10">
        <v>142.87</v>
      </c>
      <c r="AB28" s="95">
        <v>3475100</v>
      </c>
      <c r="AC28" s="10">
        <v>142.87</v>
      </c>
      <c r="AD28" s="2">
        <f t="shared" si="0"/>
        <v>1.5999999999999943</v>
      </c>
      <c r="AE28" s="138">
        <f t="shared" si="1"/>
        <v>-1.0488043630262345E-3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42571</v>
      </c>
      <c r="X29" s="10">
        <v>143.47</v>
      </c>
      <c r="Y29" s="10">
        <v>144.47999999999999</v>
      </c>
      <c r="Z29" s="10">
        <v>142.81</v>
      </c>
      <c r="AA29" s="10">
        <v>143.02000000000001</v>
      </c>
      <c r="AB29" s="95">
        <v>5489800</v>
      </c>
      <c r="AC29" s="10">
        <v>143.02000000000001</v>
      </c>
      <c r="AD29" s="2">
        <f t="shared" si="0"/>
        <v>1.6699999999999875</v>
      </c>
      <c r="AE29" s="138">
        <f t="shared" si="1"/>
        <v>3.0156392453888348E-3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42570</v>
      </c>
      <c r="X30" s="10">
        <v>140.75</v>
      </c>
      <c r="Y30" s="10">
        <v>142.63</v>
      </c>
      <c r="Z30" s="10">
        <v>139.32</v>
      </c>
      <c r="AA30" s="10">
        <v>142.59</v>
      </c>
      <c r="AB30" s="95">
        <v>5326200</v>
      </c>
      <c r="AC30" s="10">
        <v>142.59</v>
      </c>
      <c r="AD30" s="2">
        <f t="shared" si="0"/>
        <v>3.3100000000000023</v>
      </c>
      <c r="AE30" s="138">
        <f t="shared" si="1"/>
        <v>1.3072824156305618E-2</v>
      </c>
    </row>
    <row r="31" spans="1:31" x14ac:dyDescent="0.25">
      <c r="G31" s="3"/>
      <c r="H31" s="233"/>
      <c r="W31" s="133">
        <v>42569</v>
      </c>
      <c r="X31" s="10">
        <v>141.76</v>
      </c>
      <c r="Y31" s="10">
        <v>141.9</v>
      </c>
      <c r="Z31" s="10">
        <v>139.62</v>
      </c>
      <c r="AA31" s="10">
        <v>140.75</v>
      </c>
      <c r="AB31" s="95">
        <v>4166300</v>
      </c>
      <c r="AC31" s="10">
        <v>140.75</v>
      </c>
      <c r="AD31" s="2">
        <f t="shared" si="0"/>
        <v>2.2800000000000011</v>
      </c>
      <c r="AE31" s="138">
        <f t="shared" si="1"/>
        <v>-4.1038703743013771E-3</v>
      </c>
    </row>
    <row r="32" spans="1:31" x14ac:dyDescent="0.25">
      <c r="W32" s="133">
        <v>42566</v>
      </c>
      <c r="X32" s="10">
        <v>141.65</v>
      </c>
      <c r="Y32" s="10">
        <v>142.78</v>
      </c>
      <c r="Z32" s="10">
        <v>141.06</v>
      </c>
      <c r="AA32" s="10">
        <v>141.33000000000001</v>
      </c>
      <c r="AB32" s="95">
        <v>3748700</v>
      </c>
      <c r="AC32" s="10">
        <v>141.33000000000001</v>
      </c>
      <c r="AD32" s="2">
        <f t="shared" si="0"/>
        <v>1.7199999999999989</v>
      </c>
      <c r="AE32" s="138">
        <f t="shared" si="1"/>
        <v>3.4791252485089075E-3</v>
      </c>
    </row>
    <row r="33" spans="1:31" x14ac:dyDescent="0.25">
      <c r="L33" t="s">
        <v>223</v>
      </c>
      <c r="M33" s="2">
        <f>M44+K44-F44</f>
        <v>176.70000000000073</v>
      </c>
      <c r="W33" s="133">
        <v>42565</v>
      </c>
      <c r="X33" s="10">
        <v>142.38999999999999</v>
      </c>
      <c r="Y33" s="10">
        <v>142.85</v>
      </c>
      <c r="Z33" s="10">
        <v>140.47</v>
      </c>
      <c r="AA33" s="10">
        <v>140.84</v>
      </c>
      <c r="AB33" s="95">
        <v>3000700</v>
      </c>
      <c r="AC33" s="10">
        <v>140.84</v>
      </c>
      <c r="AD33" s="2">
        <f t="shared" si="0"/>
        <v>2.3799999999999955</v>
      </c>
      <c r="AE33" s="138">
        <f t="shared" si="1"/>
        <v>-4.523607577042621E-3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42564</v>
      </c>
      <c r="X34" s="10">
        <v>140.96</v>
      </c>
      <c r="Y34" s="10">
        <v>141.59</v>
      </c>
      <c r="Z34" s="10">
        <v>139.91999999999999</v>
      </c>
      <c r="AA34" s="10">
        <v>141.47999999999999</v>
      </c>
      <c r="AB34" s="95">
        <v>3164700</v>
      </c>
      <c r="AC34" s="10">
        <v>141.47999999999999</v>
      </c>
      <c r="AD34" s="2">
        <f t="shared" si="0"/>
        <v>1.6700000000000159</v>
      </c>
      <c r="AE34" s="138">
        <f t="shared" si="1"/>
        <v>1.1583011583011338E-2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42563</v>
      </c>
      <c r="X35" s="10">
        <v>140.88999999999999</v>
      </c>
      <c r="Y35" s="10">
        <v>140.94999999999999</v>
      </c>
      <c r="Z35" s="10">
        <v>139.37</v>
      </c>
      <c r="AA35" s="10">
        <v>139.86000000000001</v>
      </c>
      <c r="AB35" s="95">
        <v>4310100</v>
      </c>
      <c r="AC35" s="10">
        <v>139.86000000000001</v>
      </c>
      <c r="AD35" s="2">
        <f t="shared" si="0"/>
        <v>1.5799999999999841</v>
      </c>
      <c r="AE35" s="138">
        <f t="shared" si="1"/>
        <v>-3.2782212086657214E-3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42562</v>
      </c>
      <c r="X36" s="10">
        <v>141.27000000000001</v>
      </c>
      <c r="Y36" s="10">
        <v>141.6</v>
      </c>
      <c r="Z36" s="10">
        <v>140.01</v>
      </c>
      <c r="AA36" s="10">
        <v>140.32</v>
      </c>
      <c r="AB36" s="95">
        <v>4084000</v>
      </c>
      <c r="AC36" s="10">
        <v>140.32</v>
      </c>
      <c r="AD36" s="2">
        <f t="shared" si="0"/>
        <v>1.5900000000000034</v>
      </c>
      <c r="AE36" s="138">
        <f t="shared" si="1"/>
        <v>-6.7247115452679918E-3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42559</v>
      </c>
      <c r="X37" s="10">
        <v>141.69999999999999</v>
      </c>
      <c r="Y37" s="10">
        <v>141.78</v>
      </c>
      <c r="Z37" s="10">
        <v>139.55000000000001</v>
      </c>
      <c r="AA37" s="10">
        <v>141.27000000000001</v>
      </c>
      <c r="AB37" s="95">
        <v>3605500</v>
      </c>
      <c r="AC37" s="10">
        <v>141.27000000000001</v>
      </c>
      <c r="AD37" s="2">
        <f t="shared" si="0"/>
        <v>2.2299999999999898</v>
      </c>
      <c r="AE37" s="138">
        <f t="shared" si="1"/>
        <v>3.3380681818182545E-3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42558</v>
      </c>
      <c r="X38" s="10">
        <v>142.37</v>
      </c>
      <c r="Y38" s="10">
        <v>142.66</v>
      </c>
      <c r="Z38" s="10">
        <v>139.94999999999999</v>
      </c>
      <c r="AA38" s="10">
        <v>140.80000000000001</v>
      </c>
      <c r="AB38" s="95">
        <v>3515500</v>
      </c>
      <c r="AC38" s="10">
        <v>140.80000000000001</v>
      </c>
      <c r="AD38" s="2">
        <f t="shared" si="0"/>
        <v>2.710000000000008</v>
      </c>
      <c r="AE38" s="138">
        <f t="shared" si="1"/>
        <v>-1.1097064194409256E-2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42557</v>
      </c>
      <c r="X39" s="10">
        <v>140.97999999999999</v>
      </c>
      <c r="Y39" s="10">
        <v>142.96</v>
      </c>
      <c r="Z39" s="10">
        <v>140.97</v>
      </c>
      <c r="AA39" s="10">
        <v>142.38</v>
      </c>
      <c r="AB39" s="95">
        <v>4083300</v>
      </c>
      <c r="AC39" s="10">
        <v>142.38</v>
      </c>
      <c r="AD39" s="2">
        <f t="shared" si="0"/>
        <v>1.9900000000000091</v>
      </c>
      <c r="AE39" s="138">
        <f t="shared" si="1"/>
        <v>5.7925967787511023E-3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42556</v>
      </c>
      <c r="X40" s="10">
        <v>140.15</v>
      </c>
      <c r="Y40" s="10">
        <v>141.91</v>
      </c>
      <c r="Z40" s="10">
        <v>140.03</v>
      </c>
      <c r="AA40" s="10">
        <v>141.56</v>
      </c>
      <c r="AB40" s="95">
        <v>3749300</v>
      </c>
      <c r="AC40" s="10">
        <v>141.56</v>
      </c>
      <c r="AD40" s="2">
        <f t="shared" si="0"/>
        <v>1.8799999999999955</v>
      </c>
      <c r="AE40" s="138">
        <f t="shared" si="1"/>
        <v>4.9694732358369631E-3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36" t="s">
        <v>78</v>
      </c>
      <c r="P41" s="536"/>
      <c r="Q41" s="34"/>
      <c r="W41" s="133">
        <v>42552</v>
      </c>
      <c r="X41" s="10">
        <v>141.16</v>
      </c>
      <c r="Y41" s="10">
        <v>141.79</v>
      </c>
      <c r="Z41" s="10">
        <v>140.62</v>
      </c>
      <c r="AA41" s="10">
        <v>140.86000000000001</v>
      </c>
      <c r="AB41" s="95">
        <v>2882500</v>
      </c>
      <c r="AC41" s="10">
        <v>140.86000000000001</v>
      </c>
      <c r="AD41" s="2">
        <f t="shared" si="0"/>
        <v>1.1699999999999875</v>
      </c>
      <c r="AE41" s="138">
        <f t="shared" si="1"/>
        <v>-2.4079320113312708E-3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150.28200000000001</v>
      </c>
      <c r="Q42" s="34"/>
      <c r="T42" s="91" t="s">
        <v>113</v>
      </c>
      <c r="W42" s="133">
        <v>42551</v>
      </c>
      <c r="X42" s="10">
        <v>140.68</v>
      </c>
      <c r="Y42" s="10">
        <v>141.31</v>
      </c>
      <c r="Z42" s="10">
        <v>140.24</v>
      </c>
      <c r="AA42" s="10">
        <v>141.19999999999999</v>
      </c>
      <c r="AB42" s="95">
        <v>4730800</v>
      </c>
      <c r="AC42" s="10">
        <v>141.19999999999999</v>
      </c>
      <c r="AD42" s="2">
        <f t="shared" si="0"/>
        <v>1.0699999999999932</v>
      </c>
      <c r="AE42" s="138">
        <f t="shared" si="1"/>
        <v>4.8391688015938517E-3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148.91580000000002</v>
      </c>
      <c r="Q43" s="34"/>
      <c r="T43" s="128" t="s">
        <v>98</v>
      </c>
      <c r="U43" s="98">
        <v>137.30000000000001</v>
      </c>
      <c r="W43" s="133">
        <v>42550</v>
      </c>
      <c r="X43" s="10">
        <v>139.80000000000001</v>
      </c>
      <c r="Y43" s="10">
        <v>140.68</v>
      </c>
      <c r="Z43" s="10">
        <v>139.6</v>
      </c>
      <c r="AA43" s="10">
        <v>140.52000000000001</v>
      </c>
      <c r="AB43" s="95">
        <v>3704500</v>
      </c>
      <c r="AC43" s="10">
        <v>140.52000000000001</v>
      </c>
      <c r="AD43" s="2">
        <f t="shared" si="0"/>
        <v>1.0800000000000125</v>
      </c>
      <c r="AE43" s="138">
        <f t="shared" si="1"/>
        <v>1.3048806863239948E-2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147.54960000000003</v>
      </c>
      <c r="Q44" s="34"/>
      <c r="T44" s="93" t="s">
        <v>99</v>
      </c>
      <c r="U44" s="88">
        <v>137.66999999999999</v>
      </c>
      <c r="W44" s="133">
        <v>42549</v>
      </c>
      <c r="X44" s="10">
        <v>138.21</v>
      </c>
      <c r="Y44" s="10">
        <v>139.09</v>
      </c>
      <c r="Z44" s="10">
        <v>137.65</v>
      </c>
      <c r="AA44" s="10">
        <v>138.71</v>
      </c>
      <c r="AB44" s="95">
        <v>4160200</v>
      </c>
      <c r="AC44" s="10">
        <v>138.71</v>
      </c>
      <c r="AD44" s="2">
        <f t="shared" si="0"/>
        <v>1.4399999999999977</v>
      </c>
      <c r="AE44" s="138">
        <f t="shared" si="1"/>
        <v>1.1669462475384584E-2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146.18340000000001</v>
      </c>
      <c r="Q45" s="83"/>
      <c r="T45" s="93" t="s">
        <v>100</v>
      </c>
      <c r="U45" s="88" t="s">
        <v>504</v>
      </c>
      <c r="W45" s="133">
        <v>42548</v>
      </c>
      <c r="X45" s="10">
        <v>136.15</v>
      </c>
      <c r="Y45" s="10">
        <v>137.38999999999999</v>
      </c>
      <c r="Z45" s="10">
        <v>135.47999999999999</v>
      </c>
      <c r="AA45" s="10">
        <v>137.11000000000001</v>
      </c>
      <c r="AB45" s="95">
        <v>3996200</v>
      </c>
      <c r="AC45" s="10">
        <v>137.11000000000001</v>
      </c>
      <c r="AD45" s="2">
        <f t="shared" si="0"/>
        <v>1.9099999999999966</v>
      </c>
      <c r="AE45" s="138">
        <f t="shared" si="1"/>
        <v>-1.3110933061400987E-3</v>
      </c>
    </row>
    <row r="46" spans="1:31" x14ac:dyDescent="0.25">
      <c r="O46" s="83">
        <v>1.06</v>
      </c>
      <c r="P46" s="83">
        <f t="shared" si="5"/>
        <v>144.81720000000001</v>
      </c>
      <c r="Q46" s="83"/>
      <c r="T46" s="93" t="s">
        <v>101</v>
      </c>
      <c r="U46" s="88" t="s">
        <v>505</v>
      </c>
      <c r="W46" s="133">
        <v>42545</v>
      </c>
      <c r="X46" s="10">
        <v>135.66</v>
      </c>
      <c r="Y46" s="10">
        <v>138.62</v>
      </c>
      <c r="Z46" s="10">
        <v>135.15</v>
      </c>
      <c r="AA46" s="10">
        <v>137.29</v>
      </c>
      <c r="AB46" s="95">
        <v>4475100</v>
      </c>
      <c r="AC46" s="10">
        <v>137.29</v>
      </c>
      <c r="AD46" s="2">
        <f t="shared" si="0"/>
        <v>3.4699999999999989</v>
      </c>
      <c r="AE46" s="138">
        <f t="shared" si="1"/>
        <v>-1.365040591996558E-2</v>
      </c>
    </row>
    <row r="47" spans="1:31" x14ac:dyDescent="0.25">
      <c r="O47" s="83">
        <v>1.05</v>
      </c>
      <c r="P47" s="83">
        <f t="shared" si="5"/>
        <v>143.45100000000002</v>
      </c>
      <c r="Q47" s="83"/>
      <c r="T47" s="93" t="s">
        <v>102</v>
      </c>
      <c r="U47" s="88">
        <v>160.87</v>
      </c>
      <c r="W47" s="133">
        <v>42544</v>
      </c>
      <c r="X47" s="10">
        <v>139.35</v>
      </c>
      <c r="Y47" s="10">
        <v>139.97999999999999</v>
      </c>
      <c r="Z47" s="10">
        <v>138.01</v>
      </c>
      <c r="AA47" s="10">
        <v>139.19</v>
      </c>
      <c r="AB47" s="95">
        <v>2646800</v>
      </c>
      <c r="AC47" s="10">
        <v>139.19</v>
      </c>
      <c r="AD47" s="2">
        <f t="shared" si="0"/>
        <v>1.9699999999999989</v>
      </c>
      <c r="AE47" s="138">
        <f t="shared" si="1"/>
        <v>9.3546047860768589E-3</v>
      </c>
    </row>
    <row r="48" spans="1:31" x14ac:dyDescent="0.25">
      <c r="O48" s="83">
        <v>1.04</v>
      </c>
      <c r="P48" s="83">
        <f t="shared" si="5"/>
        <v>142.0848</v>
      </c>
      <c r="Q48" s="83"/>
      <c r="T48" s="93" t="s">
        <v>103</v>
      </c>
      <c r="U48" s="88">
        <v>0.5484</v>
      </c>
      <c r="W48" s="133">
        <v>42543</v>
      </c>
      <c r="X48" s="10">
        <v>138.44999999999999</v>
      </c>
      <c r="Y48" s="10">
        <v>139.54</v>
      </c>
      <c r="Z48" s="10">
        <v>137.63</v>
      </c>
      <c r="AA48" s="10">
        <v>137.9</v>
      </c>
      <c r="AB48" s="95">
        <v>2375200</v>
      </c>
      <c r="AC48" s="10">
        <v>137.9</v>
      </c>
      <c r="AD48" s="2">
        <f t="shared" si="0"/>
        <v>1.9099999999999966</v>
      </c>
      <c r="AE48" s="138">
        <f t="shared" si="1"/>
        <v>-2.0985599536869071E-3</v>
      </c>
    </row>
    <row r="49" spans="15:31" x14ac:dyDescent="0.25">
      <c r="O49" s="83">
        <v>1.03</v>
      </c>
      <c r="P49" s="83">
        <f t="shared" si="5"/>
        <v>140.71860000000001</v>
      </c>
      <c r="Q49" s="83"/>
      <c r="T49" s="93" t="s">
        <v>104</v>
      </c>
      <c r="U49" s="88" t="s">
        <v>130</v>
      </c>
      <c r="W49" s="133">
        <v>42542</v>
      </c>
      <c r="X49" s="10">
        <v>139.19999999999999</v>
      </c>
      <c r="Y49" s="10">
        <v>139.22999999999999</v>
      </c>
      <c r="Z49" s="10">
        <v>138.07</v>
      </c>
      <c r="AA49" s="10">
        <v>138.19</v>
      </c>
      <c r="AB49" s="95">
        <v>2021400</v>
      </c>
      <c r="AC49" s="10">
        <v>138.19</v>
      </c>
      <c r="AD49" s="2">
        <f t="shared" si="0"/>
        <v>1.1599999999999966</v>
      </c>
      <c r="AE49" s="138">
        <f t="shared" si="1"/>
        <v>-2.3823274617384982E-3</v>
      </c>
    </row>
    <row r="50" spans="15:31" x14ac:dyDescent="0.25">
      <c r="O50" s="83">
        <v>1.02</v>
      </c>
      <c r="P50" s="83">
        <f t="shared" si="5"/>
        <v>139.35240000000002</v>
      </c>
      <c r="Q50" s="83"/>
      <c r="T50" s="93"/>
      <c r="U50" s="88"/>
      <c r="W50" s="133">
        <v>42541</v>
      </c>
      <c r="X50" s="10">
        <v>139.22</v>
      </c>
      <c r="Y50" s="10">
        <v>139.84</v>
      </c>
      <c r="Z50" s="10">
        <v>138.13999999999999</v>
      </c>
      <c r="AA50" s="10">
        <v>138.52000000000001</v>
      </c>
      <c r="AB50" s="95">
        <v>3731700</v>
      </c>
      <c r="AC50" s="10">
        <v>138.52000000000001</v>
      </c>
      <c r="AD50" s="2">
        <f t="shared" si="0"/>
        <v>1.7000000000000171</v>
      </c>
      <c r="AE50" s="138">
        <f t="shared" si="1"/>
        <v>6.0280339893965529E-3</v>
      </c>
    </row>
    <row r="51" spans="15:31" x14ac:dyDescent="0.25">
      <c r="O51" s="83">
        <v>1.01</v>
      </c>
      <c r="P51" s="83">
        <f t="shared" si="5"/>
        <v>137.9862</v>
      </c>
      <c r="Q51" s="83"/>
      <c r="T51" s="93" t="s">
        <v>105</v>
      </c>
      <c r="U51" s="88" t="s">
        <v>506</v>
      </c>
      <c r="W51" s="133">
        <v>42538</v>
      </c>
      <c r="X51" s="10">
        <v>138.76</v>
      </c>
      <c r="Y51" s="10">
        <v>138.85</v>
      </c>
      <c r="Z51" s="10">
        <v>136.55000000000001</v>
      </c>
      <c r="AA51" s="10">
        <v>137.69</v>
      </c>
      <c r="AB51" s="95">
        <v>4430900</v>
      </c>
      <c r="AC51" s="10">
        <v>137.69</v>
      </c>
      <c r="AD51" s="2">
        <f t="shared" si="0"/>
        <v>2.2999999999999829</v>
      </c>
      <c r="AE51" s="138">
        <f t="shared" si="1"/>
        <v>-6.9955286311841336E-3</v>
      </c>
    </row>
    <row r="52" spans="15:31" x14ac:dyDescent="0.25">
      <c r="O52" s="83">
        <v>1</v>
      </c>
      <c r="P52" s="83">
        <f t="shared" si="5"/>
        <v>136.62</v>
      </c>
      <c r="Q52" s="83"/>
      <c r="T52" s="93" t="s">
        <v>106</v>
      </c>
      <c r="U52" s="88" t="s">
        <v>371</v>
      </c>
      <c r="W52" s="133">
        <v>42537</v>
      </c>
      <c r="X52" s="10">
        <v>137.21</v>
      </c>
      <c r="Y52" s="10">
        <v>138.88999999999999</v>
      </c>
      <c r="Z52" s="10">
        <v>136.38</v>
      </c>
      <c r="AA52" s="10">
        <v>138.66</v>
      </c>
      <c r="AB52" s="95">
        <v>3176100</v>
      </c>
      <c r="AC52" s="10">
        <v>138.66</v>
      </c>
      <c r="AD52" s="2">
        <f t="shared" si="0"/>
        <v>2.5099999999999909</v>
      </c>
      <c r="AE52" s="138">
        <f t="shared" si="1"/>
        <v>1.0199621156928407E-2</v>
      </c>
    </row>
    <row r="53" spans="15:31" x14ac:dyDescent="0.25">
      <c r="O53" s="83">
        <v>0.99</v>
      </c>
      <c r="P53" s="83">
        <f t="shared" si="5"/>
        <v>135.25380000000001</v>
      </c>
      <c r="Q53" s="83"/>
      <c r="T53" s="93" t="s">
        <v>107</v>
      </c>
      <c r="U53" s="90">
        <v>3082388</v>
      </c>
      <c r="W53" s="133">
        <v>42536</v>
      </c>
      <c r="X53" s="10">
        <v>137.74</v>
      </c>
      <c r="Y53" s="10">
        <v>138.16999999999999</v>
      </c>
      <c r="Z53" s="10">
        <v>137.05000000000001</v>
      </c>
      <c r="AA53" s="10">
        <v>137.26</v>
      </c>
      <c r="AB53" s="95">
        <v>2369400</v>
      </c>
      <c r="AC53" s="10">
        <v>137.26</v>
      </c>
      <c r="AD53" s="2">
        <f t="shared" si="0"/>
        <v>1.1199999999999761</v>
      </c>
      <c r="AE53" s="138" t="e">
        <f t="shared" si="1"/>
        <v>#DIV/0!</v>
      </c>
    </row>
    <row r="54" spans="15:31" x14ac:dyDescent="0.25">
      <c r="O54" s="83">
        <v>0.98</v>
      </c>
      <c r="P54" s="83">
        <f t="shared" si="5"/>
        <v>133.88759999999999</v>
      </c>
      <c r="Q54" s="83"/>
      <c r="T54" s="93" t="s">
        <v>110</v>
      </c>
      <c r="U54" s="90">
        <v>3068350</v>
      </c>
      <c r="W54" s="133">
        <v>42536</v>
      </c>
      <c r="X54" s="10" t="s">
        <v>247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0.97</v>
      </c>
      <c r="P55" s="83">
        <f t="shared" si="5"/>
        <v>132.5214</v>
      </c>
      <c r="Q55" s="83"/>
      <c r="T55" s="93" t="s">
        <v>108</v>
      </c>
      <c r="U55" s="88" t="s">
        <v>507</v>
      </c>
      <c r="W55" s="133">
        <v>42535</v>
      </c>
      <c r="X55" s="10">
        <v>137.88</v>
      </c>
      <c r="Y55" s="10">
        <v>138.26</v>
      </c>
      <c r="Z55" s="10">
        <v>137.34</v>
      </c>
      <c r="AA55" s="10">
        <v>137.87</v>
      </c>
      <c r="AB55" s="95">
        <v>2970700</v>
      </c>
      <c r="AC55" s="10">
        <v>137.24</v>
      </c>
      <c r="AD55" s="2">
        <f t="shared" si="0"/>
        <v>0.91999999999998749</v>
      </c>
      <c r="AE55" s="138">
        <f t="shared" si="1"/>
        <v>-1.6004655899898301E-3</v>
      </c>
    </row>
    <row r="56" spans="15:31" x14ac:dyDescent="0.25">
      <c r="O56" s="83">
        <v>0.96</v>
      </c>
      <c r="P56" s="83">
        <f t="shared" si="5"/>
        <v>131.15520000000001</v>
      </c>
      <c r="Q56" s="83"/>
      <c r="T56" s="93" t="s">
        <v>111</v>
      </c>
      <c r="U56" s="88">
        <v>21.38</v>
      </c>
      <c r="W56" s="133">
        <v>42534</v>
      </c>
      <c r="X56" s="10">
        <v>139</v>
      </c>
      <c r="Y56" s="10">
        <v>140.13</v>
      </c>
      <c r="Z56" s="10">
        <v>138.08000000000001</v>
      </c>
      <c r="AA56" s="10">
        <v>138.09</v>
      </c>
      <c r="AB56" s="95">
        <v>2813600</v>
      </c>
      <c r="AC56" s="10">
        <v>137.46</v>
      </c>
      <c r="AD56" s="2">
        <f t="shared" si="0"/>
        <v>2.0499999999999829</v>
      </c>
      <c r="AE56" s="138">
        <f t="shared" si="1"/>
        <v>-8.296659692662911E-3</v>
      </c>
    </row>
    <row r="57" spans="15:31" x14ac:dyDescent="0.25">
      <c r="O57" s="83">
        <v>0.95</v>
      </c>
      <c r="P57" s="83">
        <f t="shared" si="5"/>
        <v>129.78899999999999</v>
      </c>
      <c r="Q57" s="83"/>
      <c r="T57" s="93" t="s">
        <v>112</v>
      </c>
      <c r="U57" s="88">
        <v>6.39</v>
      </c>
      <c r="W57" s="133">
        <v>42531</v>
      </c>
      <c r="X57" s="10">
        <v>140.25</v>
      </c>
      <c r="Y57" s="10">
        <v>140.38999999999999</v>
      </c>
      <c r="Z57" s="10">
        <v>138.63999999999999</v>
      </c>
      <c r="AA57" s="10">
        <v>139.24</v>
      </c>
      <c r="AB57" s="95">
        <v>2805800</v>
      </c>
      <c r="AC57" s="10">
        <v>138.61000000000001</v>
      </c>
      <c r="AD57" s="2">
        <f t="shared" si="0"/>
        <v>1.75</v>
      </c>
      <c r="AE57" s="138">
        <f t="shared" si="1"/>
        <v>-1.0211368180519709E-2</v>
      </c>
    </row>
    <row r="58" spans="15:31" x14ac:dyDescent="0.25">
      <c r="O58" s="83">
        <v>0.94</v>
      </c>
      <c r="P58" s="83">
        <f t="shared" si="5"/>
        <v>128.4228</v>
      </c>
      <c r="Q58" s="83"/>
      <c r="T58" s="93" t="s">
        <v>109</v>
      </c>
      <c r="U58" s="88" t="s">
        <v>364</v>
      </c>
      <c r="W58" s="133">
        <v>42530</v>
      </c>
      <c r="X58" s="10">
        <v>140.49</v>
      </c>
      <c r="Y58" s="10">
        <v>140.87</v>
      </c>
      <c r="Z58" s="10">
        <v>139.54</v>
      </c>
      <c r="AA58" s="10">
        <v>140.68</v>
      </c>
      <c r="AB58" s="95">
        <v>3682400</v>
      </c>
      <c r="AC58" s="10">
        <v>140.04</v>
      </c>
      <c r="AD58" s="2">
        <f t="shared" si="0"/>
        <v>1.3300000000000125</v>
      </c>
      <c r="AE58" s="138">
        <f t="shared" si="1"/>
        <v>2.0034344590726949E-3</v>
      </c>
    </row>
    <row r="59" spans="15:31" x14ac:dyDescent="0.25">
      <c r="O59" s="83">
        <v>0.93</v>
      </c>
      <c r="P59" s="83">
        <f t="shared" si="5"/>
        <v>127.05660000000002</v>
      </c>
      <c r="Q59" s="83"/>
      <c r="W59" s="133">
        <v>42529</v>
      </c>
      <c r="X59" s="10">
        <v>137.27000000000001</v>
      </c>
      <c r="Y59" s="10">
        <v>140.88999999999999</v>
      </c>
      <c r="Z59" s="10">
        <v>137</v>
      </c>
      <c r="AA59" s="10">
        <v>140.4</v>
      </c>
      <c r="AB59" s="95">
        <v>6180800</v>
      </c>
      <c r="AC59" s="10">
        <v>139.76</v>
      </c>
      <c r="AD59" s="2">
        <f t="shared" si="0"/>
        <v>3.8899999999999864</v>
      </c>
      <c r="AE59" s="138">
        <f t="shared" si="1"/>
        <v>2.5234741784037507E-2</v>
      </c>
    </row>
    <row r="60" spans="15:31" x14ac:dyDescent="0.25">
      <c r="O60" s="83">
        <v>0.92</v>
      </c>
      <c r="P60" s="83">
        <f t="shared" si="5"/>
        <v>125.69040000000001</v>
      </c>
      <c r="Q60" s="83"/>
      <c r="W60" s="133">
        <v>42528</v>
      </c>
      <c r="X60" s="10">
        <v>138.16</v>
      </c>
      <c r="Y60" s="10">
        <v>138.5</v>
      </c>
      <c r="Z60" s="10">
        <v>136.88</v>
      </c>
      <c r="AA60" s="10">
        <v>136.94</v>
      </c>
      <c r="AB60" s="95">
        <v>2943200</v>
      </c>
      <c r="AC60" s="10">
        <v>136.32</v>
      </c>
      <c r="AD60" s="2">
        <f t="shared" si="0"/>
        <v>1.6200000000000045</v>
      </c>
      <c r="AE60" s="138">
        <f t="shared" si="1"/>
        <v>-8.7260034904015349E-3</v>
      </c>
    </row>
    <row r="61" spans="15:31" x14ac:dyDescent="0.25">
      <c r="O61" s="83">
        <v>0.91</v>
      </c>
      <c r="P61" s="83">
        <f t="shared" si="5"/>
        <v>124.3242</v>
      </c>
      <c r="Q61" s="83"/>
      <c r="W61" s="133">
        <v>42527</v>
      </c>
      <c r="X61" s="10">
        <v>136.91999999999999</v>
      </c>
      <c r="Y61" s="10">
        <v>138.38999999999999</v>
      </c>
      <c r="Z61" s="10">
        <v>136.51</v>
      </c>
      <c r="AA61" s="10">
        <v>138.15</v>
      </c>
      <c r="AB61" s="95">
        <v>2959900</v>
      </c>
      <c r="AC61" s="10">
        <v>137.52000000000001</v>
      </c>
      <c r="AD61" s="2">
        <f t="shared" si="0"/>
        <v>1.8799999999999955</v>
      </c>
      <c r="AE61" s="138">
        <f t="shared" si="1"/>
        <v>9.5433856996036681E-3</v>
      </c>
    </row>
    <row r="62" spans="15:31" x14ac:dyDescent="0.25">
      <c r="O62" s="83">
        <v>0.9</v>
      </c>
      <c r="P62" s="83">
        <f t="shared" si="5"/>
        <v>122.95800000000001</v>
      </c>
      <c r="Q62" s="83"/>
      <c r="W62" s="133">
        <v>42524</v>
      </c>
      <c r="X62" s="10">
        <v>135.61000000000001</v>
      </c>
      <c r="Y62" s="10">
        <v>137.12</v>
      </c>
      <c r="Z62" s="10">
        <v>135.15</v>
      </c>
      <c r="AA62" s="10">
        <v>136.84</v>
      </c>
      <c r="AB62" s="95">
        <v>3625600</v>
      </c>
      <c r="AC62" s="10">
        <v>136.22</v>
      </c>
      <c r="AD62" s="2">
        <f t="shared" si="0"/>
        <v>1.9699999999999989</v>
      </c>
      <c r="AE62" s="138">
        <f t="shared" si="1"/>
        <v>5.9075468911535811E-3</v>
      </c>
    </row>
    <row r="63" spans="15:31" x14ac:dyDescent="0.25">
      <c r="O63" s="34"/>
      <c r="W63" s="133">
        <v>42523</v>
      </c>
      <c r="X63" s="10">
        <v>134.26</v>
      </c>
      <c r="Y63" s="10">
        <v>136.15</v>
      </c>
      <c r="Z63" s="10">
        <v>134.01</v>
      </c>
      <c r="AA63" s="10">
        <v>136.04</v>
      </c>
      <c r="AB63" s="95">
        <v>4015000</v>
      </c>
      <c r="AC63" s="10">
        <v>135.41999999999999</v>
      </c>
      <c r="AD63" s="2">
        <f t="shared" si="0"/>
        <v>2.1400000000000148</v>
      </c>
      <c r="AE63" s="138">
        <f t="shared" si="1"/>
        <v>1.1200716845878089E-2</v>
      </c>
    </row>
    <row r="64" spans="15:31" x14ac:dyDescent="0.25">
      <c r="O64" s="34"/>
      <c r="W64" s="133">
        <v>42522</v>
      </c>
      <c r="X64" s="10">
        <v>133.58000000000001</v>
      </c>
      <c r="Y64" s="10">
        <v>134.85</v>
      </c>
      <c r="Z64" s="10">
        <v>133.02000000000001</v>
      </c>
      <c r="AA64" s="10">
        <v>134.53</v>
      </c>
      <c r="AB64" s="95">
        <v>2618000</v>
      </c>
      <c r="AC64" s="10">
        <v>133.91999999999999</v>
      </c>
      <c r="AD64" s="2">
        <f t="shared" si="0"/>
        <v>1.8299999999999841</v>
      </c>
      <c r="AE64" s="138">
        <f t="shared" si="1"/>
        <v>6.4632496618066693E-3</v>
      </c>
    </row>
    <row r="65" spans="23:31" x14ac:dyDescent="0.25">
      <c r="W65" s="133">
        <v>42521</v>
      </c>
      <c r="X65" s="10">
        <v>134.6</v>
      </c>
      <c r="Y65" s="10">
        <v>134.75</v>
      </c>
      <c r="Z65" s="10">
        <v>133.47999999999999</v>
      </c>
      <c r="AA65" s="10">
        <v>133.66999999999999</v>
      </c>
      <c r="AB65" s="95">
        <v>3634100</v>
      </c>
      <c r="AC65" s="10">
        <v>133.06</v>
      </c>
      <c r="AD65" s="2">
        <f t="shared" si="0"/>
        <v>1.2700000000000102</v>
      </c>
      <c r="AE65" s="138">
        <f t="shared" si="1"/>
        <v>-2.4739485718567877E-3</v>
      </c>
    </row>
    <row r="66" spans="23:31" x14ac:dyDescent="0.25">
      <c r="W66" s="133">
        <v>42517</v>
      </c>
      <c r="X66" s="10">
        <v>132.97999999999999</v>
      </c>
      <c r="Y66" s="10">
        <v>134.53</v>
      </c>
      <c r="Z66" s="10">
        <v>132.96</v>
      </c>
      <c r="AA66" s="10">
        <v>134</v>
      </c>
      <c r="AB66" s="95">
        <v>1833400</v>
      </c>
      <c r="AC66" s="10">
        <v>133.38999999999999</v>
      </c>
      <c r="AD66" s="2">
        <f t="shared" si="0"/>
        <v>1.5699999999999932</v>
      </c>
      <c r="AE66" s="138">
        <f t="shared" si="1"/>
        <v>7.6295512917359254E-3</v>
      </c>
    </row>
    <row r="67" spans="23:31" x14ac:dyDescent="0.25">
      <c r="W67" s="133">
        <v>42516</v>
      </c>
      <c r="X67" s="10">
        <v>133.5</v>
      </c>
      <c r="Y67" s="10">
        <v>133.96</v>
      </c>
      <c r="Z67" s="10">
        <v>132.66</v>
      </c>
      <c r="AA67" s="10">
        <v>132.97999999999999</v>
      </c>
      <c r="AB67" s="95">
        <v>1499300</v>
      </c>
      <c r="AC67" s="10">
        <v>132.38</v>
      </c>
      <c r="AD67" s="2">
        <f>Y67-Z67</f>
        <v>1.3000000000000114</v>
      </c>
      <c r="AE67" s="138" t="e">
        <f>AC67/#REF!-1</f>
        <v>#REF!</v>
      </c>
    </row>
    <row r="68" spans="23:31" x14ac:dyDescent="0.25">
      <c r="W68" s="133">
        <v>42515</v>
      </c>
      <c r="X68" s="10">
        <v>133.21</v>
      </c>
      <c r="Y68" s="10">
        <v>134.30000000000001</v>
      </c>
      <c r="Z68" s="10">
        <v>132.78</v>
      </c>
      <c r="AA68" s="10">
        <v>133.41999999999999</v>
      </c>
      <c r="AB68" s="95">
        <v>2211300</v>
      </c>
      <c r="AC68" s="10">
        <v>132.82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92</vt:i4>
      </vt:variant>
    </vt:vector>
  </HeadingPairs>
  <TitlesOfParts>
    <vt:vector size="139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2016-08-27T23:40:29Z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