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7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SIG!$W$1:$AC$70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1" i="35"/>
  <c r="N37" i="35"/>
  <c r="N16" i="35"/>
  <c r="N58" i="35"/>
  <c r="N5" i="35"/>
  <c r="N11" i="35"/>
  <c r="N33" i="35"/>
  <c r="N51" i="35"/>
  <c r="N31" i="35"/>
  <c r="N13" i="35"/>
  <c r="N53" i="35"/>
  <c r="N26" i="35"/>
  <c r="N46" i="35"/>
  <c r="N25" i="35"/>
  <c r="N42" i="35"/>
  <c r="N47" i="35"/>
  <c r="N20" i="35"/>
  <c r="N15" i="35"/>
  <c r="N41" i="35"/>
  <c r="N22" i="35"/>
  <c r="N12" i="35"/>
  <c r="N30" i="35"/>
  <c r="N50" i="35"/>
  <c r="N49" i="35"/>
  <c r="N45" i="35"/>
  <c r="N55" i="35"/>
  <c r="N38" i="35"/>
  <c r="N39" i="35"/>
  <c r="N40" i="35"/>
  <c r="N4" i="35"/>
  <c r="N57" i="35"/>
  <c r="N18" i="35"/>
  <c r="N17" i="35"/>
  <c r="N19" i="35"/>
  <c r="N34" i="35"/>
  <c r="N3" i="35"/>
  <c r="N14" i="35"/>
  <c r="N35" i="35"/>
  <c r="N6" i="35"/>
  <c r="N2" i="35"/>
  <c r="N7" i="35"/>
  <c r="N24" i="35"/>
  <c r="N9" i="35"/>
  <c r="N29" i="35"/>
  <c r="N43" i="35"/>
  <c r="N8" i="35"/>
  <c r="N36" i="35"/>
  <c r="N48" i="35"/>
  <c r="N32" i="35"/>
  <c r="N27" i="35"/>
  <c r="N23" i="35"/>
  <c r="N10" i="35"/>
  <c r="N44" i="35"/>
  <c r="N28" i="35"/>
  <c r="D350" i="38"/>
  <c r="E350" i="38"/>
  <c r="G350" i="38"/>
  <c r="H350" i="38"/>
  <c r="K350" i="38"/>
  <c r="L350" i="38"/>
  <c r="O350" i="38" s="1"/>
  <c r="M350" i="38"/>
  <c r="T350" i="38" s="1"/>
  <c r="N350" i="38"/>
  <c r="R350" i="38"/>
  <c r="U350" i="38"/>
  <c r="F2" i="76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Q8" i="76" s="1"/>
  <c r="Q9" i="76" s="1"/>
  <c r="K18" i="76"/>
  <c r="H18" i="76"/>
  <c r="F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Q2" i="76"/>
  <c r="Q3" i="76" s="1"/>
  <c r="Q6" i="76" s="1"/>
  <c r="F30" i="45"/>
  <c r="H30" i="45"/>
  <c r="G30" i="45"/>
  <c r="F5" i="45"/>
  <c r="K3" i="45"/>
  <c r="F32" i="48"/>
  <c r="H32" i="48"/>
  <c r="G32" i="48"/>
  <c r="K3" i="48"/>
  <c r="F3" i="48"/>
  <c r="F102" i="7"/>
  <c r="F505" i="25"/>
  <c r="H505" i="25"/>
  <c r="G505" i="25"/>
  <c r="K223" i="25"/>
  <c r="F504" i="25"/>
  <c r="H504" i="25"/>
  <c r="G504" i="25"/>
  <c r="F250" i="25"/>
  <c r="F503" i="25"/>
  <c r="H503" i="25"/>
  <c r="G503" i="25"/>
  <c r="F502" i="25"/>
  <c r="H502" i="25"/>
  <c r="G502" i="25"/>
  <c r="F249" i="25"/>
  <c r="F248" i="25"/>
  <c r="K222" i="25"/>
  <c r="K221" i="25"/>
  <c r="M72" i="76"/>
  <c r="M19" i="76"/>
  <c r="C72" i="76"/>
  <c r="K72" i="76"/>
  <c r="K19" i="76"/>
  <c r="F19" i="76"/>
  <c r="H72" i="76"/>
  <c r="H19" i="76"/>
  <c r="F72" i="76"/>
  <c r="C19" i="76"/>
  <c r="V350" i="38" l="1"/>
  <c r="W350" i="38" s="1"/>
  <c r="M53" i="76"/>
  <c r="Q10" i="76" s="1"/>
  <c r="Q7" i="76" s="1"/>
  <c r="Q5" i="76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1" i="25"/>
  <c r="H501" i="25"/>
  <c r="G501" i="25"/>
  <c r="K220" i="25"/>
  <c r="F247" i="25"/>
  <c r="F246" i="25"/>
  <c r="D349" i="38"/>
  <c r="E349" i="38"/>
  <c r="G349" i="38"/>
  <c r="H349" i="38"/>
  <c r="K349" i="38"/>
  <c r="L349" i="38" s="1"/>
  <c r="M349" i="38"/>
  <c r="T349" i="38" s="1"/>
  <c r="N349" i="38"/>
  <c r="R349" i="38"/>
  <c r="O349" i="38" l="1"/>
  <c r="P350" i="38" s="1"/>
  <c r="F500" i="25"/>
  <c r="H500" i="25"/>
  <c r="G500" i="25"/>
  <c r="F245" i="25"/>
  <c r="F244" i="25"/>
  <c r="F243" i="25"/>
  <c r="F228" i="7"/>
  <c r="H228" i="7"/>
  <c r="G228" i="7"/>
  <c r="F101" i="7"/>
  <c r="F40" i="17"/>
  <c r="H40" i="17"/>
  <c r="G40" i="17"/>
  <c r="F5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R347" i="38"/>
  <c r="F37" i="51"/>
  <c r="G37" i="51"/>
  <c r="H37" i="51"/>
  <c r="F5" i="51"/>
  <c r="F499" i="25"/>
  <c r="H499" i="25"/>
  <c r="G499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498" i="25"/>
  <c r="H498" i="25"/>
  <c r="G498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97" i="25"/>
  <c r="G497" i="25"/>
  <c r="H497" i="25"/>
  <c r="E345" i="38"/>
  <c r="H345" i="38"/>
  <c r="K345" i="38"/>
  <c r="L345" i="38" s="1"/>
  <c r="M345" i="38"/>
  <c r="T345" i="38" s="1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9" i="17"/>
  <c r="H39" i="17"/>
  <c r="G39" i="17"/>
  <c r="F4" i="17"/>
  <c r="F38" i="17"/>
  <c r="G38" i="17"/>
  <c r="H38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7" i="17"/>
  <c r="G37" i="17"/>
  <c r="H37" i="17"/>
  <c r="F3" i="17"/>
  <c r="F36" i="17"/>
  <c r="G36" i="17"/>
  <c r="H36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K19" i="75"/>
  <c r="M19" i="75"/>
  <c r="H19" i="75"/>
  <c r="F154" i="61"/>
  <c r="F19" i="75"/>
  <c r="K154" i="61"/>
  <c r="C154" i="61"/>
  <c r="H154" i="61"/>
  <c r="C19" i="75"/>
  <c r="M154" i="61"/>
  <c r="N342" i="38" l="1"/>
  <c r="Q2" i="75"/>
  <c r="Q8" i="75" s="1"/>
  <c r="F153" i="61"/>
  <c r="K153" i="61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96" i="25"/>
  <c r="G496" i="25"/>
  <c r="H496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103" i="50"/>
  <c r="C65" i="71"/>
  <c r="M103" i="50"/>
  <c r="M489" i="17"/>
  <c r="F65" i="71"/>
  <c r="H103" i="50"/>
  <c r="K65" i="71"/>
  <c r="C103" i="50"/>
  <c r="M65" i="71"/>
  <c r="H489" i="17"/>
  <c r="K489" i="17"/>
  <c r="H65" i="71"/>
  <c r="F103" i="50"/>
  <c r="F489" i="17"/>
  <c r="C489" i="17"/>
  <c r="Q5" i="75" l="1"/>
  <c r="K488" i="17"/>
  <c r="F488" i="17"/>
  <c r="M135" i="6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95" i="25"/>
  <c r="G495" i="25"/>
  <c r="H495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94" i="25"/>
  <c r="H494" i="25"/>
  <c r="G494" i="25"/>
  <c r="F238" i="25"/>
  <c r="F90" i="72"/>
  <c r="C90" i="72"/>
  <c r="K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93" i="25"/>
  <c r="H493" i="25"/>
  <c r="G493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F2" i="53" l="1"/>
  <c r="C18" i="53"/>
  <c r="E329" i="38"/>
  <c r="H329" i="38"/>
  <c r="K329" i="38"/>
  <c r="L329" i="38" s="1"/>
  <c r="M329" i="38"/>
  <c r="T329" i="38" s="1"/>
  <c r="R329" i="38"/>
  <c r="F492" i="25"/>
  <c r="G492" i="25"/>
  <c r="H492" i="25"/>
  <c r="K216" i="25"/>
  <c r="F237" i="25"/>
  <c r="O329" i="38" l="1"/>
  <c r="N329" i="38"/>
  <c r="F111" i="31"/>
  <c r="G111" i="31"/>
  <c r="H111" i="31"/>
  <c r="F308" i="17" l="1"/>
  <c r="G308" i="17"/>
  <c r="H308" i="17"/>
  <c r="F491" i="25"/>
  <c r="H491" i="25"/>
  <c r="G491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0" i="25"/>
  <c r="G490" i="25"/>
  <c r="H490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H19" i="73"/>
  <c r="M19" i="73"/>
  <c r="C19" i="73"/>
  <c r="F19" i="73"/>
  <c r="K19" i="73"/>
  <c r="Q2" i="73" l="1"/>
  <c r="N319" i="38"/>
  <c r="K18" i="73"/>
  <c r="H24" i="45"/>
  <c r="G24" i="45"/>
  <c r="F24" i="45"/>
  <c r="F2" i="45"/>
  <c r="F489" i="25"/>
  <c r="H489" i="25"/>
  <c r="G489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88" i="25"/>
  <c r="H488" i="25"/>
  <c r="G488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87" i="25"/>
  <c r="H487" i="25"/>
  <c r="G487" i="25"/>
  <c r="K214" i="25"/>
  <c r="F234" i="25"/>
  <c r="C19" i="40"/>
  <c r="H19" i="40"/>
  <c r="M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86" i="25"/>
  <c r="H486" i="25"/>
  <c r="G486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M111" i="54"/>
  <c r="H132" i="61"/>
  <c r="C132" i="61"/>
  <c r="K111" i="54"/>
  <c r="C111" i="54"/>
  <c r="K132" i="61"/>
  <c r="H111" i="54"/>
  <c r="F111" i="54"/>
  <c r="M132" i="61"/>
  <c r="F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85" i="25"/>
  <c r="G485" i="25"/>
  <c r="H485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84" i="25"/>
  <c r="H484" i="25"/>
  <c r="F300" i="17"/>
  <c r="H300" i="17"/>
  <c r="G300" i="17"/>
  <c r="F299" i="17"/>
  <c r="H299" i="17"/>
  <c r="G299" i="17"/>
  <c r="G484" i="25"/>
  <c r="F232" i="25"/>
  <c r="F105" i="61"/>
  <c r="H105" i="61"/>
  <c r="G105" i="61"/>
  <c r="F483" i="25"/>
  <c r="H483" i="25"/>
  <c r="G483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2" i="25"/>
  <c r="H482" i="25"/>
  <c r="G482" i="25"/>
  <c r="K211" i="25"/>
  <c r="K210" i="25"/>
  <c r="K209" i="25"/>
  <c r="K208" i="25"/>
  <c r="K207" i="25"/>
  <c r="K19" i="72"/>
  <c r="F19" i="72"/>
  <c r="H19" i="72"/>
  <c r="C19" i="72"/>
  <c r="M19" i="72"/>
  <c r="Q2" i="72" l="1"/>
  <c r="Q8" i="72" s="1"/>
  <c r="Q7" i="72" s="1"/>
  <c r="N308" i="38"/>
  <c r="O308" i="38"/>
  <c r="F481" i="25"/>
  <c r="H481" i="25"/>
  <c r="G481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0" i="25"/>
  <c r="G480" i="25"/>
  <c r="H480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9" i="25" l="1"/>
  <c r="G479" i="25"/>
  <c r="H479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78" i="25"/>
  <c r="H478" i="25"/>
  <c r="G478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00" i="34"/>
  <c r="F100" i="34"/>
  <c r="H28" i="17"/>
  <c r="K85" i="64"/>
  <c r="F85" i="64"/>
  <c r="H19" i="64"/>
  <c r="C28" i="17"/>
  <c r="C85" i="64"/>
  <c r="H100" i="34"/>
  <c r="F72" i="70"/>
  <c r="H85" i="64"/>
  <c r="H72" i="70"/>
  <c r="K100" i="34"/>
  <c r="M85" i="64"/>
  <c r="M100" i="34"/>
  <c r="C72" i="70"/>
  <c r="M72" i="70"/>
  <c r="K72" i="70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77" i="25"/>
  <c r="H477" i="25"/>
  <c r="G477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76" i="25"/>
  <c r="H476" i="25"/>
  <c r="G476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75" i="25"/>
  <c r="H475" i="25"/>
  <c r="G475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74" i="25"/>
  <c r="H474" i="25"/>
  <c r="G474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73" i="25"/>
  <c r="H473" i="25"/>
  <c r="G473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1" i="25"/>
  <c r="G471" i="25"/>
  <c r="H471" i="25"/>
  <c r="F472" i="25"/>
  <c r="G472" i="25"/>
  <c r="H472" i="25"/>
  <c r="F470" i="25"/>
  <c r="H470" i="25"/>
  <c r="G470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9" i="25"/>
  <c r="H469" i="25"/>
  <c r="G469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68" i="25"/>
  <c r="G468" i="25"/>
  <c r="H468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K63" i="66"/>
  <c r="M63" i="66"/>
  <c r="C63" i="66"/>
  <c r="H63" i="66"/>
  <c r="F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67" i="25"/>
  <c r="H467" i="25"/>
  <c r="G467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66" i="25"/>
  <c r="F466" i="25"/>
  <c r="H466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65" i="25"/>
  <c r="H465" i="25"/>
  <c r="G465" i="25"/>
  <c r="E289" i="38" l="1"/>
  <c r="H289" i="38"/>
  <c r="K289" i="38"/>
  <c r="L289" i="38" s="1"/>
  <c r="M289" i="38"/>
  <c r="T289" i="38" s="1"/>
  <c r="R289" i="38"/>
  <c r="F464" i="25"/>
  <c r="H464" i="25"/>
  <c r="F207" i="25"/>
  <c r="G464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63" i="25"/>
  <c r="H463" i="25"/>
  <c r="G463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62" i="25"/>
  <c r="H462" i="25"/>
  <c r="F461" i="25"/>
  <c r="H461" i="25"/>
  <c r="G462" i="25"/>
  <c r="G461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0" i="25"/>
  <c r="H460" i="25"/>
  <c r="G460" i="25"/>
  <c r="F459" i="25"/>
  <c r="H459" i="25"/>
  <c r="G459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58" i="25"/>
  <c r="G458" i="25"/>
  <c r="H458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57" i="25"/>
  <c r="G457" i="25"/>
  <c r="H457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56" i="25"/>
  <c r="H456" i="25"/>
  <c r="G456" i="25"/>
  <c r="F200" i="25"/>
  <c r="F455" i="25"/>
  <c r="H455" i="25"/>
  <c r="G455" i="25"/>
  <c r="F454" i="25"/>
  <c r="H454" i="25"/>
  <c r="F453" i="25"/>
  <c r="H453" i="25"/>
  <c r="G454" i="25"/>
  <c r="G453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2" i="25"/>
  <c r="H452" i="25"/>
  <c r="F451" i="25"/>
  <c r="H451" i="25"/>
  <c r="G452" i="25"/>
  <c r="G451" i="25"/>
  <c r="F199" i="25"/>
  <c r="F198" i="25"/>
  <c r="K187" i="25"/>
  <c r="K186" i="25"/>
  <c r="K185" i="25"/>
  <c r="K184" i="25"/>
  <c r="K156" i="49"/>
  <c r="F156" i="49"/>
  <c r="M156" i="49"/>
  <c r="H156" i="49"/>
  <c r="C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0" i="25"/>
  <c r="H450" i="25"/>
  <c r="G450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9" i="25"/>
  <c r="H449" i="25"/>
  <c r="F448" i="25"/>
  <c r="H448" i="25"/>
  <c r="F447" i="25"/>
  <c r="H447" i="25"/>
  <c r="G449" i="25"/>
  <c r="G448" i="25"/>
  <c r="G447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M19" i="70"/>
  <c r="H19" i="70"/>
  <c r="C19" i="70"/>
  <c r="F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46" i="25"/>
  <c r="H446" i="25"/>
  <c r="G446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45" i="25"/>
  <c r="G445" i="25"/>
  <c r="H445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44" i="25"/>
  <c r="H444" i="25"/>
  <c r="G444" i="25"/>
  <c r="H256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43" i="25"/>
  <c r="G443" i="25"/>
  <c r="H443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2" i="25"/>
  <c r="H442" i="25"/>
  <c r="F441" i="25"/>
  <c r="H441" i="25"/>
  <c r="G442" i="25"/>
  <c r="G441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0" i="25"/>
  <c r="G440" i="25"/>
  <c r="H440" i="25"/>
  <c r="F191" i="25"/>
  <c r="O275" i="38" l="1"/>
  <c r="N275" i="38"/>
  <c r="C29" i="49"/>
  <c r="F276" i="17"/>
  <c r="G276" i="17"/>
  <c r="H276" i="17"/>
  <c r="F439" i="25"/>
  <c r="G439" i="25"/>
  <c r="H439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H265" i="25"/>
  <c r="G265" i="25"/>
  <c r="H264" i="25"/>
  <c r="G264" i="25"/>
  <c r="H263" i="25"/>
  <c r="G263" i="25"/>
  <c r="H262" i="25"/>
  <c r="G262" i="25"/>
  <c r="H261" i="25"/>
  <c r="G261" i="25"/>
  <c r="H260" i="25"/>
  <c r="G260" i="25"/>
  <c r="M256" i="25"/>
  <c r="C256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2"/>
  <c r="M72" i="59"/>
  <c r="F19" i="66"/>
  <c r="K101" i="57"/>
  <c r="K19" i="57"/>
  <c r="K86" i="53"/>
  <c r="F67" i="60"/>
  <c r="K28" i="17"/>
  <c r="M80" i="41"/>
  <c r="H80" i="41"/>
  <c r="H86" i="53"/>
  <c r="M82" i="50"/>
  <c r="H19" i="60"/>
  <c r="C82" i="50"/>
  <c r="M29" i="51"/>
  <c r="H19" i="41"/>
  <c r="H67" i="60"/>
  <c r="M30" i="49"/>
  <c r="C19" i="68"/>
  <c r="K19" i="59"/>
  <c r="F19" i="57"/>
  <c r="H19" i="58"/>
  <c r="M19" i="60"/>
  <c r="K30" i="49"/>
  <c r="M19" i="62"/>
  <c r="M19" i="41"/>
  <c r="F72" i="59"/>
  <c r="K19" i="52"/>
  <c r="H108" i="7"/>
  <c r="H19" i="54"/>
  <c r="M19" i="53"/>
  <c r="M86" i="53"/>
  <c r="F19" i="52"/>
  <c r="F19" i="58"/>
  <c r="F19" i="55"/>
  <c r="F19" i="60"/>
  <c r="F32" i="31"/>
  <c r="H101" i="57"/>
  <c r="K19" i="34"/>
  <c r="M67" i="60"/>
  <c r="C19" i="62"/>
  <c r="F19" i="34"/>
  <c r="C32" i="31"/>
  <c r="H19" i="45"/>
  <c r="C72" i="59"/>
  <c r="F19" i="61"/>
  <c r="H30" i="49"/>
  <c r="K19" i="3"/>
  <c r="C19" i="41"/>
  <c r="K19" i="41"/>
  <c r="H94" i="52"/>
  <c r="F19" i="54"/>
  <c r="C101" i="57"/>
  <c r="F19" i="3"/>
  <c r="F19" i="53"/>
  <c r="C29" i="51"/>
  <c r="M19" i="68"/>
  <c r="K19" i="45"/>
  <c r="M19" i="69"/>
  <c r="H19" i="57"/>
  <c r="H19" i="62"/>
  <c r="C19" i="66"/>
  <c r="M32" i="31"/>
  <c r="H32" i="31"/>
  <c r="C65" i="63"/>
  <c r="C19" i="57"/>
  <c r="K94" i="52"/>
  <c r="M19" i="54"/>
  <c r="C67" i="60"/>
  <c r="F19" i="68"/>
  <c r="C86" i="53"/>
  <c r="K80" i="41"/>
  <c r="H19" i="50"/>
  <c r="F82" i="50"/>
  <c r="K29" i="51"/>
  <c r="C19" i="52"/>
  <c r="H19" i="69"/>
  <c r="M101" i="57"/>
  <c r="C19" i="50"/>
  <c r="M19" i="57"/>
  <c r="K65" i="63"/>
  <c r="F103" i="58"/>
  <c r="C19" i="61"/>
  <c r="C19" i="63"/>
  <c r="K72" i="59"/>
  <c r="M19" i="50"/>
  <c r="F19" i="45"/>
  <c r="H19" i="34"/>
  <c r="M19" i="59"/>
  <c r="H72" i="59"/>
  <c r="K32" i="31"/>
  <c r="C19" i="54"/>
  <c r="F19" i="41"/>
  <c r="M19" i="34"/>
  <c r="M19" i="64"/>
  <c r="K125" i="45"/>
  <c r="F28" i="17"/>
  <c r="K67" i="60"/>
  <c r="C125" i="45"/>
  <c r="C94" i="52"/>
  <c r="H19" i="61"/>
  <c r="C19" i="55"/>
  <c r="F19" i="64"/>
  <c r="F80" i="41"/>
  <c r="H19" i="66"/>
  <c r="M19" i="3"/>
  <c r="F30" i="49"/>
  <c r="K19" i="54"/>
  <c r="F101" i="57"/>
  <c r="K108" i="7"/>
  <c r="F19" i="63"/>
  <c r="M19" i="52"/>
  <c r="H103" i="58"/>
  <c r="M65" i="63"/>
  <c r="K19" i="58"/>
  <c r="C19" i="59"/>
  <c r="M19" i="58"/>
  <c r="F19" i="40"/>
  <c r="F125" i="45"/>
  <c r="H82" i="50"/>
  <c r="C80" i="41"/>
  <c r="F65" i="63"/>
  <c r="M19" i="61"/>
  <c r="M28" i="17"/>
  <c r="C103" i="58"/>
  <c r="M103" i="58"/>
  <c r="C19" i="34"/>
  <c r="M257" i="25"/>
  <c r="K19" i="55"/>
  <c r="C19" i="45"/>
  <c r="H29" i="51"/>
  <c r="K19" i="53"/>
  <c r="M19" i="63"/>
  <c r="F19" i="62"/>
  <c r="H19" i="59"/>
  <c r="M94" i="52"/>
  <c r="H19" i="3"/>
  <c r="C30" i="49"/>
  <c r="M19" i="55"/>
  <c r="M108" i="7"/>
  <c r="H65" i="63"/>
  <c r="K19" i="63"/>
  <c r="K19" i="69"/>
  <c r="F19" i="69"/>
  <c r="F86" i="53"/>
  <c r="C19" i="53"/>
  <c r="C19" i="60"/>
  <c r="K19" i="60"/>
  <c r="M19" i="66"/>
  <c r="F94" i="52"/>
  <c r="H125" i="45"/>
  <c r="K82" i="50"/>
  <c r="C19" i="64"/>
  <c r="M125" i="45"/>
  <c r="F19" i="50"/>
  <c r="C19" i="58"/>
  <c r="C19" i="69"/>
  <c r="C19" i="3"/>
  <c r="H19" i="53"/>
  <c r="H19" i="63"/>
  <c r="H19" i="68"/>
  <c r="K19" i="50"/>
  <c r="K19" i="66"/>
  <c r="F19" i="59"/>
  <c r="K19" i="61"/>
  <c r="F29" i="51"/>
  <c r="K19" i="64"/>
  <c r="K103" i="58"/>
  <c r="K19" i="62"/>
  <c r="H19" i="55"/>
  <c r="K19" i="68"/>
  <c r="F108" i="7"/>
  <c r="C108" i="7"/>
  <c r="F257" i="25"/>
  <c r="C257" i="25"/>
  <c r="K257" i="25"/>
  <c r="H257" i="25"/>
  <c r="U349" i="38" l="1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56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56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7" i="38" l="1"/>
  <c r="P348" i="38"/>
  <c r="P349" i="38"/>
  <c r="V348" i="38"/>
  <c r="W348" i="38" s="1"/>
  <c r="V347" i="38"/>
  <c r="W347" i="38" s="1"/>
  <c r="V349" i="38"/>
  <c r="W349" i="38" s="1"/>
  <c r="P346" i="38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<sst xmlns="http://schemas.openxmlformats.org/spreadsheetml/2006/main" count="5462" uniqueCount="687">
  <si>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</si>
  <si>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</si>
  <si>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</si>
  <si>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</si>
  <si>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</si>
  <si>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</si>
  <si>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</si>
  <si>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</si>
  <si>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</si>
  <si>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</si>
  <si>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</si>
  <si>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</si>
  <si>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</si>
  <si>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</si>
  <si>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</si>
  <si>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</si>
  <si>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</si>
  <si>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</si>
  <si>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</si>
  <si>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</si>
  <si>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</si>
  <si>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</si>
  <si>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</si>
  <si>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</si>
  <si>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</si>
  <si>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</si>
  <si>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</si>
  <si>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</si>
  <si>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</si>
  <si>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</si>
  <si>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</si>
  <si>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</si>
  <si>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</si>
  <si>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</si>
  <si>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</si>
  <si>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</si>
  <si>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</si>
  <si>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</si>
  <si>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</si>
  <si>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</si>
  <si>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</si>
  <si>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</si>
  <si>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</si>
  <si>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</si>
  <si>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</si>
  <si>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</si>
  <si>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</si>
  <si>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</si>
  <si>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</si>
  <si>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</si>
  <si>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</si>
  <si>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</si>
  <si>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</si>
  <si>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</si>
  <si>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</si>
  <si>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</si>
  <si>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</si>
  <si>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</si>
  <si>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</si>
  <si>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</si>
  <si>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</si>
  <si>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</si>
  <si>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</si>
  <si>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</si>
  <si>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</si>
  <si>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</si>
  <si>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</si>
  <si>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</si>
  <si>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</si>
  <si>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</si>
  <si>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</si>
  <si>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</si>
  <si>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</si>
  <si>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</si>
  <si>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</si>
  <si>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</si>
  <si>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</si>
  <si>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</si>
  <si>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</si>
  <si>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</si>
  <si>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</si>
  <si>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</si>
  <si>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</si>
  <si>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</si>
  <si>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</si>
  <si>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</si>
  <si>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</si>
  <si>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</si>
  <si>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</si>
  <si>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</si>
  <si>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</si>
  <si>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</si>
  <si>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</si>
  <si>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</si>
  <si>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</si>
  <si>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</si>
  <si>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</si>
  <si>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</si>
  <si>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</si>
  <si>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</si>
  <si>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</si>
  <si>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</si>
  <si>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</si>
  <si>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</si>
  <si>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</si>
  <si>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</si>
  <si>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</si>
  <si>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</si>
  <si>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</si>
  <si>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</si>
  <si>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</si>
  <si>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</si>
  <si>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</si>
  <si>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</si>
  <si>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</si>
  <si>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</si>
  <si>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</si>
  <si>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</si>
  <si>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</si>
  <si>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</si>
  <si>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</si>
  <si>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</si>
  <si>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</si>
  <si>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</si>
  <si>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</si>
  <si>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</si>
  <si>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</si>
  <si>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</si>
  <si>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</si>
  <si>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</si>
  <si>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</si>
  <si>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</si>
  <si>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</si>
  <si>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</si>
  <si>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</si>
  <si>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</si>
  <si>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</si>
  <si>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</si>
  <si>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</si>
  <si>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</si>
  <si>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</si>
  <si>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</si>
  <si>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</si>
  <si>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</si>
  <si>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</si>
  <si>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</si>
  <si>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</si>
  <si>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</si>
  <si>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</si>
  <si>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</si>
  <si>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</si>
  <si>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</si>
  <si>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</si>
  <si>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</si>
  <si>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</si>
  <si>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</si>
  <si>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</si>
  <si>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</si>
  <si>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</si>
  <si>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</si>
  <si>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</si>
  <si>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</si>
  <si>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</si>
  <si>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</si>
  <si>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</si>
  <si>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</si>
  <si>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</si>
  <si>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</si>
  <si>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</si>
  <si>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</si>
  <si>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</si>
  <si>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</si>
  <si>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</si>
  <si>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</si>
  <si>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</si>
  <si>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</si>
  <si>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</si>
  <si>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</si>
  <si>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</si>
  <si>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</si>
  <si>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</si>
  <si>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</si>
  <si>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</si>
  <si>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</si>
  <si>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</si>
  <si>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</si>
  <si>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</si>
  <si>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</si>
  <si>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</si>
  <si>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</si>
  <si>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</si>
  <si>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</si>
  <si>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</si>
  <si>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</si>
  <si>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</si>
  <si>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</si>
  <si>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</si>
  <si>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</si>
  <si>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</si>
  <si>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</si>
  <si>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</si>
  <si>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</si>
  <si>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</si>
  <si>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</si>
  <si>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</si>
  <si>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</si>
  <si>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</si>
  <si>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</si>
  <si>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</si>
  <si>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</si>
  <si>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</si>
  <si>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</si>
  <si>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</si>
  <si>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</si>
  <si>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</si>
  <si>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</si>
  <si>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</si>
  <si>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</si>
  <si>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</si>
  <si>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</si>
  <si>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</si>
  <si>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</si>
  <si>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</si>
  <si>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</si>
  <si>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</si>
  <si>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</si>
  <si>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</si>
  <si>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</si>
  <si>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</si>
  <si>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</si>
  <si>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</si>
  <si>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</si>
  <si>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</si>
  <si>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</si>
  <si>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</si>
  <si>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</si>
  <si>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</si>
  <si>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</si>
  <si>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</si>
  <si>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</si>
  <si>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</si>
  <si>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</si>
  <si>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</si>
  <si>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</si>
  <si>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</si>
  <si>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</si>
  <si>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</si>
  <si>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</si>
  <si>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</si>
  <si>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</si>
  <si>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</si>
  <si>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</si>
  <si>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</si>
  <si>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</si>
  <si>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</si>
  <si>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</si>
  <si>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</si>
  <si>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</si>
  <si>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</si>
  <si>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</si>
  <si>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</si>
  <si>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</si>
  <si>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</si>
  <si>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</si>
  <si>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</si>
  <si>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</si>
  <si>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</si>
  <si>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</si>
  <si>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</si>
  <si>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</si>
  <si>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</si>
  <si>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</si>
  <si>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</si>
  <si>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</si>
  <si>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</si>
  <si>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</si>
  <si>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</si>
  <si>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</si>
  <si>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</si>
  <si>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</si>
  <si>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</si>
  <si>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</si>
  <si>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</si>
  <si>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</si>
  <si>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</si>
  <si>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</si>
  <si>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</si>
  <si>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</si>
  <si>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</si>
  <si>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</si>
  <si>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</si>
  <si>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</si>
  <si>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</si>
  <si>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</si>
  <si>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</si>
  <si>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</si>
  <si>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</si>
  <si>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</si>
  <si>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</si>
  <si>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</si>
  <si>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</si>
  <si>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</si>
  <si>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</si>
  <si>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</si>
  <si>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</si>
  <si>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</si>
  <si>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</si>
  <si>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</si>
  <si>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</si>
  <si>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</si>
  <si>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</si>
  <si>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</si>
  <si>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</si>
  <si>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</si>
  <si>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</si>
  <si>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</si>
  <si>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</si>
  <si>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</si>
  <si>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</si>
  <si>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</si>
  <si>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</si>
  <si>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</si>
  <si>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</si>
  <si>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</si>
  <si>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Feb 1 - Feb 6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</si>
  <si>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</si>
  <si>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</si>
  <si>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</si>
  <si>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</si>
  <si>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</si>
  <si>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</si>
  <si>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</si>
  <si>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</si>
  <si>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</si>
  <si>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</si>
  <si>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</si>
  <si>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</si>
  <si>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</si>
  <si>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</si>
  <si>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</si>
  <si>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</si>
  <si>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</si>
  <si>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</si>
  <si>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</si>
  <si>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</si>
  <si>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10.39 - 16.49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</si>
  <si>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</si>
  <si>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</si>
  <si>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</si>
  <si>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</si>
  <si>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</si>
  <si>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</si>
  <si>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</si>
  <si>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</si>
  <si>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</si>
  <si>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</si>
  <si>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</si>
  <si>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</si>
  <si>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</si>
  <si>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</si>
  <si>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</si>
  <si>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</si>
  <si>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</si>
  <si>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</si>
  <si>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</si>
  <si>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</si>
  <si>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</si>
  <si>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</si>
  <si>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</si>
  <si>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</si>
  <si>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</si>
  <si>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</si>
  <si>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</si>
  <si>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</si>
  <si>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</si>
  <si>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</si>
  <si>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</si>
  <si>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</si>
  <si>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</si>
  <si>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</si>
  <si>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</si>
  <si>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</si>
  <si>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</si>
  <si>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</si>
  <si>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</si>
  <si>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</si>
  <si>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</si>
  <si>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AOBC</t>
  </si>
  <si>
    <t>62.70 - 87.85</t>
  </si>
  <si>
    <t>9-Mar-17SIG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</si>
  <si>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</si>
  <si>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</si>
  <si>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</si>
  <si>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</si>
  <si>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</si>
  <si>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</si>
  <si>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</si>
  <si>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</si>
  <si>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</si>
  <si>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</si>
  <si>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</si>
  <si>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</si>
  <si>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</si>
  <si>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</si>
  <si>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1-Feb-17EW Earnings announcement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</si>
  <si>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</si>
  <si>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</si>
  <si>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</si>
  <si>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</si>
  <si>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</si>
  <si>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</si>
  <si>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</si>
  <si>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</si>
  <si>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</si>
  <si>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</si>
  <si>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</si>
  <si>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</si>
  <si>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</si>
  <si>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</si>
  <si>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</si>
  <si>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</si>
  <si>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</si>
  <si>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</si>
  <si>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</si>
  <si>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</si>
  <si>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</si>
  <si>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</si>
  <si>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</si>
  <si>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</si>
  <si>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</si>
  <si>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</si>
  <si>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</si>
  <si>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</si>
  <si>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</si>
  <si>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</si>
  <si>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</si>
  <si>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</si>
  <si>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</si>
  <si>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</si>
  <si>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</si>
  <si>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</si>
  <si>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</si>
  <si>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</si>
  <si>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</si>
  <si>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</si>
  <si>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</si>
  <si>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</si>
  <si>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</si>
  <si>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69.78 - 103.10</t>
  </si>
  <si>
    <t>64.50 x 1000</t>
  </si>
  <si>
    <t>1550,   400</t>
  </si>
  <si>
    <t>1800,  1100</t>
  </si>
  <si>
    <t>1400,  700</t>
  </si>
  <si>
    <t>50.27 - 78.02</t>
  </si>
  <si>
    <t>6-Feb-17PINC Earnings announcement</t>
  </si>
  <si>
    <t>0.05 Dividend</t>
  </si>
  <si>
    <t>18-Apr-17JNJ Earnings announcement</t>
  </si>
  <si>
    <t>99.78 - 126.07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</si>
  <si>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</si>
  <si>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</si>
  <si>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</si>
  <si>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</si>
  <si>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</si>
  <si>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</si>
  <si>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</si>
  <si>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</si>
  <si>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</si>
  <si>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</si>
  <si>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33.60 - 53.21</t>
  </si>
  <si>
    <t>46.01 - 77.12</t>
  </si>
  <si>
    <t>0.12 Dividend</t>
  </si>
  <si>
    <t>75.29 - 121.75</t>
  </si>
  <si>
    <t>36.95 - 65.56</t>
  </si>
  <si>
    <t>64.51 - 122.17</t>
  </si>
  <si>
    <t>181.09 - 229.71</t>
  </si>
  <si>
    <t>0.76 (1.64%)</t>
  </si>
  <si>
    <t>54.84 - 72.95</t>
  </si>
  <si>
    <t>2.64 (2.39%)</t>
  </si>
  <si>
    <t>6100,  2000</t>
  </si>
  <si>
    <t>500,  200</t>
  </si>
  <si>
    <t>600,   300</t>
  </si>
  <si>
    <t>140,     40</t>
  </si>
  <si>
    <t>Apr 19 - Apr 24 (Est.)</t>
  </si>
  <si>
    <t>2.28 (1.87%)</t>
  </si>
  <si>
    <t>1.28 (1.66%)</t>
  </si>
  <si>
    <t>1.00 (1.39%)</t>
  </si>
  <si>
    <t>27-Apr-17LUV Earnings announcement</t>
  </si>
  <si>
    <t>33.96 - 54.18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</si>
  <si>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</si>
  <si>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</si>
  <si>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</si>
  <si>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</si>
  <si>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</si>
  <si>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</si>
  <si>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2.44 (2.04%)</t>
  </si>
  <si>
    <t>15-Feb-17CF Earnings announcement</t>
  </si>
  <si>
    <t>62.94 - 84.14</t>
  </si>
  <si>
    <t>1.32 (1.75%)</t>
  </si>
  <si>
    <t>114.25 - 205.79</t>
  </si>
  <si>
    <t>0.60 (0.42%)</t>
  </si>
  <si>
    <t>109.61 - 110.90</t>
  </si>
  <si>
    <t>90.33B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</si>
  <si>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</si>
  <si>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</si>
  <si>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</si>
  <si>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</si>
  <si>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</si>
  <si>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</si>
  <si>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</si>
  <si>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</si>
  <si>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</si>
  <si>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</si>
  <si>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</si>
  <si>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</si>
  <si>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</si>
  <si>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</si>
  <si>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</si>
  <si>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278.00 x 100</t>
  </si>
  <si>
    <t>281.00 x 1000</t>
  </si>
  <si>
    <t>277.51 - 282.07</t>
  </si>
  <si>
    <t>60.82B</t>
  </si>
  <si>
    <t>38.69 x 100</t>
  </si>
  <si>
    <t>38.70 x 400</t>
  </si>
  <si>
    <t>38.07 - 38.75</t>
  </si>
  <si>
    <t>20.69B</t>
  </si>
  <si>
    <t>76.86 - 78.56</t>
  </si>
  <si>
    <t>5.36B</t>
  </si>
  <si>
    <t>1.04 (1.31%)</t>
  </si>
  <si>
    <t>128.91 x 400</t>
  </si>
  <si>
    <t>129.00 x 700</t>
  </si>
  <si>
    <t>127.01 - 130.49</t>
  </si>
  <si>
    <t>89.47 - 130.49</t>
  </si>
  <si>
    <t>676.94B</t>
  </si>
  <si>
    <t>76.58 - 77.44</t>
  </si>
  <si>
    <t>70.25B</t>
  </si>
  <si>
    <t>73.03 - 74.08</t>
  </si>
  <si>
    <t>20.28B</t>
  </si>
  <si>
    <t>29.51 x 800</t>
  </si>
  <si>
    <t>31.47 - 32.17</t>
  </si>
  <si>
    <t>4.52B</t>
  </si>
  <si>
    <t>31.00 x 100</t>
  </si>
  <si>
    <t>32.00 x 100</t>
  </si>
  <si>
    <t>31.32 - 31.75</t>
  </si>
  <si>
    <t>22.66 - 31.75</t>
  </si>
  <si>
    <t>58.33B</t>
  </si>
  <si>
    <t>0.36 (1.15%)</t>
  </si>
  <si>
    <t>52.44 - 53.27</t>
  </si>
  <si>
    <t>32.46B</t>
  </si>
  <si>
    <t>0.40 (0.76%)</t>
  </si>
  <si>
    <t>34.28 - 34.93</t>
  </si>
  <si>
    <t>17.02B</t>
  </si>
  <si>
    <t>48.32 - 49.32</t>
  </si>
  <si>
    <t>82.37B</t>
  </si>
  <si>
    <t>1.56 (3.20%)</t>
  </si>
  <si>
    <t>66.59 x 100</t>
  </si>
  <si>
    <t>68.97 x 900</t>
  </si>
  <si>
    <t>67.76 - 68.80</t>
  </si>
  <si>
    <t>11.91B</t>
  </si>
  <si>
    <t>77.69 - 79.10</t>
  </si>
  <si>
    <t>83.15B</t>
  </si>
  <si>
    <t>2.00 (2.54%)</t>
  </si>
  <si>
    <t>16.23 - 17.12</t>
  </si>
  <si>
    <t>14.06B</t>
  </si>
  <si>
    <t>0.20 (1.21%)</t>
  </si>
  <si>
    <t>33.28 - 33.90</t>
  </si>
  <si>
    <t>31.37B</t>
  </si>
  <si>
    <t>0.48 (1.43%)</t>
  </si>
  <si>
    <t>12.22 - 12.58</t>
  </si>
  <si>
    <t>48.96B</t>
  </si>
  <si>
    <t>0.60 (4.85%)</t>
  </si>
  <si>
    <t>112.47 - 113.32</t>
  </si>
  <si>
    <t>308.05B</t>
  </si>
  <si>
    <t>3.20 (2.83%)</t>
  </si>
  <si>
    <t>11.42 - 11.88</t>
  </si>
  <si>
    <t>4.12B</t>
  </si>
  <si>
    <t>96.11 - 98.38</t>
  </si>
  <si>
    <t>21.23B</t>
  </si>
  <si>
    <t>52.61 - 53.26</t>
  </si>
  <si>
    <t>87.72B</t>
  </si>
  <si>
    <t>0.72 (1.36%)</t>
  </si>
  <si>
    <t>31.07 - 31.96</t>
  </si>
  <si>
    <t>22.20 - 33.99</t>
  </si>
  <si>
    <t>11.10B</t>
  </si>
  <si>
    <t>1.10 (3.55%)</t>
  </si>
  <si>
    <t>49.36 - 49.64</t>
  </si>
  <si>
    <t>24.65 x 500</t>
  </si>
  <si>
    <t>24.67 x 11900</t>
  </si>
  <si>
    <t>24.31 - 24.85</t>
  </si>
  <si>
    <t>9.35 - 24.85</t>
  </si>
  <si>
    <t>27.29B</t>
  </si>
  <si>
    <t>56.01 - 57.12</t>
  </si>
  <si>
    <t>23.23B</t>
  </si>
  <si>
    <t>1.85 (3.25%)</t>
  </si>
  <si>
    <t>36.41 x 800</t>
  </si>
  <si>
    <t>36.48 x 400</t>
  </si>
  <si>
    <t>36.02 - 36.95</t>
  </si>
  <si>
    <t>173.07B</t>
  </si>
  <si>
    <t>1.04 (2.78%)</t>
  </si>
  <si>
    <t>53.04 - 54.96</t>
  </si>
  <si>
    <t>16.79B</t>
  </si>
  <si>
    <t>1.00 (1.85%)</t>
  </si>
  <si>
    <t>117.25 - 120.00</t>
  </si>
  <si>
    <t>34.83B</t>
  </si>
  <si>
    <t>44.00 x 500</t>
  </si>
  <si>
    <t>51.90 x 100</t>
  </si>
  <si>
    <t>46.83 - 48.45</t>
  </si>
  <si>
    <t>10.92B</t>
  </si>
  <si>
    <t>226.94 - 228.59</t>
  </si>
  <si>
    <t>90.81 x 200</t>
  </si>
  <si>
    <t>91.05 x 100</t>
  </si>
  <si>
    <t>91.31 - 94.49</t>
  </si>
  <si>
    <t>54.50 - 94.49</t>
  </si>
  <si>
    <t>17.05B</t>
  </si>
  <si>
    <t>1.12 (1.20%)</t>
  </si>
  <si>
    <t>68.73 - 69.78</t>
  </si>
  <si>
    <t>51.78 - 71.57</t>
  </si>
  <si>
    <t>52.02B</t>
  </si>
  <si>
    <t>55.77 - 57.07</t>
  </si>
  <si>
    <t>280.44B</t>
  </si>
  <si>
    <t>1.52 (2.71%)</t>
  </si>
  <si>
    <t>36.20 - 37.19</t>
  </si>
  <si>
    <t>6.63B</t>
  </si>
  <si>
    <t>18.07 - 18.71</t>
  </si>
  <si>
    <t>2.37B</t>
  </si>
  <si>
    <t>35.26 - 36.69</t>
  </si>
  <si>
    <t>8.54B</t>
  </si>
  <si>
    <t>1.20 (3.39%)</t>
  </si>
  <si>
    <t>63.46 - 64.16</t>
  </si>
  <si>
    <t>35.76B</t>
  </si>
  <si>
    <t>2.40 (3.74%)</t>
  </si>
  <si>
    <t>46.91 - 47.58</t>
  </si>
  <si>
    <t>22.89B</t>
  </si>
  <si>
    <t>41.20 - 42.32</t>
  </si>
  <si>
    <t>40.36 - 59.49</t>
  </si>
  <si>
    <t>6.79B</t>
  </si>
  <si>
    <t>75.00 - 75.97</t>
  </si>
  <si>
    <t>58.29 - 75.97</t>
  </si>
  <si>
    <t>27.71B</t>
  </si>
  <si>
    <t>201.71 x 200</t>
  </si>
  <si>
    <t>203.35 x 300</t>
  </si>
  <si>
    <t>200.21 - 204.48</t>
  </si>
  <si>
    <t>85.91B</t>
  </si>
  <si>
    <t>4.08 (2.01%)</t>
  </si>
  <si>
    <t>74.15 - 75.39</t>
  </si>
  <si>
    <t>24.12B</t>
  </si>
  <si>
    <t>1.80 (2.45%)</t>
  </si>
  <si>
    <t>47.04 - 47.77</t>
  </si>
  <si>
    <t>34.68B</t>
  </si>
  <si>
    <t>0.81 (1.70%)</t>
  </si>
  <si>
    <t>33.71 - 34.76</t>
  </si>
  <si>
    <t>32.11 - 61.47</t>
  </si>
  <si>
    <t>35.21B</t>
  </si>
  <si>
    <t>1.36 (3.94%)</t>
  </si>
  <si>
    <t>110.68 - 111.99</t>
  </si>
  <si>
    <t>86.25 - 111.99</t>
  </si>
  <si>
    <t>176.28B</t>
  </si>
  <si>
    <t>1.56 (1.41%)</t>
  </si>
  <si>
    <t>3.41 x 1000</t>
  </si>
  <si>
    <t>3.42 x 300</t>
  </si>
  <si>
    <t>3.37 - 3.50</t>
  </si>
  <si>
    <t>4.00B</t>
  </si>
  <si>
    <t>0.42 (12.03%)</t>
  </si>
  <si>
    <t>72.72 x 100</t>
  </si>
  <si>
    <t>72.89 x 200</t>
  </si>
  <si>
    <t>72.06 - 72.88</t>
  </si>
  <si>
    <t>95.94B</t>
  </si>
  <si>
    <t>1.88 (2.63%)</t>
  </si>
  <si>
    <t>69.02 - 70.31</t>
  </si>
  <si>
    <t>4.29B</t>
  </si>
  <si>
    <t>0.50 (0.71%)</t>
  </si>
  <si>
    <t>61.36 - 62.45</t>
  </si>
  <si>
    <t>35.60B</t>
  </si>
  <si>
    <t>1.92 (3.07%)</t>
  </si>
  <si>
    <t>35.86 - 37.11</t>
  </si>
  <si>
    <t>54.65B</t>
  </si>
  <si>
    <t>1.52 (4.18%)</t>
  </si>
  <si>
    <t>151.48 - 155.10</t>
  </si>
  <si>
    <t>60.42B</t>
  </si>
  <si>
    <t>44.10 - 44.90</t>
  </si>
  <si>
    <t>25.58 - 45.60</t>
  </si>
  <si>
    <t>3.48B</t>
  </si>
  <si>
    <t>1.04 (2.32%)</t>
  </si>
  <si>
    <t>162.03 - 163.90</t>
  </si>
  <si>
    <t>154.87B</t>
  </si>
  <si>
    <t>2.50 (1.54%)</t>
  </si>
  <si>
    <t>70.69 - 71.86</t>
  </si>
  <si>
    <t>22.68B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</si>
</sst>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0" fillId="4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9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91"/>
      <tableStyleElement type="headerRow" dxfId="109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49728"/>
        <c:axId val="515648944"/>
      </c:scatterChart>
      <c:valAx>
        <c:axId val="515649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48944"/>
        <c:crosses val="autoZero"/>
        <c:crossBetween val="midCat"/>
      </c:valAx>
      <c:valAx>
        <c:axId val="5156489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4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50512"/>
        <c:axId val="515650904"/>
      </c:scatterChart>
      <c:valAx>
        <c:axId val="5156505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0904"/>
        <c:crosses val="autoZero"/>
        <c:crossBetween val="midCat"/>
      </c:valAx>
      <c:valAx>
        <c:axId val="5156509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51688"/>
        <c:axId val="515652080"/>
      </c:scatterChart>
      <c:valAx>
        <c:axId val="5156516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2080"/>
        <c:crosses val="autoZero"/>
        <c:crossBetween val="midCat"/>
      </c:valAx>
      <c:valAx>
        <c:axId val="5156520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1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54432"/>
        <c:axId val="515654824"/>
      </c:scatterChart>
      <c:valAx>
        <c:axId val="5156544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4824"/>
        <c:crosses val="autoZero"/>
        <c:crossBetween val="midCat"/>
      </c:valAx>
      <c:valAx>
        <c:axId val="5156548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55608"/>
        <c:axId val="515656000"/>
      </c:scatterChart>
      <c:valAx>
        <c:axId val="515655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6000"/>
        <c:crosses val="autoZero"/>
        <c:crossBetween val="midCat"/>
      </c:valAx>
      <c:valAx>
        <c:axId val="5156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54040"/>
        <c:axId val="515653648"/>
      </c:scatterChart>
      <c:valAx>
        <c:axId val="5156540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3648"/>
        <c:crosses val="autoZero"/>
        <c:crossBetween val="midCat"/>
      </c:valAx>
      <c:valAx>
        <c:axId val="5156536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4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52864"/>
        <c:axId val="515656784"/>
      </c:scatterChart>
      <c:valAx>
        <c:axId val="515652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6784"/>
        <c:crosses val="autoZero"/>
        <c:crossBetween val="midCat"/>
      </c:valAx>
      <c:valAx>
        <c:axId val="51565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28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277.24</c:v>
                </c:pt>
                <c:pt idx="1">
                  <c:v>276.06</c:v>
                </c:pt>
                <c:pt idx="2">
                  <c:v>278.20999999999998</c:v>
                </c:pt>
                <c:pt idx="3">
                  <c:v>278.89</c:v>
                </c:pt>
                <c:pt idx="4">
                  <c:v>273.24</c:v>
                </c:pt>
                <c:pt idx="5">
                  <c:v>273.82</c:v>
                </c:pt>
                <c:pt idx="6">
                  <c:v>276.02</c:v>
                </c:pt>
                <c:pt idx="7">
                  <c:v>280.66000000000003</c:v>
                </c:pt>
                <c:pt idx="8">
                  <c:v>280.35000000000002</c:v>
                </c:pt>
                <c:pt idx="9">
                  <c:v>283.61</c:v>
                </c:pt>
                <c:pt idx="10">
                  <c:v>283.01</c:v>
                </c:pt>
                <c:pt idx="11">
                  <c:v>284.75</c:v>
                </c:pt>
                <c:pt idx="12">
                  <c:v>287.77</c:v>
                </c:pt>
                <c:pt idx="13">
                  <c:v>287.11</c:v>
                </c:pt>
                <c:pt idx="14">
                  <c:v>297.79000000000002</c:v>
                </c:pt>
                <c:pt idx="15">
                  <c:v>299.02</c:v>
                </c:pt>
                <c:pt idx="16">
                  <c:v>295</c:v>
                </c:pt>
                <c:pt idx="17">
                  <c:v>293.57</c:v>
                </c:pt>
                <c:pt idx="18">
                  <c:v>294.05</c:v>
                </c:pt>
                <c:pt idx="19">
                  <c:v>291.70999999999998</c:v>
                </c:pt>
                <c:pt idx="20">
                  <c:v>283.58</c:v>
                </c:pt>
                <c:pt idx="21">
                  <c:v>287.02999999999997</c:v>
                </c:pt>
                <c:pt idx="22">
                  <c:v>289.25</c:v>
                </c:pt>
                <c:pt idx="23">
                  <c:v>291.12</c:v>
                </c:pt>
                <c:pt idx="24">
                  <c:v>287.52999999999997</c:v>
                </c:pt>
                <c:pt idx="25">
                  <c:v>283.07</c:v>
                </c:pt>
                <c:pt idx="26">
                  <c:v>283.11</c:v>
                </c:pt>
                <c:pt idx="27">
                  <c:v>285.58999999999997</c:v>
                </c:pt>
                <c:pt idx="28">
                  <c:v>278.77</c:v>
                </c:pt>
                <c:pt idx="29">
                  <c:v>286.39999999999998</c:v>
                </c:pt>
                <c:pt idx="30">
                  <c:v>286.97000000000003</c:v>
                </c:pt>
                <c:pt idx="31">
                  <c:v>286.25</c:v>
                </c:pt>
                <c:pt idx="32">
                  <c:v>287.38</c:v>
                </c:pt>
                <c:pt idx="33">
                  <c:v>286.49</c:v>
                </c:pt>
                <c:pt idx="34">
                  <c:v>287.77</c:v>
                </c:pt>
                <c:pt idx="35">
                  <c:v>289.54000000000002</c:v>
                </c:pt>
                <c:pt idx="36">
                  <c:v>285.3</c:v>
                </c:pt>
                <c:pt idx="37">
                  <c:v>291.16000000000003</c:v>
                </c:pt>
                <c:pt idx="38">
                  <c:v>290.22000000000003</c:v>
                </c:pt>
                <c:pt idx="39">
                  <c:v>297.19</c:v>
                </c:pt>
                <c:pt idx="40">
                  <c:v>295.77999999999997</c:v>
                </c:pt>
                <c:pt idx="41">
                  <c:v>294.07</c:v>
                </c:pt>
                <c:pt idx="42">
                  <c:v>302.77</c:v>
                </c:pt>
                <c:pt idx="43">
                  <c:v>303.77999999999997</c:v>
                </c:pt>
                <c:pt idx="44">
                  <c:v>305.2</c:v>
                </c:pt>
                <c:pt idx="45">
                  <c:v>305.93</c:v>
                </c:pt>
                <c:pt idx="46">
                  <c:v>318.11</c:v>
                </c:pt>
                <c:pt idx="47">
                  <c:v>318.32</c:v>
                </c:pt>
                <c:pt idx="48">
                  <c:v>317</c:v>
                </c:pt>
                <c:pt idx="49">
                  <c:v>319.3</c:v>
                </c:pt>
                <c:pt idx="50">
                  <c:v>317.64999999999998</c:v>
                </c:pt>
                <c:pt idx="51">
                  <c:v>322.58</c:v>
                </c:pt>
                <c:pt idx="52">
                  <c:v>321.49</c:v>
                </c:pt>
                <c:pt idx="53">
                  <c:v>319.18</c:v>
                </c:pt>
                <c:pt idx="54">
                  <c:v>324.39999999999998</c:v>
                </c:pt>
                <c:pt idx="55">
                  <c:v>319.86</c:v>
                </c:pt>
                <c:pt idx="56">
                  <c:v>295.60000000000002</c:v>
                </c:pt>
                <c:pt idx="57">
                  <c:v>295.62</c:v>
                </c:pt>
                <c:pt idx="58">
                  <c:v>277</c:v>
                </c:pt>
                <c:pt idx="59">
                  <c:v>273.49</c:v>
                </c:pt>
                <c:pt idx="60">
                  <c:v>277.26</c:v>
                </c:pt>
                <c:pt idx="61">
                  <c:v>282.56</c:v>
                </c:pt>
                <c:pt idx="62">
                  <c:v>280.18</c:v>
                </c:pt>
                <c:pt idx="63">
                  <c:v>283.64</c:v>
                </c:pt>
                <c:pt idx="64">
                  <c:v>290.89</c:v>
                </c:pt>
                <c:pt idx="65">
                  <c:v>296.45999999999998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58744"/>
        <c:axId val="515659136"/>
      </c:lineChart>
      <c:dateAx>
        <c:axId val="515658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9136"/>
        <c:crosses val="autoZero"/>
        <c:auto val="1"/>
        <c:lblOffset val="100"/>
        <c:baseTimeUnit val="days"/>
      </c:dateAx>
      <c:valAx>
        <c:axId val="5156591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5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38.049999999999997</c:v>
                </c:pt>
                <c:pt idx="1">
                  <c:v>36.340000000000003</c:v>
                </c:pt>
                <c:pt idx="2">
                  <c:v>36.659999999999997</c:v>
                </c:pt>
                <c:pt idx="3">
                  <c:v>36.1</c:v>
                </c:pt>
                <c:pt idx="4">
                  <c:v>36.479999999999997</c:v>
                </c:pt>
                <c:pt idx="5">
                  <c:v>35.81</c:v>
                </c:pt>
                <c:pt idx="6">
                  <c:v>36.03</c:v>
                </c:pt>
                <c:pt idx="7">
                  <c:v>37.07</c:v>
                </c:pt>
                <c:pt idx="8">
                  <c:v>36.950000000000003</c:v>
                </c:pt>
                <c:pt idx="9">
                  <c:v>37.19</c:v>
                </c:pt>
                <c:pt idx="10">
                  <c:v>37.07</c:v>
                </c:pt>
                <c:pt idx="11">
                  <c:v>36.729999999999997</c:v>
                </c:pt>
                <c:pt idx="12">
                  <c:v>36.770000000000003</c:v>
                </c:pt>
                <c:pt idx="13">
                  <c:v>37.28</c:v>
                </c:pt>
                <c:pt idx="14">
                  <c:v>38.950000000000003</c:v>
                </c:pt>
                <c:pt idx="15">
                  <c:v>38.950000000000003</c:v>
                </c:pt>
                <c:pt idx="16">
                  <c:v>38.5</c:v>
                </c:pt>
                <c:pt idx="17">
                  <c:v>39.159999999999997</c:v>
                </c:pt>
                <c:pt idx="18">
                  <c:v>39.630000000000003</c:v>
                </c:pt>
                <c:pt idx="19">
                  <c:v>39.11</c:v>
                </c:pt>
                <c:pt idx="20">
                  <c:v>38.15</c:v>
                </c:pt>
                <c:pt idx="21">
                  <c:v>37.380000000000003</c:v>
                </c:pt>
                <c:pt idx="22">
                  <c:v>37.21</c:v>
                </c:pt>
                <c:pt idx="23">
                  <c:v>37.58</c:v>
                </c:pt>
                <c:pt idx="24">
                  <c:v>37.5</c:v>
                </c:pt>
                <c:pt idx="25">
                  <c:v>37.31</c:v>
                </c:pt>
                <c:pt idx="26">
                  <c:v>37.520000000000003</c:v>
                </c:pt>
                <c:pt idx="27">
                  <c:v>37.29</c:v>
                </c:pt>
                <c:pt idx="28">
                  <c:v>37.49</c:v>
                </c:pt>
                <c:pt idx="29">
                  <c:v>37.82</c:v>
                </c:pt>
                <c:pt idx="30">
                  <c:v>37.76</c:v>
                </c:pt>
                <c:pt idx="31">
                  <c:v>37.69</c:v>
                </c:pt>
                <c:pt idx="32">
                  <c:v>38.299999999999997</c:v>
                </c:pt>
                <c:pt idx="33">
                  <c:v>37.130000000000003</c:v>
                </c:pt>
                <c:pt idx="34">
                  <c:v>36.51</c:v>
                </c:pt>
                <c:pt idx="35">
                  <c:v>36.06</c:v>
                </c:pt>
                <c:pt idx="36">
                  <c:v>34.5</c:v>
                </c:pt>
                <c:pt idx="37">
                  <c:v>35.86</c:v>
                </c:pt>
                <c:pt idx="38">
                  <c:v>35.65</c:v>
                </c:pt>
                <c:pt idx="39">
                  <c:v>35.99</c:v>
                </c:pt>
                <c:pt idx="40">
                  <c:v>36.03</c:v>
                </c:pt>
                <c:pt idx="41">
                  <c:v>36.61</c:v>
                </c:pt>
                <c:pt idx="42">
                  <c:v>36.06</c:v>
                </c:pt>
                <c:pt idx="43">
                  <c:v>36.74</c:v>
                </c:pt>
                <c:pt idx="44">
                  <c:v>36.68</c:v>
                </c:pt>
                <c:pt idx="45">
                  <c:v>36.85</c:v>
                </c:pt>
                <c:pt idx="46">
                  <c:v>36.32</c:v>
                </c:pt>
                <c:pt idx="47">
                  <c:v>36.68</c:v>
                </c:pt>
                <c:pt idx="48">
                  <c:v>36.47</c:v>
                </c:pt>
                <c:pt idx="49">
                  <c:v>37.56</c:v>
                </c:pt>
                <c:pt idx="50">
                  <c:v>37.9</c:v>
                </c:pt>
                <c:pt idx="51">
                  <c:v>38.659999999999997</c:v>
                </c:pt>
                <c:pt idx="52">
                  <c:v>38.44</c:v>
                </c:pt>
                <c:pt idx="53">
                  <c:v>37.93</c:v>
                </c:pt>
                <c:pt idx="54">
                  <c:v>38.28</c:v>
                </c:pt>
                <c:pt idx="55">
                  <c:v>38.92</c:v>
                </c:pt>
                <c:pt idx="56">
                  <c:v>37.11</c:v>
                </c:pt>
                <c:pt idx="57">
                  <c:v>36.590000000000003</c:v>
                </c:pt>
                <c:pt idx="58">
                  <c:v>35</c:v>
                </c:pt>
                <c:pt idx="59">
                  <c:v>34.14</c:v>
                </c:pt>
                <c:pt idx="60">
                  <c:v>36.67</c:v>
                </c:pt>
                <c:pt idx="61">
                  <c:v>37.159999999999997</c:v>
                </c:pt>
                <c:pt idx="62">
                  <c:v>36.5</c:v>
                </c:pt>
                <c:pt idx="63">
                  <c:v>37.19</c:v>
                </c:pt>
                <c:pt idx="64">
                  <c:v>38.020000000000003</c:v>
                </c:pt>
                <c:pt idx="65">
                  <c:v>38.08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61096"/>
        <c:axId val="515661488"/>
      </c:lineChart>
      <c:dateAx>
        <c:axId val="51566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61488"/>
        <c:crosses val="autoZero"/>
        <c:auto val="1"/>
        <c:lblOffset val="100"/>
        <c:baseTimeUnit val="days"/>
      </c:dateAx>
      <c:valAx>
        <c:axId val="5156614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6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42760</c:v>
                </c:pt>
                <c:pt idx="6">
                  <c:v>42759</c:v>
                </c:pt>
                <c:pt idx="7">
                  <c:v>42758</c:v>
                </c:pt>
                <c:pt idx="8">
                  <c:v>42755</c:v>
                </c:pt>
                <c:pt idx="9">
                  <c:v>42754</c:v>
                </c:pt>
                <c:pt idx="10">
                  <c:v>42753</c:v>
                </c:pt>
                <c:pt idx="11">
                  <c:v>42752</c:v>
                </c:pt>
                <c:pt idx="12">
                  <c:v>42748</c:v>
                </c:pt>
                <c:pt idx="13">
                  <c:v>42747</c:v>
                </c:pt>
                <c:pt idx="14">
                  <c:v>42746</c:v>
                </c:pt>
                <c:pt idx="15">
                  <c:v>42745</c:v>
                </c:pt>
                <c:pt idx="16">
                  <c:v>42744</c:v>
                </c:pt>
                <c:pt idx="17">
                  <c:v>42741</c:v>
                </c:pt>
                <c:pt idx="18">
                  <c:v>42740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77.67</c:v>
                </c:pt>
                <c:pt idx="1">
                  <c:v>79.16</c:v>
                </c:pt>
                <c:pt idx="2">
                  <c:v>79.989999999999995</c:v>
                </c:pt>
                <c:pt idx="3">
                  <c:v>81.95</c:v>
                </c:pt>
                <c:pt idx="4">
                  <c:v>82.98</c:v>
                </c:pt>
                <c:pt idx="6">
                  <c:v>82.73</c:v>
                </c:pt>
                <c:pt idx="7">
                  <c:v>80.91</c:v>
                </c:pt>
                <c:pt idx="8">
                  <c:v>80.72</c:v>
                </c:pt>
                <c:pt idx="9">
                  <c:v>80.77</c:v>
                </c:pt>
                <c:pt idx="10">
                  <c:v>82.03</c:v>
                </c:pt>
                <c:pt idx="11">
                  <c:v>81.150000000000006</c:v>
                </c:pt>
                <c:pt idx="12">
                  <c:v>80.78</c:v>
                </c:pt>
                <c:pt idx="13">
                  <c:v>84.36</c:v>
                </c:pt>
                <c:pt idx="14">
                  <c:v>84.7</c:v>
                </c:pt>
                <c:pt idx="15">
                  <c:v>87.46</c:v>
                </c:pt>
                <c:pt idx="16">
                  <c:v>86.12</c:v>
                </c:pt>
                <c:pt idx="17">
                  <c:v>88.22</c:v>
                </c:pt>
                <c:pt idx="18">
                  <c:v>87.97</c:v>
                </c:pt>
                <c:pt idx="19">
                  <c:v>95.63</c:v>
                </c:pt>
                <c:pt idx="20">
                  <c:v>94.94</c:v>
                </c:pt>
                <c:pt idx="21">
                  <c:v>94.26</c:v>
                </c:pt>
                <c:pt idx="22">
                  <c:v>93.95</c:v>
                </c:pt>
                <c:pt idx="23">
                  <c:v>93.7</c:v>
                </c:pt>
                <c:pt idx="24">
                  <c:v>93.71</c:v>
                </c:pt>
                <c:pt idx="25">
                  <c:v>93.21</c:v>
                </c:pt>
                <c:pt idx="26">
                  <c:v>93.4</c:v>
                </c:pt>
                <c:pt idx="27">
                  <c:v>94.76</c:v>
                </c:pt>
                <c:pt idx="28">
                  <c:v>95.18</c:v>
                </c:pt>
                <c:pt idx="29">
                  <c:v>94.41</c:v>
                </c:pt>
                <c:pt idx="30">
                  <c:v>94.07</c:v>
                </c:pt>
                <c:pt idx="31">
                  <c:v>95.02</c:v>
                </c:pt>
                <c:pt idx="32">
                  <c:v>94.97</c:v>
                </c:pt>
                <c:pt idx="33">
                  <c:v>96.17</c:v>
                </c:pt>
                <c:pt idx="34">
                  <c:v>96.39</c:v>
                </c:pt>
                <c:pt idx="35">
                  <c:v>98.72</c:v>
                </c:pt>
                <c:pt idx="36">
                  <c:v>98.05</c:v>
                </c:pt>
                <c:pt idx="37">
                  <c:v>95.29</c:v>
                </c:pt>
                <c:pt idx="38">
                  <c:v>93.98</c:v>
                </c:pt>
                <c:pt idx="39">
                  <c:v>93.64</c:v>
                </c:pt>
                <c:pt idx="40">
                  <c:v>92.07</c:v>
                </c:pt>
                <c:pt idx="41">
                  <c:v>91.25</c:v>
                </c:pt>
                <c:pt idx="42">
                  <c:v>91.29</c:v>
                </c:pt>
                <c:pt idx="43">
                  <c:v>91.82</c:v>
                </c:pt>
                <c:pt idx="44">
                  <c:v>92.24</c:v>
                </c:pt>
                <c:pt idx="45">
                  <c:v>93.07</c:v>
                </c:pt>
                <c:pt idx="46">
                  <c:v>93.86</c:v>
                </c:pt>
                <c:pt idx="47">
                  <c:v>90.79</c:v>
                </c:pt>
                <c:pt idx="48">
                  <c:v>88.88</c:v>
                </c:pt>
                <c:pt idx="49">
                  <c:v>88.96</c:v>
                </c:pt>
                <c:pt idx="50">
                  <c:v>92.12</c:v>
                </c:pt>
                <c:pt idx="51">
                  <c:v>90.85</c:v>
                </c:pt>
                <c:pt idx="52">
                  <c:v>89.6</c:v>
                </c:pt>
                <c:pt idx="53">
                  <c:v>92.44</c:v>
                </c:pt>
                <c:pt idx="54">
                  <c:v>90.12</c:v>
                </c:pt>
                <c:pt idx="55">
                  <c:v>89.79</c:v>
                </c:pt>
                <c:pt idx="56">
                  <c:v>86.75</c:v>
                </c:pt>
                <c:pt idx="57">
                  <c:v>82.87</c:v>
                </c:pt>
                <c:pt idx="58">
                  <c:v>83.63</c:v>
                </c:pt>
                <c:pt idx="59">
                  <c:v>81.39</c:v>
                </c:pt>
                <c:pt idx="60">
                  <c:v>80.78</c:v>
                </c:pt>
                <c:pt idx="61">
                  <c:v>80.2</c:v>
                </c:pt>
                <c:pt idx="62">
                  <c:v>80.72</c:v>
                </c:pt>
                <c:pt idx="63">
                  <c:v>81.260000000000005</c:v>
                </c:pt>
                <c:pt idx="64">
                  <c:v>80.41</c:v>
                </c:pt>
                <c:pt idx="65">
                  <c:v>80.16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22960"/>
        <c:axId val="643423352"/>
      </c:lineChart>
      <c:dateAx>
        <c:axId val="64342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23352"/>
        <c:crosses val="autoZero"/>
        <c:auto val="1"/>
        <c:lblOffset val="100"/>
        <c:baseTimeUnit val="days"/>
      </c:dateAx>
      <c:valAx>
        <c:axId val="643423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2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121.35</c:v>
                </c:pt>
                <c:pt idx="1">
                  <c:v>121.63</c:v>
                </c:pt>
                <c:pt idx="2">
                  <c:v>121.95</c:v>
                </c:pt>
                <c:pt idx="3">
                  <c:v>121.94</c:v>
                </c:pt>
                <c:pt idx="4">
                  <c:v>121.88</c:v>
                </c:pt>
                <c:pt idx="5">
                  <c:v>119.97</c:v>
                </c:pt>
                <c:pt idx="6">
                  <c:v>120.08</c:v>
                </c:pt>
                <c:pt idx="7">
                  <c:v>120</c:v>
                </c:pt>
                <c:pt idx="8">
                  <c:v>119.78</c:v>
                </c:pt>
                <c:pt idx="9">
                  <c:v>119.99</c:v>
                </c:pt>
                <c:pt idx="10">
                  <c:v>120</c:v>
                </c:pt>
                <c:pt idx="11">
                  <c:v>119.04</c:v>
                </c:pt>
                <c:pt idx="12">
                  <c:v>119.25</c:v>
                </c:pt>
                <c:pt idx="13">
                  <c:v>119.75</c:v>
                </c:pt>
                <c:pt idx="14">
                  <c:v>119.11</c:v>
                </c:pt>
                <c:pt idx="15">
                  <c:v>118.99</c:v>
                </c:pt>
                <c:pt idx="16">
                  <c:v>117.91</c:v>
                </c:pt>
                <c:pt idx="17">
                  <c:v>116.61</c:v>
                </c:pt>
                <c:pt idx="18">
                  <c:v>116.02</c:v>
                </c:pt>
                <c:pt idx="19">
                  <c:v>116.15</c:v>
                </c:pt>
                <c:pt idx="20">
                  <c:v>115.82</c:v>
                </c:pt>
                <c:pt idx="21">
                  <c:v>116.73</c:v>
                </c:pt>
                <c:pt idx="22">
                  <c:v>116.76</c:v>
                </c:pt>
                <c:pt idx="23">
                  <c:v>117.26</c:v>
                </c:pt>
                <c:pt idx="24">
                  <c:v>116.52</c:v>
                </c:pt>
                <c:pt idx="25">
                  <c:v>116.29</c:v>
                </c:pt>
                <c:pt idx="26">
                  <c:v>117.06</c:v>
                </c:pt>
                <c:pt idx="27">
                  <c:v>116.95</c:v>
                </c:pt>
                <c:pt idx="28">
                  <c:v>116.64</c:v>
                </c:pt>
                <c:pt idx="29">
                  <c:v>115.97</c:v>
                </c:pt>
                <c:pt idx="30">
                  <c:v>115.82</c:v>
                </c:pt>
                <c:pt idx="31">
                  <c:v>115.19</c:v>
                </c:pt>
                <c:pt idx="32">
                  <c:v>115.19</c:v>
                </c:pt>
                <c:pt idx="33">
                  <c:v>113.3</c:v>
                </c:pt>
                <c:pt idx="34">
                  <c:v>113.95</c:v>
                </c:pt>
                <c:pt idx="35">
                  <c:v>112.12</c:v>
                </c:pt>
                <c:pt idx="36">
                  <c:v>111.03</c:v>
                </c:pt>
                <c:pt idx="37">
                  <c:v>109.95</c:v>
                </c:pt>
                <c:pt idx="38">
                  <c:v>109.11</c:v>
                </c:pt>
                <c:pt idx="39">
                  <c:v>109.9</c:v>
                </c:pt>
                <c:pt idx="40">
                  <c:v>109.49</c:v>
                </c:pt>
                <c:pt idx="41">
                  <c:v>110.52</c:v>
                </c:pt>
                <c:pt idx="42">
                  <c:v>111.46</c:v>
                </c:pt>
                <c:pt idx="43">
                  <c:v>111.57</c:v>
                </c:pt>
                <c:pt idx="44">
                  <c:v>111.79</c:v>
                </c:pt>
                <c:pt idx="45">
                  <c:v>111.23</c:v>
                </c:pt>
                <c:pt idx="46">
                  <c:v>111.8</c:v>
                </c:pt>
                <c:pt idx="47">
                  <c:v>111.73</c:v>
                </c:pt>
                <c:pt idx="48">
                  <c:v>110.06</c:v>
                </c:pt>
                <c:pt idx="49">
                  <c:v>109.95</c:v>
                </c:pt>
                <c:pt idx="50">
                  <c:v>109.99</c:v>
                </c:pt>
                <c:pt idx="51">
                  <c:v>107.11</c:v>
                </c:pt>
                <c:pt idx="52">
                  <c:v>105.71</c:v>
                </c:pt>
                <c:pt idx="53">
                  <c:v>108.43</c:v>
                </c:pt>
                <c:pt idx="54">
                  <c:v>107.79</c:v>
                </c:pt>
                <c:pt idx="55">
                  <c:v>110.88</c:v>
                </c:pt>
                <c:pt idx="56">
                  <c:v>111.06</c:v>
                </c:pt>
                <c:pt idx="57">
                  <c:v>110.41</c:v>
                </c:pt>
                <c:pt idx="58">
                  <c:v>108.84</c:v>
                </c:pt>
                <c:pt idx="59">
                  <c:v>109.83</c:v>
                </c:pt>
                <c:pt idx="61">
                  <c:v>111.59</c:v>
                </c:pt>
                <c:pt idx="62">
                  <c:v>111.49</c:v>
                </c:pt>
                <c:pt idx="63">
                  <c:v>113.54</c:v>
                </c:pt>
                <c:pt idx="64">
                  <c:v>113.72</c:v>
                </c:pt>
                <c:pt idx="65">
                  <c:v>114.48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25312"/>
        <c:axId val="643425704"/>
      </c:lineChart>
      <c:dateAx>
        <c:axId val="64342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25704"/>
        <c:crosses val="autoZero"/>
        <c:auto val="1"/>
        <c:lblOffset val="100"/>
        <c:baseTimeUnit val="days"/>
      </c:dateAx>
      <c:valAx>
        <c:axId val="643425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2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76.38</c:v>
                </c:pt>
                <c:pt idx="1">
                  <c:v>77.28</c:v>
                </c:pt>
                <c:pt idx="2">
                  <c:v>76.849999999999994</c:v>
                </c:pt>
                <c:pt idx="3">
                  <c:v>76.930000000000007</c:v>
                </c:pt>
                <c:pt idx="4">
                  <c:v>76.89</c:v>
                </c:pt>
                <c:pt idx="5">
                  <c:v>77.430000000000007</c:v>
                </c:pt>
                <c:pt idx="6">
                  <c:v>75.97</c:v>
                </c:pt>
                <c:pt idx="7">
                  <c:v>76.2</c:v>
                </c:pt>
                <c:pt idx="8">
                  <c:v>76.69</c:v>
                </c:pt>
                <c:pt idx="9">
                  <c:v>77.489999999999995</c:v>
                </c:pt>
                <c:pt idx="10">
                  <c:v>76.599999999999994</c:v>
                </c:pt>
                <c:pt idx="11">
                  <c:v>76.62</c:v>
                </c:pt>
                <c:pt idx="12">
                  <c:v>76.88</c:v>
                </c:pt>
                <c:pt idx="13">
                  <c:v>76.91</c:v>
                </c:pt>
                <c:pt idx="14">
                  <c:v>76.650000000000006</c:v>
                </c:pt>
                <c:pt idx="15">
                  <c:v>75.86</c:v>
                </c:pt>
                <c:pt idx="16">
                  <c:v>75.47</c:v>
                </c:pt>
                <c:pt idx="17">
                  <c:v>75.319999999999993</c:v>
                </c:pt>
                <c:pt idx="18">
                  <c:v>76.260000000000005</c:v>
                </c:pt>
                <c:pt idx="20">
                  <c:v>75.349999999999994</c:v>
                </c:pt>
                <c:pt idx="21">
                  <c:v>74.08</c:v>
                </c:pt>
                <c:pt idx="22">
                  <c:v>73.92</c:v>
                </c:pt>
                <c:pt idx="23">
                  <c:v>74.37</c:v>
                </c:pt>
                <c:pt idx="24">
                  <c:v>74.98</c:v>
                </c:pt>
                <c:pt idx="25">
                  <c:v>74.97</c:v>
                </c:pt>
                <c:pt idx="26">
                  <c:v>74.58</c:v>
                </c:pt>
                <c:pt idx="27">
                  <c:v>75.319999999999993</c:v>
                </c:pt>
                <c:pt idx="28">
                  <c:v>75.06</c:v>
                </c:pt>
                <c:pt idx="29">
                  <c:v>74.55</c:v>
                </c:pt>
                <c:pt idx="30">
                  <c:v>75</c:v>
                </c:pt>
                <c:pt idx="31">
                  <c:v>74.94</c:v>
                </c:pt>
                <c:pt idx="32">
                  <c:v>74.069999999999993</c:v>
                </c:pt>
                <c:pt idx="33">
                  <c:v>73.84</c:v>
                </c:pt>
                <c:pt idx="34">
                  <c:v>73.58</c:v>
                </c:pt>
                <c:pt idx="35">
                  <c:v>74.77</c:v>
                </c:pt>
                <c:pt idx="36">
                  <c:v>74.91</c:v>
                </c:pt>
                <c:pt idx="37">
                  <c:v>74.290000000000006</c:v>
                </c:pt>
                <c:pt idx="38">
                  <c:v>72.31</c:v>
                </c:pt>
                <c:pt idx="39">
                  <c:v>72.03</c:v>
                </c:pt>
                <c:pt idx="40">
                  <c:v>71.86</c:v>
                </c:pt>
                <c:pt idx="41">
                  <c:v>72.53</c:v>
                </c:pt>
                <c:pt idx="42">
                  <c:v>72.040000000000006</c:v>
                </c:pt>
                <c:pt idx="43">
                  <c:v>71.489999999999995</c:v>
                </c:pt>
                <c:pt idx="44">
                  <c:v>72.13</c:v>
                </c:pt>
                <c:pt idx="45">
                  <c:v>72.86</c:v>
                </c:pt>
                <c:pt idx="46">
                  <c:v>72.88</c:v>
                </c:pt>
                <c:pt idx="47">
                  <c:v>71.72</c:v>
                </c:pt>
                <c:pt idx="48">
                  <c:v>71.540000000000006</c:v>
                </c:pt>
                <c:pt idx="49">
                  <c:v>71</c:v>
                </c:pt>
                <c:pt idx="50">
                  <c:v>71.78</c:v>
                </c:pt>
                <c:pt idx="51">
                  <c:v>71.680000000000007</c:v>
                </c:pt>
                <c:pt idx="52">
                  <c:v>72.47</c:v>
                </c:pt>
                <c:pt idx="53">
                  <c:v>72.42</c:v>
                </c:pt>
                <c:pt idx="54">
                  <c:v>70.5</c:v>
                </c:pt>
                <c:pt idx="55">
                  <c:v>70.11</c:v>
                </c:pt>
                <c:pt idx="56">
                  <c:v>68.739999999999995</c:v>
                </c:pt>
                <c:pt idx="57">
                  <c:v>67.069999999999993</c:v>
                </c:pt>
                <c:pt idx="58">
                  <c:v>67</c:v>
                </c:pt>
                <c:pt idx="59">
                  <c:v>65.510000000000005</c:v>
                </c:pt>
                <c:pt idx="60">
                  <c:v>65.33</c:v>
                </c:pt>
                <c:pt idx="61">
                  <c:v>65.45</c:v>
                </c:pt>
                <c:pt idx="62">
                  <c:v>66.25</c:v>
                </c:pt>
                <c:pt idx="63">
                  <c:v>66.42</c:v>
                </c:pt>
                <c:pt idx="64">
                  <c:v>66.45</c:v>
                </c:pt>
                <c:pt idx="65">
                  <c:v>66.930000000000007</c:v>
                </c:pt>
                <c:pt idx="66">
                  <c:v>66.8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27664"/>
        <c:axId val="643428056"/>
      </c:lineChart>
      <c:dateAx>
        <c:axId val="64342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28056"/>
        <c:crosses val="autoZero"/>
        <c:auto val="1"/>
        <c:lblOffset val="100"/>
        <c:baseTimeUnit val="days"/>
      </c:dateAx>
      <c:valAx>
        <c:axId val="6434280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2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73.819999999999993</c:v>
                </c:pt>
                <c:pt idx="1">
                  <c:v>72</c:v>
                </c:pt>
                <c:pt idx="2">
                  <c:v>70.31</c:v>
                </c:pt>
                <c:pt idx="3">
                  <c:v>71.69</c:v>
                </c:pt>
                <c:pt idx="4">
                  <c:v>71.959999999999994</c:v>
                </c:pt>
                <c:pt idx="5">
                  <c:v>71.75</c:v>
                </c:pt>
                <c:pt idx="6">
                  <c:v>70.459999999999994</c:v>
                </c:pt>
                <c:pt idx="7">
                  <c:v>71</c:v>
                </c:pt>
                <c:pt idx="8">
                  <c:v>71.010000000000005</c:v>
                </c:pt>
                <c:pt idx="9">
                  <c:v>72.44</c:v>
                </c:pt>
                <c:pt idx="10">
                  <c:v>74.33</c:v>
                </c:pt>
                <c:pt idx="11">
                  <c:v>73.09</c:v>
                </c:pt>
                <c:pt idx="12">
                  <c:v>73.59</c:v>
                </c:pt>
                <c:pt idx="13">
                  <c:v>73.42</c:v>
                </c:pt>
                <c:pt idx="14">
                  <c:v>74.25</c:v>
                </c:pt>
                <c:pt idx="15">
                  <c:v>73.73</c:v>
                </c:pt>
                <c:pt idx="16">
                  <c:v>73.349999999999994</c:v>
                </c:pt>
                <c:pt idx="17">
                  <c:v>74.52</c:v>
                </c:pt>
                <c:pt idx="18">
                  <c:v>76.040000000000006</c:v>
                </c:pt>
                <c:pt idx="19">
                  <c:v>74.19</c:v>
                </c:pt>
                <c:pt idx="20">
                  <c:v>74.069999999999993</c:v>
                </c:pt>
                <c:pt idx="21">
                  <c:v>74.13</c:v>
                </c:pt>
                <c:pt idx="22">
                  <c:v>74.02</c:v>
                </c:pt>
                <c:pt idx="23">
                  <c:v>74.53</c:v>
                </c:pt>
                <c:pt idx="24">
                  <c:v>74.14</c:v>
                </c:pt>
                <c:pt idx="25">
                  <c:v>74.36</c:v>
                </c:pt>
                <c:pt idx="26">
                  <c:v>77.430000000000007</c:v>
                </c:pt>
                <c:pt idx="27">
                  <c:v>77.27</c:v>
                </c:pt>
                <c:pt idx="28">
                  <c:v>75.95</c:v>
                </c:pt>
                <c:pt idx="30">
                  <c:v>77.099999999999994</c:v>
                </c:pt>
                <c:pt idx="31">
                  <c:v>77.11</c:v>
                </c:pt>
                <c:pt idx="32">
                  <c:v>75.89</c:v>
                </c:pt>
                <c:pt idx="33">
                  <c:v>75.959999999999994</c:v>
                </c:pt>
                <c:pt idx="34">
                  <c:v>76.209999999999994</c:v>
                </c:pt>
                <c:pt idx="35">
                  <c:v>77.2</c:v>
                </c:pt>
                <c:pt idx="36">
                  <c:v>76.92</c:v>
                </c:pt>
                <c:pt idx="37">
                  <c:v>77.099999999999994</c:v>
                </c:pt>
                <c:pt idx="38">
                  <c:v>75.69</c:v>
                </c:pt>
                <c:pt idx="39">
                  <c:v>76.37</c:v>
                </c:pt>
                <c:pt idx="40">
                  <c:v>74.56</c:v>
                </c:pt>
                <c:pt idx="41">
                  <c:v>73.48</c:v>
                </c:pt>
                <c:pt idx="42">
                  <c:v>77.319999999999993</c:v>
                </c:pt>
                <c:pt idx="43">
                  <c:v>78.31</c:v>
                </c:pt>
                <c:pt idx="44">
                  <c:v>78.66</c:v>
                </c:pt>
                <c:pt idx="45">
                  <c:v>80.06</c:v>
                </c:pt>
                <c:pt idx="46">
                  <c:v>79.709999999999994</c:v>
                </c:pt>
                <c:pt idx="47">
                  <c:v>79.3</c:v>
                </c:pt>
                <c:pt idx="48">
                  <c:v>76.739999999999995</c:v>
                </c:pt>
                <c:pt idx="49">
                  <c:v>76.87</c:v>
                </c:pt>
                <c:pt idx="50">
                  <c:v>76.91</c:v>
                </c:pt>
                <c:pt idx="51">
                  <c:v>76.64</c:v>
                </c:pt>
                <c:pt idx="52">
                  <c:v>76.849999999999994</c:v>
                </c:pt>
                <c:pt idx="53">
                  <c:v>76.66</c:v>
                </c:pt>
                <c:pt idx="54">
                  <c:v>74.7</c:v>
                </c:pt>
                <c:pt idx="55">
                  <c:v>74.38</c:v>
                </c:pt>
                <c:pt idx="56">
                  <c:v>71.5</c:v>
                </c:pt>
                <c:pt idx="57">
                  <c:v>69.72</c:v>
                </c:pt>
                <c:pt idx="58">
                  <c:v>69.77</c:v>
                </c:pt>
                <c:pt idx="59">
                  <c:v>68.53</c:v>
                </c:pt>
                <c:pt idx="60">
                  <c:v>68.53</c:v>
                </c:pt>
                <c:pt idx="61">
                  <c:v>69.599999999999994</c:v>
                </c:pt>
                <c:pt idx="62">
                  <c:v>69.05</c:v>
                </c:pt>
                <c:pt idx="63">
                  <c:v>69.09</c:v>
                </c:pt>
                <c:pt idx="64">
                  <c:v>68.34</c:v>
                </c:pt>
                <c:pt idx="65">
                  <c:v>67.45</c:v>
                </c:pt>
                <c:pt idx="66">
                  <c:v>68.27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30016"/>
        <c:axId val="643430408"/>
      </c:lineChart>
      <c:dateAx>
        <c:axId val="64343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0408"/>
        <c:crosses val="autoZero"/>
        <c:auto val="1"/>
        <c:lblOffset val="100"/>
        <c:baseTimeUnit val="days"/>
      </c:dateAx>
      <c:valAx>
        <c:axId val="643430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31.86</c:v>
                </c:pt>
                <c:pt idx="1">
                  <c:v>31</c:v>
                </c:pt>
                <c:pt idx="2">
                  <c:v>31.22</c:v>
                </c:pt>
                <c:pt idx="3">
                  <c:v>31.51</c:v>
                </c:pt>
                <c:pt idx="4">
                  <c:v>31.4</c:v>
                </c:pt>
                <c:pt idx="5">
                  <c:v>31.67</c:v>
                </c:pt>
                <c:pt idx="6">
                  <c:v>31.8</c:v>
                </c:pt>
                <c:pt idx="7">
                  <c:v>32.39</c:v>
                </c:pt>
                <c:pt idx="8">
                  <c:v>32.35</c:v>
                </c:pt>
                <c:pt idx="9">
                  <c:v>32.770000000000003</c:v>
                </c:pt>
                <c:pt idx="10">
                  <c:v>32.64</c:v>
                </c:pt>
                <c:pt idx="11">
                  <c:v>32.520000000000003</c:v>
                </c:pt>
                <c:pt idx="12">
                  <c:v>32.11</c:v>
                </c:pt>
                <c:pt idx="13">
                  <c:v>31.85</c:v>
                </c:pt>
                <c:pt idx="14">
                  <c:v>32.1</c:v>
                </c:pt>
                <c:pt idx="15">
                  <c:v>31.79</c:v>
                </c:pt>
                <c:pt idx="16">
                  <c:v>31.81</c:v>
                </c:pt>
                <c:pt idx="17">
                  <c:v>31.12</c:v>
                </c:pt>
                <c:pt idx="18">
                  <c:v>31.11</c:v>
                </c:pt>
                <c:pt idx="19">
                  <c:v>31.08</c:v>
                </c:pt>
                <c:pt idx="20">
                  <c:v>30.36</c:v>
                </c:pt>
                <c:pt idx="21">
                  <c:v>30.43</c:v>
                </c:pt>
                <c:pt idx="22">
                  <c:v>30.29</c:v>
                </c:pt>
                <c:pt idx="23">
                  <c:v>30.64</c:v>
                </c:pt>
                <c:pt idx="24">
                  <c:v>30.3</c:v>
                </c:pt>
                <c:pt idx="25">
                  <c:v>30.44</c:v>
                </c:pt>
                <c:pt idx="26">
                  <c:v>30.44</c:v>
                </c:pt>
                <c:pt idx="27">
                  <c:v>30.26</c:v>
                </c:pt>
                <c:pt idx="28">
                  <c:v>30.54</c:v>
                </c:pt>
                <c:pt idx="29">
                  <c:v>30.81</c:v>
                </c:pt>
                <c:pt idx="30">
                  <c:v>30.86</c:v>
                </c:pt>
                <c:pt idx="31">
                  <c:v>30.88</c:v>
                </c:pt>
                <c:pt idx="32">
                  <c:v>31.26</c:v>
                </c:pt>
                <c:pt idx="33">
                  <c:v>31.32</c:v>
                </c:pt>
                <c:pt idx="34">
                  <c:v>31.26</c:v>
                </c:pt>
                <c:pt idx="35">
                  <c:v>30.79</c:v>
                </c:pt>
                <c:pt idx="36">
                  <c:v>30.13</c:v>
                </c:pt>
                <c:pt idx="37">
                  <c:v>30.23</c:v>
                </c:pt>
                <c:pt idx="38">
                  <c:v>29.8</c:v>
                </c:pt>
                <c:pt idx="39">
                  <c:v>29.38</c:v>
                </c:pt>
                <c:pt idx="40">
                  <c:v>29.67</c:v>
                </c:pt>
                <c:pt idx="41">
                  <c:v>30.14</c:v>
                </c:pt>
                <c:pt idx="42">
                  <c:v>30.49</c:v>
                </c:pt>
                <c:pt idx="43">
                  <c:v>29.82</c:v>
                </c:pt>
                <c:pt idx="44">
                  <c:v>29.98</c:v>
                </c:pt>
                <c:pt idx="45">
                  <c:v>30.04</c:v>
                </c:pt>
                <c:pt idx="46">
                  <c:v>29.87</c:v>
                </c:pt>
                <c:pt idx="47">
                  <c:v>29.63</c:v>
                </c:pt>
                <c:pt idx="48">
                  <c:v>29.51</c:v>
                </c:pt>
                <c:pt idx="49">
                  <c:v>29.87</c:v>
                </c:pt>
                <c:pt idx="50">
                  <c:v>29.74</c:v>
                </c:pt>
                <c:pt idx="51">
                  <c:v>29.44</c:v>
                </c:pt>
                <c:pt idx="52">
                  <c:v>29.75</c:v>
                </c:pt>
                <c:pt idx="53">
                  <c:v>29.24</c:v>
                </c:pt>
                <c:pt idx="54">
                  <c:v>29.51</c:v>
                </c:pt>
                <c:pt idx="55">
                  <c:v>29.36</c:v>
                </c:pt>
                <c:pt idx="56">
                  <c:v>29.44</c:v>
                </c:pt>
                <c:pt idx="57">
                  <c:v>28.51</c:v>
                </c:pt>
                <c:pt idx="58">
                  <c:v>30.24</c:v>
                </c:pt>
                <c:pt idx="59">
                  <c:v>30.24</c:v>
                </c:pt>
                <c:pt idx="60">
                  <c:v>31.53</c:v>
                </c:pt>
                <c:pt idx="61">
                  <c:v>31.13</c:v>
                </c:pt>
                <c:pt idx="62">
                  <c:v>31.84</c:v>
                </c:pt>
                <c:pt idx="63">
                  <c:v>31.8</c:v>
                </c:pt>
                <c:pt idx="64">
                  <c:v>32</c:v>
                </c:pt>
                <c:pt idx="65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32368"/>
        <c:axId val="643432760"/>
      </c:lineChart>
      <c:dateAx>
        <c:axId val="64343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2760"/>
        <c:crosses val="autoZero"/>
        <c:auto val="1"/>
        <c:lblOffset val="100"/>
        <c:baseTimeUnit val="days"/>
      </c:dateAx>
      <c:valAx>
        <c:axId val="64343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31.38</c:v>
                </c:pt>
                <c:pt idx="1">
                  <c:v>31.37</c:v>
                </c:pt>
                <c:pt idx="2">
                  <c:v>31.29</c:v>
                </c:pt>
                <c:pt idx="3">
                  <c:v>31</c:v>
                </c:pt>
                <c:pt idx="4">
                  <c:v>30.3</c:v>
                </c:pt>
                <c:pt idx="5">
                  <c:v>30.28</c:v>
                </c:pt>
                <c:pt idx="6">
                  <c:v>30</c:v>
                </c:pt>
                <c:pt idx="7">
                  <c:v>30.05</c:v>
                </c:pt>
                <c:pt idx="8">
                  <c:v>29.8</c:v>
                </c:pt>
                <c:pt idx="9">
                  <c:v>30.27</c:v>
                </c:pt>
                <c:pt idx="10">
                  <c:v>29.93</c:v>
                </c:pt>
                <c:pt idx="11">
                  <c:v>30.03</c:v>
                </c:pt>
                <c:pt idx="12">
                  <c:v>29.81</c:v>
                </c:pt>
                <c:pt idx="13">
                  <c:v>30.08</c:v>
                </c:pt>
                <c:pt idx="14">
                  <c:v>29.67</c:v>
                </c:pt>
                <c:pt idx="15">
                  <c:v>29.47</c:v>
                </c:pt>
                <c:pt idx="16">
                  <c:v>29.52</c:v>
                </c:pt>
                <c:pt idx="17">
                  <c:v>29</c:v>
                </c:pt>
                <c:pt idx="18">
                  <c:v>29.02</c:v>
                </c:pt>
                <c:pt idx="19">
                  <c:v>28.72</c:v>
                </c:pt>
                <c:pt idx="20">
                  <c:v>28.04</c:v>
                </c:pt>
                <c:pt idx="21">
                  <c:v>28.28</c:v>
                </c:pt>
                <c:pt idx="22">
                  <c:v>28.45</c:v>
                </c:pt>
                <c:pt idx="23">
                  <c:v>28.54</c:v>
                </c:pt>
                <c:pt idx="24">
                  <c:v>28.38</c:v>
                </c:pt>
                <c:pt idx="25">
                  <c:v>28.43</c:v>
                </c:pt>
                <c:pt idx="26">
                  <c:v>28.45</c:v>
                </c:pt>
                <c:pt idx="27">
                  <c:v>28.18</c:v>
                </c:pt>
                <c:pt idx="28">
                  <c:v>28.12</c:v>
                </c:pt>
                <c:pt idx="29">
                  <c:v>28.03</c:v>
                </c:pt>
                <c:pt idx="30">
                  <c:v>27.99</c:v>
                </c:pt>
                <c:pt idx="31">
                  <c:v>28.02</c:v>
                </c:pt>
                <c:pt idx="32">
                  <c:v>27.04</c:v>
                </c:pt>
                <c:pt idx="33">
                  <c:v>26.34</c:v>
                </c:pt>
                <c:pt idx="34">
                  <c:v>28.21</c:v>
                </c:pt>
                <c:pt idx="35">
                  <c:v>28.64</c:v>
                </c:pt>
                <c:pt idx="36">
                  <c:v>28.11</c:v>
                </c:pt>
                <c:pt idx="37">
                  <c:v>27.5</c:v>
                </c:pt>
                <c:pt idx="38">
                  <c:v>27.56</c:v>
                </c:pt>
                <c:pt idx="39">
                  <c:v>27.4</c:v>
                </c:pt>
                <c:pt idx="40">
                  <c:v>28.2</c:v>
                </c:pt>
                <c:pt idx="41">
                  <c:v>28.11</c:v>
                </c:pt>
                <c:pt idx="42">
                  <c:v>28.47</c:v>
                </c:pt>
                <c:pt idx="43">
                  <c:v>28.31</c:v>
                </c:pt>
                <c:pt idx="44">
                  <c:v>28.36</c:v>
                </c:pt>
                <c:pt idx="45">
                  <c:v>28.4</c:v>
                </c:pt>
                <c:pt idx="46">
                  <c:v>28.27</c:v>
                </c:pt>
                <c:pt idx="47">
                  <c:v>27.8</c:v>
                </c:pt>
                <c:pt idx="48">
                  <c:v>27.82</c:v>
                </c:pt>
                <c:pt idx="49">
                  <c:v>27.92</c:v>
                </c:pt>
                <c:pt idx="50">
                  <c:v>27.54</c:v>
                </c:pt>
                <c:pt idx="51">
                  <c:v>27.45</c:v>
                </c:pt>
                <c:pt idx="52">
                  <c:v>27.52</c:v>
                </c:pt>
                <c:pt idx="53">
                  <c:v>27.14</c:v>
                </c:pt>
                <c:pt idx="54">
                  <c:v>27.16</c:v>
                </c:pt>
                <c:pt idx="55">
                  <c:v>27.46</c:v>
                </c:pt>
                <c:pt idx="56">
                  <c:v>27.09</c:v>
                </c:pt>
                <c:pt idx="57">
                  <c:v>27.39</c:v>
                </c:pt>
                <c:pt idx="58">
                  <c:v>26.94</c:v>
                </c:pt>
                <c:pt idx="59">
                  <c:v>27.71</c:v>
                </c:pt>
                <c:pt idx="60">
                  <c:v>25.83</c:v>
                </c:pt>
                <c:pt idx="61">
                  <c:v>26.19</c:v>
                </c:pt>
                <c:pt idx="62">
                  <c:v>26.27</c:v>
                </c:pt>
                <c:pt idx="63">
                  <c:v>26.25</c:v>
                </c:pt>
                <c:pt idx="64">
                  <c:v>26.11</c:v>
                </c:pt>
                <c:pt idx="65">
                  <c:v>26.4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34720"/>
        <c:axId val="643435112"/>
      </c:lineChart>
      <c:dateAx>
        <c:axId val="64343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5112"/>
        <c:crosses val="autoZero"/>
        <c:auto val="1"/>
        <c:lblOffset val="100"/>
        <c:baseTimeUnit val="days"/>
      </c:dateAx>
      <c:valAx>
        <c:axId val="643435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37072"/>
        <c:axId val="643437464"/>
      </c:lineChart>
      <c:dateAx>
        <c:axId val="64343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7464"/>
        <c:crosses val="autoZero"/>
        <c:auto val="1"/>
        <c:lblOffset val="100"/>
        <c:baseTimeUnit val="days"/>
      </c:dateAx>
      <c:valAx>
        <c:axId val="643437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3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52.31</c:v>
                </c:pt>
                <c:pt idx="1">
                  <c:v>52.35</c:v>
                </c:pt>
                <c:pt idx="2">
                  <c:v>52.7</c:v>
                </c:pt>
                <c:pt idx="3">
                  <c:v>53.92</c:v>
                </c:pt>
                <c:pt idx="4">
                  <c:v>49.46</c:v>
                </c:pt>
                <c:pt idx="5">
                  <c:v>49.65</c:v>
                </c:pt>
                <c:pt idx="6">
                  <c:v>49.94</c:v>
                </c:pt>
                <c:pt idx="7">
                  <c:v>51.09</c:v>
                </c:pt>
                <c:pt idx="8">
                  <c:v>50.07</c:v>
                </c:pt>
                <c:pt idx="9">
                  <c:v>50.38</c:v>
                </c:pt>
                <c:pt idx="10">
                  <c:v>50.24</c:v>
                </c:pt>
                <c:pt idx="11">
                  <c:v>51.15</c:v>
                </c:pt>
                <c:pt idx="12">
                  <c:v>51.01</c:v>
                </c:pt>
                <c:pt idx="13">
                  <c:v>51.68</c:v>
                </c:pt>
                <c:pt idx="14">
                  <c:v>51.34</c:v>
                </c:pt>
                <c:pt idx="15">
                  <c:v>50.3</c:v>
                </c:pt>
                <c:pt idx="16">
                  <c:v>49.93</c:v>
                </c:pt>
                <c:pt idx="17">
                  <c:v>50.47</c:v>
                </c:pt>
                <c:pt idx="18">
                  <c:v>51.3</c:v>
                </c:pt>
                <c:pt idx="19">
                  <c:v>49.98</c:v>
                </c:pt>
                <c:pt idx="20">
                  <c:v>49.84</c:v>
                </c:pt>
                <c:pt idx="21">
                  <c:v>50.2</c:v>
                </c:pt>
                <c:pt idx="22">
                  <c:v>50.17</c:v>
                </c:pt>
                <c:pt idx="23">
                  <c:v>50.49</c:v>
                </c:pt>
                <c:pt idx="24">
                  <c:v>50.45</c:v>
                </c:pt>
                <c:pt idx="25">
                  <c:v>50.25</c:v>
                </c:pt>
                <c:pt idx="26">
                  <c:v>50.65</c:v>
                </c:pt>
                <c:pt idx="27">
                  <c:v>50.89</c:v>
                </c:pt>
                <c:pt idx="28">
                  <c:v>50.35</c:v>
                </c:pt>
                <c:pt idx="29">
                  <c:v>49.93</c:v>
                </c:pt>
                <c:pt idx="30">
                  <c:v>50.59</c:v>
                </c:pt>
                <c:pt idx="31">
                  <c:v>49.28</c:v>
                </c:pt>
                <c:pt idx="32">
                  <c:v>49.55</c:v>
                </c:pt>
                <c:pt idx="33">
                  <c:v>49.37</c:v>
                </c:pt>
                <c:pt idx="34">
                  <c:v>49.79</c:v>
                </c:pt>
                <c:pt idx="35">
                  <c:v>49.6</c:v>
                </c:pt>
                <c:pt idx="36">
                  <c:v>49.85</c:v>
                </c:pt>
                <c:pt idx="37">
                  <c:v>47.68</c:v>
                </c:pt>
                <c:pt idx="39">
                  <c:v>47.07</c:v>
                </c:pt>
                <c:pt idx="40">
                  <c:v>47.91</c:v>
                </c:pt>
                <c:pt idx="41">
                  <c:v>47.07</c:v>
                </c:pt>
                <c:pt idx="42">
                  <c:v>46.61</c:v>
                </c:pt>
                <c:pt idx="43">
                  <c:v>47.24</c:v>
                </c:pt>
                <c:pt idx="44">
                  <c:v>47.52</c:v>
                </c:pt>
                <c:pt idx="45">
                  <c:v>47.45</c:v>
                </c:pt>
                <c:pt idx="46">
                  <c:v>47.37</c:v>
                </c:pt>
                <c:pt idx="47">
                  <c:v>47.1</c:v>
                </c:pt>
                <c:pt idx="48">
                  <c:v>47.36</c:v>
                </c:pt>
                <c:pt idx="49">
                  <c:v>47.06</c:v>
                </c:pt>
                <c:pt idx="50">
                  <c:v>46.69</c:v>
                </c:pt>
                <c:pt idx="51">
                  <c:v>45.85</c:v>
                </c:pt>
                <c:pt idx="52">
                  <c:v>46.25</c:v>
                </c:pt>
                <c:pt idx="53">
                  <c:v>45.35</c:v>
                </c:pt>
                <c:pt idx="54">
                  <c:v>43.84</c:v>
                </c:pt>
                <c:pt idx="55">
                  <c:v>43.64</c:v>
                </c:pt>
                <c:pt idx="56">
                  <c:v>42.37</c:v>
                </c:pt>
                <c:pt idx="57">
                  <c:v>41.93</c:v>
                </c:pt>
                <c:pt idx="58">
                  <c:v>41.57</c:v>
                </c:pt>
                <c:pt idx="59">
                  <c:v>40.380000000000003</c:v>
                </c:pt>
                <c:pt idx="60">
                  <c:v>39.700000000000003</c:v>
                </c:pt>
                <c:pt idx="61">
                  <c:v>39.61</c:v>
                </c:pt>
                <c:pt idx="62">
                  <c:v>39.68</c:v>
                </c:pt>
                <c:pt idx="63">
                  <c:v>40.049999999999997</c:v>
                </c:pt>
                <c:pt idx="64">
                  <c:v>39.18</c:v>
                </c:pt>
                <c:pt idx="65">
                  <c:v>39.24</c:v>
                </c:pt>
                <c:pt idx="66">
                  <c:v>38.4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40608"/>
        <c:axId val="645541000"/>
      </c:lineChart>
      <c:dateAx>
        <c:axId val="64554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1000"/>
        <c:crosses val="autoZero"/>
        <c:auto val="1"/>
        <c:lblOffset val="100"/>
        <c:baseTimeUnit val="days"/>
      </c:dateAx>
      <c:valAx>
        <c:axId val="6455410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34.53</c:v>
                </c:pt>
                <c:pt idx="1">
                  <c:v>34.130000000000003</c:v>
                </c:pt>
                <c:pt idx="2">
                  <c:v>34.33</c:v>
                </c:pt>
                <c:pt idx="3">
                  <c:v>34.43</c:v>
                </c:pt>
                <c:pt idx="4">
                  <c:v>34.81</c:v>
                </c:pt>
                <c:pt idx="5">
                  <c:v>34.549999999999997</c:v>
                </c:pt>
                <c:pt idx="6">
                  <c:v>34.25</c:v>
                </c:pt>
                <c:pt idx="7">
                  <c:v>34.03</c:v>
                </c:pt>
                <c:pt idx="8">
                  <c:v>33.86</c:v>
                </c:pt>
                <c:pt idx="9">
                  <c:v>32.979999999999997</c:v>
                </c:pt>
                <c:pt idx="10">
                  <c:v>32.21</c:v>
                </c:pt>
                <c:pt idx="11">
                  <c:v>32.15</c:v>
                </c:pt>
                <c:pt idx="12">
                  <c:v>32.24</c:v>
                </c:pt>
                <c:pt idx="13">
                  <c:v>32.5</c:v>
                </c:pt>
                <c:pt idx="14">
                  <c:v>31.5</c:v>
                </c:pt>
                <c:pt idx="15">
                  <c:v>31.96</c:v>
                </c:pt>
                <c:pt idx="16">
                  <c:v>31.93</c:v>
                </c:pt>
                <c:pt idx="17">
                  <c:v>31.95</c:v>
                </c:pt>
                <c:pt idx="18">
                  <c:v>31.59</c:v>
                </c:pt>
                <c:pt idx="19">
                  <c:v>31.37</c:v>
                </c:pt>
                <c:pt idx="20">
                  <c:v>31.4</c:v>
                </c:pt>
                <c:pt idx="21">
                  <c:v>31.58</c:v>
                </c:pt>
                <c:pt idx="22">
                  <c:v>31.62</c:v>
                </c:pt>
                <c:pt idx="24">
                  <c:v>31.91</c:v>
                </c:pt>
                <c:pt idx="25">
                  <c:v>32.19</c:v>
                </c:pt>
                <c:pt idx="26">
                  <c:v>32.29</c:v>
                </c:pt>
                <c:pt idx="27">
                  <c:v>32.4</c:v>
                </c:pt>
                <c:pt idx="28">
                  <c:v>32.24</c:v>
                </c:pt>
                <c:pt idx="29">
                  <c:v>32.409999999999997</c:v>
                </c:pt>
                <c:pt idx="30">
                  <c:v>32.47</c:v>
                </c:pt>
                <c:pt idx="31">
                  <c:v>32.15</c:v>
                </c:pt>
                <c:pt idx="32">
                  <c:v>31.58</c:v>
                </c:pt>
                <c:pt idx="33">
                  <c:v>31.83</c:v>
                </c:pt>
                <c:pt idx="34">
                  <c:v>32.130000000000003</c:v>
                </c:pt>
                <c:pt idx="35">
                  <c:v>32.299999999999997</c:v>
                </c:pt>
                <c:pt idx="36">
                  <c:v>31.64</c:v>
                </c:pt>
                <c:pt idx="37">
                  <c:v>32.049999999999997</c:v>
                </c:pt>
                <c:pt idx="38">
                  <c:v>31.31</c:v>
                </c:pt>
                <c:pt idx="39">
                  <c:v>31.59</c:v>
                </c:pt>
                <c:pt idx="40">
                  <c:v>31.52</c:v>
                </c:pt>
                <c:pt idx="41">
                  <c:v>31.4</c:v>
                </c:pt>
                <c:pt idx="42">
                  <c:v>32.46</c:v>
                </c:pt>
                <c:pt idx="43">
                  <c:v>33.01</c:v>
                </c:pt>
                <c:pt idx="44">
                  <c:v>33.47</c:v>
                </c:pt>
                <c:pt idx="45">
                  <c:v>33.49</c:v>
                </c:pt>
                <c:pt idx="46">
                  <c:v>33.24</c:v>
                </c:pt>
                <c:pt idx="47">
                  <c:v>33.729999999999997</c:v>
                </c:pt>
                <c:pt idx="48">
                  <c:v>33.96</c:v>
                </c:pt>
                <c:pt idx="49">
                  <c:v>33.729999999999997</c:v>
                </c:pt>
                <c:pt idx="50">
                  <c:v>34.07</c:v>
                </c:pt>
                <c:pt idx="51">
                  <c:v>34.71</c:v>
                </c:pt>
                <c:pt idx="52">
                  <c:v>35.130000000000003</c:v>
                </c:pt>
                <c:pt idx="53">
                  <c:v>35.07</c:v>
                </c:pt>
                <c:pt idx="54">
                  <c:v>35.47</c:v>
                </c:pt>
                <c:pt idx="55">
                  <c:v>34.92</c:v>
                </c:pt>
                <c:pt idx="56">
                  <c:v>38.270000000000003</c:v>
                </c:pt>
                <c:pt idx="57">
                  <c:v>39.04</c:v>
                </c:pt>
                <c:pt idx="58">
                  <c:v>38.56</c:v>
                </c:pt>
                <c:pt idx="59">
                  <c:v>37.92</c:v>
                </c:pt>
                <c:pt idx="60">
                  <c:v>38.74</c:v>
                </c:pt>
                <c:pt idx="61">
                  <c:v>38.75</c:v>
                </c:pt>
                <c:pt idx="62">
                  <c:v>38.53</c:v>
                </c:pt>
                <c:pt idx="63">
                  <c:v>38.44</c:v>
                </c:pt>
                <c:pt idx="64">
                  <c:v>38.24</c:v>
                </c:pt>
                <c:pt idx="65">
                  <c:v>38.020000000000003</c:v>
                </c:pt>
                <c:pt idx="66">
                  <c:v>38.200000000000003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42960"/>
        <c:axId val="645543352"/>
      </c:lineChart>
      <c:dateAx>
        <c:axId val="645542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3352"/>
        <c:crosses val="autoZero"/>
        <c:auto val="1"/>
        <c:lblOffset val="100"/>
        <c:baseTimeUnit val="days"/>
      </c:dateAx>
      <c:valAx>
        <c:axId val="6455433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49.16</c:v>
                </c:pt>
                <c:pt idx="1">
                  <c:v>48.69</c:v>
                </c:pt>
                <c:pt idx="2">
                  <c:v>47.74</c:v>
                </c:pt>
                <c:pt idx="3">
                  <c:v>46.82</c:v>
                </c:pt>
                <c:pt idx="4">
                  <c:v>49.55</c:v>
                </c:pt>
                <c:pt idx="5">
                  <c:v>48.96</c:v>
                </c:pt>
                <c:pt idx="6">
                  <c:v>50</c:v>
                </c:pt>
                <c:pt idx="7">
                  <c:v>49.23</c:v>
                </c:pt>
                <c:pt idx="8">
                  <c:v>55.49</c:v>
                </c:pt>
                <c:pt idx="9">
                  <c:v>56.07</c:v>
                </c:pt>
                <c:pt idx="10">
                  <c:v>56.28</c:v>
                </c:pt>
                <c:pt idx="11">
                  <c:v>56.22</c:v>
                </c:pt>
                <c:pt idx="12">
                  <c:v>56.55</c:v>
                </c:pt>
                <c:pt idx="13">
                  <c:v>56.8</c:v>
                </c:pt>
                <c:pt idx="14">
                  <c:v>59.98</c:v>
                </c:pt>
                <c:pt idx="15">
                  <c:v>59.73</c:v>
                </c:pt>
                <c:pt idx="16">
                  <c:v>59.95</c:v>
                </c:pt>
                <c:pt idx="17">
                  <c:v>60.13</c:v>
                </c:pt>
                <c:pt idx="18">
                  <c:v>59.14</c:v>
                </c:pt>
                <c:pt idx="20">
                  <c:v>59.45</c:v>
                </c:pt>
                <c:pt idx="21">
                  <c:v>58.44</c:v>
                </c:pt>
                <c:pt idx="22">
                  <c:v>58.9</c:v>
                </c:pt>
                <c:pt idx="23">
                  <c:v>58.61</c:v>
                </c:pt>
                <c:pt idx="24">
                  <c:v>59.33</c:v>
                </c:pt>
                <c:pt idx="25">
                  <c:v>59.61</c:v>
                </c:pt>
                <c:pt idx="26">
                  <c:v>58.76</c:v>
                </c:pt>
                <c:pt idx="27">
                  <c:v>58.69</c:v>
                </c:pt>
                <c:pt idx="28">
                  <c:v>59.12</c:v>
                </c:pt>
                <c:pt idx="29">
                  <c:v>59.42</c:v>
                </c:pt>
                <c:pt idx="30">
                  <c:v>58.62</c:v>
                </c:pt>
                <c:pt idx="31">
                  <c:v>58.65</c:v>
                </c:pt>
                <c:pt idx="32">
                  <c:v>58.5</c:v>
                </c:pt>
                <c:pt idx="33">
                  <c:v>57.17</c:v>
                </c:pt>
                <c:pt idx="34">
                  <c:v>56.55</c:v>
                </c:pt>
                <c:pt idx="35">
                  <c:v>57.04</c:v>
                </c:pt>
                <c:pt idx="36">
                  <c:v>55.23</c:v>
                </c:pt>
                <c:pt idx="37">
                  <c:v>55.24</c:v>
                </c:pt>
                <c:pt idx="38">
                  <c:v>56.03</c:v>
                </c:pt>
                <c:pt idx="39">
                  <c:v>55.55</c:v>
                </c:pt>
                <c:pt idx="40">
                  <c:v>55.96</c:v>
                </c:pt>
                <c:pt idx="41">
                  <c:v>55.8</c:v>
                </c:pt>
                <c:pt idx="42">
                  <c:v>56.44</c:v>
                </c:pt>
                <c:pt idx="43">
                  <c:v>56.36</c:v>
                </c:pt>
                <c:pt idx="44">
                  <c:v>56.51</c:v>
                </c:pt>
                <c:pt idx="45">
                  <c:v>56.98</c:v>
                </c:pt>
                <c:pt idx="46">
                  <c:v>56.75</c:v>
                </c:pt>
                <c:pt idx="47">
                  <c:v>56.55</c:v>
                </c:pt>
                <c:pt idx="48">
                  <c:v>56.73</c:v>
                </c:pt>
                <c:pt idx="49">
                  <c:v>56.76</c:v>
                </c:pt>
                <c:pt idx="50">
                  <c:v>56.68</c:v>
                </c:pt>
                <c:pt idx="51">
                  <c:v>56.2</c:v>
                </c:pt>
                <c:pt idx="52">
                  <c:v>56.69</c:v>
                </c:pt>
                <c:pt idx="53">
                  <c:v>56.56</c:v>
                </c:pt>
                <c:pt idx="54">
                  <c:v>56.37</c:v>
                </c:pt>
                <c:pt idx="55">
                  <c:v>56.66</c:v>
                </c:pt>
                <c:pt idx="56">
                  <c:v>56.3</c:v>
                </c:pt>
                <c:pt idx="57">
                  <c:v>53.16</c:v>
                </c:pt>
                <c:pt idx="58">
                  <c:v>52.62</c:v>
                </c:pt>
                <c:pt idx="59">
                  <c:v>51.01</c:v>
                </c:pt>
                <c:pt idx="60">
                  <c:v>50.21</c:v>
                </c:pt>
                <c:pt idx="61">
                  <c:v>50.57</c:v>
                </c:pt>
                <c:pt idx="62">
                  <c:v>50.8</c:v>
                </c:pt>
                <c:pt idx="63">
                  <c:v>50.91</c:v>
                </c:pt>
                <c:pt idx="64">
                  <c:v>51</c:v>
                </c:pt>
                <c:pt idx="65">
                  <c:v>51.96</c:v>
                </c:pt>
                <c:pt idx="66">
                  <c:v>49.29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45312"/>
        <c:axId val="645545704"/>
      </c:lineChart>
      <c:dateAx>
        <c:axId val="64554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5704"/>
        <c:crosses val="autoZero"/>
        <c:auto val="1"/>
        <c:lblOffset val="100"/>
        <c:baseTimeUnit val="days"/>
      </c:dateAx>
      <c:valAx>
        <c:axId val="645545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68.59</c:v>
                </c:pt>
                <c:pt idx="1">
                  <c:v>67.81</c:v>
                </c:pt>
                <c:pt idx="2">
                  <c:v>67.97</c:v>
                </c:pt>
                <c:pt idx="3">
                  <c:v>67.78</c:v>
                </c:pt>
                <c:pt idx="4">
                  <c:v>68.73</c:v>
                </c:pt>
                <c:pt idx="5">
                  <c:v>67.739999999999995</c:v>
                </c:pt>
                <c:pt idx="6">
                  <c:v>67.97</c:v>
                </c:pt>
                <c:pt idx="7">
                  <c:v>69.150000000000006</c:v>
                </c:pt>
                <c:pt idx="8">
                  <c:v>68.98</c:v>
                </c:pt>
                <c:pt idx="9">
                  <c:v>69.599999999999994</c:v>
                </c:pt>
                <c:pt idx="10">
                  <c:v>69.790000000000006</c:v>
                </c:pt>
                <c:pt idx="11">
                  <c:v>70.02</c:v>
                </c:pt>
                <c:pt idx="12">
                  <c:v>69.930000000000007</c:v>
                </c:pt>
                <c:pt idx="13">
                  <c:v>70.12</c:v>
                </c:pt>
                <c:pt idx="14">
                  <c:v>70.28</c:v>
                </c:pt>
                <c:pt idx="15">
                  <c:v>70</c:v>
                </c:pt>
                <c:pt idx="16">
                  <c:v>69.790000000000006</c:v>
                </c:pt>
                <c:pt idx="17">
                  <c:v>69.55</c:v>
                </c:pt>
                <c:pt idx="18">
                  <c:v>68.33</c:v>
                </c:pt>
                <c:pt idx="19">
                  <c:v>67.569999999999993</c:v>
                </c:pt>
                <c:pt idx="20">
                  <c:v>66.680000000000007</c:v>
                </c:pt>
                <c:pt idx="21">
                  <c:v>67.040000000000006</c:v>
                </c:pt>
                <c:pt idx="22">
                  <c:v>67.27</c:v>
                </c:pt>
                <c:pt idx="23">
                  <c:v>68.09</c:v>
                </c:pt>
                <c:pt idx="24">
                  <c:v>67.63</c:v>
                </c:pt>
                <c:pt idx="25">
                  <c:v>67.37</c:v>
                </c:pt>
                <c:pt idx="26">
                  <c:v>67.87</c:v>
                </c:pt>
                <c:pt idx="27">
                  <c:v>68.7</c:v>
                </c:pt>
                <c:pt idx="28">
                  <c:v>67.760000000000005</c:v>
                </c:pt>
                <c:pt idx="29">
                  <c:v>67.19</c:v>
                </c:pt>
                <c:pt idx="30">
                  <c:v>67.58</c:v>
                </c:pt>
                <c:pt idx="31">
                  <c:v>66.989999999999995</c:v>
                </c:pt>
                <c:pt idx="32">
                  <c:v>65.14</c:v>
                </c:pt>
                <c:pt idx="33">
                  <c:v>64.25</c:v>
                </c:pt>
                <c:pt idx="34">
                  <c:v>64.94</c:v>
                </c:pt>
                <c:pt idx="35">
                  <c:v>66.31</c:v>
                </c:pt>
                <c:pt idx="36">
                  <c:v>66.150000000000006</c:v>
                </c:pt>
                <c:pt idx="37">
                  <c:v>64.930000000000007</c:v>
                </c:pt>
                <c:pt idx="38">
                  <c:v>64.31</c:v>
                </c:pt>
                <c:pt idx="39">
                  <c:v>63.87</c:v>
                </c:pt>
                <c:pt idx="40">
                  <c:v>63.51</c:v>
                </c:pt>
                <c:pt idx="41">
                  <c:v>66.7</c:v>
                </c:pt>
                <c:pt idx="42">
                  <c:v>67.28</c:v>
                </c:pt>
                <c:pt idx="43">
                  <c:v>66.17</c:v>
                </c:pt>
                <c:pt idx="44">
                  <c:v>66.95</c:v>
                </c:pt>
                <c:pt idx="45">
                  <c:v>66.48</c:v>
                </c:pt>
                <c:pt idx="46">
                  <c:v>66.819999999999993</c:v>
                </c:pt>
                <c:pt idx="47">
                  <c:v>66.900000000000006</c:v>
                </c:pt>
                <c:pt idx="48">
                  <c:v>66.44</c:v>
                </c:pt>
                <c:pt idx="49">
                  <c:v>66.599999999999994</c:v>
                </c:pt>
                <c:pt idx="50">
                  <c:v>65.900000000000006</c:v>
                </c:pt>
                <c:pt idx="51">
                  <c:v>65.47</c:v>
                </c:pt>
                <c:pt idx="52">
                  <c:v>65.44</c:v>
                </c:pt>
                <c:pt idx="53">
                  <c:v>65.45</c:v>
                </c:pt>
                <c:pt idx="54">
                  <c:v>66.22</c:v>
                </c:pt>
                <c:pt idx="55">
                  <c:v>66.53</c:v>
                </c:pt>
                <c:pt idx="56">
                  <c:v>66.37</c:v>
                </c:pt>
                <c:pt idx="57">
                  <c:v>66.52</c:v>
                </c:pt>
                <c:pt idx="58">
                  <c:v>65.81</c:v>
                </c:pt>
                <c:pt idx="59">
                  <c:v>66.52</c:v>
                </c:pt>
                <c:pt idx="60">
                  <c:v>67.31</c:v>
                </c:pt>
                <c:pt idx="61">
                  <c:v>68.099999999999994</c:v>
                </c:pt>
                <c:pt idx="62">
                  <c:v>69.47</c:v>
                </c:pt>
                <c:pt idx="63">
                  <c:v>69.91</c:v>
                </c:pt>
                <c:pt idx="64">
                  <c:v>68.81</c:v>
                </c:pt>
                <c:pt idx="65">
                  <c:v>67.7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47664"/>
        <c:axId val="645548056"/>
      </c:lineChart>
      <c:dateAx>
        <c:axId val="64554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8056"/>
        <c:crosses val="autoZero"/>
        <c:auto val="1"/>
        <c:lblOffset val="100"/>
        <c:baseTimeUnit val="days"/>
      </c:dateAx>
      <c:valAx>
        <c:axId val="6455480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4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42755</c:v>
                </c:pt>
                <c:pt idx="9">
                  <c:v>42754</c:v>
                </c:pt>
                <c:pt idx="10">
                  <c:v>42753</c:v>
                </c:pt>
                <c:pt idx="11">
                  <c:v>42752</c:v>
                </c:pt>
                <c:pt idx="12">
                  <c:v>42748</c:v>
                </c:pt>
                <c:pt idx="13">
                  <c:v>42747</c:v>
                </c:pt>
                <c:pt idx="14">
                  <c:v>42746</c:v>
                </c:pt>
                <c:pt idx="15">
                  <c:v>42745</c:v>
                </c:pt>
                <c:pt idx="16">
                  <c:v>42744</c:v>
                </c:pt>
                <c:pt idx="17">
                  <c:v>42741</c:v>
                </c:pt>
                <c:pt idx="18">
                  <c:v>42740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78.81</c:v>
                </c:pt>
                <c:pt idx="1">
                  <c:v>78.680000000000007</c:v>
                </c:pt>
                <c:pt idx="2">
                  <c:v>77.75</c:v>
                </c:pt>
                <c:pt idx="3">
                  <c:v>79.33</c:v>
                </c:pt>
                <c:pt idx="4">
                  <c:v>79.489999999999995</c:v>
                </c:pt>
                <c:pt idx="5">
                  <c:v>81.78</c:v>
                </c:pt>
                <c:pt idx="6">
                  <c:v>81.25</c:v>
                </c:pt>
                <c:pt idx="7">
                  <c:v>81.56</c:v>
                </c:pt>
                <c:pt idx="9">
                  <c:v>83.2</c:v>
                </c:pt>
                <c:pt idx="10">
                  <c:v>83.54</c:v>
                </c:pt>
                <c:pt idx="11">
                  <c:v>83.92</c:v>
                </c:pt>
                <c:pt idx="12">
                  <c:v>81.98</c:v>
                </c:pt>
                <c:pt idx="13">
                  <c:v>82.6</c:v>
                </c:pt>
                <c:pt idx="14">
                  <c:v>82.77</c:v>
                </c:pt>
                <c:pt idx="15">
                  <c:v>82.67</c:v>
                </c:pt>
                <c:pt idx="16">
                  <c:v>81.7</c:v>
                </c:pt>
                <c:pt idx="17">
                  <c:v>82.2</c:v>
                </c:pt>
                <c:pt idx="18">
                  <c:v>81.42</c:v>
                </c:pt>
                <c:pt idx="19">
                  <c:v>79.75</c:v>
                </c:pt>
                <c:pt idx="20">
                  <c:v>80.349999999999994</c:v>
                </c:pt>
                <c:pt idx="21">
                  <c:v>78.91</c:v>
                </c:pt>
                <c:pt idx="22">
                  <c:v>79</c:v>
                </c:pt>
                <c:pt idx="23">
                  <c:v>79.040000000000006</c:v>
                </c:pt>
                <c:pt idx="24">
                  <c:v>79.290000000000006</c:v>
                </c:pt>
                <c:pt idx="25">
                  <c:v>79.14</c:v>
                </c:pt>
                <c:pt idx="26">
                  <c:v>78.790000000000006</c:v>
                </c:pt>
                <c:pt idx="27">
                  <c:v>79.849999999999994</c:v>
                </c:pt>
                <c:pt idx="28">
                  <c:v>79.84</c:v>
                </c:pt>
                <c:pt idx="29">
                  <c:v>79.930000000000007</c:v>
                </c:pt>
                <c:pt idx="30">
                  <c:v>79.56</c:v>
                </c:pt>
                <c:pt idx="31">
                  <c:v>78.290000000000006</c:v>
                </c:pt>
                <c:pt idx="32">
                  <c:v>78.959999999999994</c:v>
                </c:pt>
                <c:pt idx="33">
                  <c:v>80.150000000000006</c:v>
                </c:pt>
                <c:pt idx="34">
                  <c:v>79.73</c:v>
                </c:pt>
                <c:pt idx="35">
                  <c:v>80.13</c:v>
                </c:pt>
                <c:pt idx="36">
                  <c:v>78.11</c:v>
                </c:pt>
                <c:pt idx="37">
                  <c:v>80.53</c:v>
                </c:pt>
                <c:pt idx="38">
                  <c:v>79.42</c:v>
                </c:pt>
                <c:pt idx="39">
                  <c:v>77.989999999999995</c:v>
                </c:pt>
                <c:pt idx="40">
                  <c:v>77.62</c:v>
                </c:pt>
                <c:pt idx="41">
                  <c:v>76.760000000000005</c:v>
                </c:pt>
                <c:pt idx="42">
                  <c:v>76.89</c:v>
                </c:pt>
                <c:pt idx="43">
                  <c:v>75.88</c:v>
                </c:pt>
                <c:pt idx="44">
                  <c:v>74.78</c:v>
                </c:pt>
                <c:pt idx="45">
                  <c:v>74.06</c:v>
                </c:pt>
                <c:pt idx="46">
                  <c:v>73.67</c:v>
                </c:pt>
                <c:pt idx="47">
                  <c:v>73.59</c:v>
                </c:pt>
                <c:pt idx="48">
                  <c:v>74.2</c:v>
                </c:pt>
                <c:pt idx="49">
                  <c:v>74.040000000000006</c:v>
                </c:pt>
                <c:pt idx="50">
                  <c:v>74.27</c:v>
                </c:pt>
                <c:pt idx="51">
                  <c:v>74.56</c:v>
                </c:pt>
                <c:pt idx="52">
                  <c:v>75.040000000000006</c:v>
                </c:pt>
                <c:pt idx="53">
                  <c:v>76</c:v>
                </c:pt>
                <c:pt idx="54">
                  <c:v>75.09</c:v>
                </c:pt>
                <c:pt idx="55">
                  <c:v>77.28</c:v>
                </c:pt>
                <c:pt idx="56">
                  <c:v>76.56</c:v>
                </c:pt>
                <c:pt idx="57">
                  <c:v>73.53</c:v>
                </c:pt>
                <c:pt idx="58">
                  <c:v>83.39</c:v>
                </c:pt>
                <c:pt idx="59">
                  <c:v>82.31</c:v>
                </c:pt>
                <c:pt idx="60">
                  <c:v>81.569999999999993</c:v>
                </c:pt>
                <c:pt idx="61">
                  <c:v>83.95</c:v>
                </c:pt>
                <c:pt idx="62">
                  <c:v>83.45</c:v>
                </c:pt>
                <c:pt idx="63">
                  <c:v>84.1</c:v>
                </c:pt>
                <c:pt idx="64">
                  <c:v>83.36</c:v>
                </c:pt>
                <c:pt idx="65">
                  <c:v>87.19</c:v>
                </c:pt>
                <c:pt idx="66">
                  <c:v>87.57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50408"/>
        <c:axId val="645550800"/>
      </c:lineChart>
      <c:dateAx>
        <c:axId val="64555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50800"/>
        <c:crosses val="autoZero"/>
        <c:auto val="1"/>
        <c:lblOffset val="100"/>
        <c:baseTimeUnit val="days"/>
      </c:dateAx>
      <c:valAx>
        <c:axId val="645550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5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16.75</c:v>
                </c:pt>
                <c:pt idx="1">
                  <c:v>16.53</c:v>
                </c:pt>
                <c:pt idx="2">
                  <c:v>17.41</c:v>
                </c:pt>
                <c:pt idx="3">
                  <c:v>17.75</c:v>
                </c:pt>
                <c:pt idx="4">
                  <c:v>17.75</c:v>
                </c:pt>
                <c:pt idx="5">
                  <c:v>17.7</c:v>
                </c:pt>
                <c:pt idx="6">
                  <c:v>17.420000000000002</c:v>
                </c:pt>
                <c:pt idx="7">
                  <c:v>17.61</c:v>
                </c:pt>
                <c:pt idx="8">
                  <c:v>17.27</c:v>
                </c:pt>
                <c:pt idx="9">
                  <c:v>17.329999999999998</c:v>
                </c:pt>
                <c:pt idx="10">
                  <c:v>17.440000000000001</c:v>
                </c:pt>
                <c:pt idx="11">
                  <c:v>17.45</c:v>
                </c:pt>
                <c:pt idx="12">
                  <c:v>17.440000000000001</c:v>
                </c:pt>
                <c:pt idx="13">
                  <c:v>17.690000000000001</c:v>
                </c:pt>
                <c:pt idx="14">
                  <c:v>17.48</c:v>
                </c:pt>
                <c:pt idx="15">
                  <c:v>17.399999999999999</c:v>
                </c:pt>
                <c:pt idx="16">
                  <c:v>17.88</c:v>
                </c:pt>
                <c:pt idx="17">
                  <c:v>18.18</c:v>
                </c:pt>
                <c:pt idx="18">
                  <c:v>18.05</c:v>
                </c:pt>
                <c:pt idx="19">
                  <c:v>17.760000000000002</c:v>
                </c:pt>
                <c:pt idx="20">
                  <c:v>17.309999999999999</c:v>
                </c:pt>
                <c:pt idx="21">
                  <c:v>17.57</c:v>
                </c:pt>
                <c:pt idx="22">
                  <c:v>17.850000000000001</c:v>
                </c:pt>
                <c:pt idx="23">
                  <c:v>18.14</c:v>
                </c:pt>
                <c:pt idx="24">
                  <c:v>18.059999999999999</c:v>
                </c:pt>
                <c:pt idx="25">
                  <c:v>18.04</c:v>
                </c:pt>
                <c:pt idx="26">
                  <c:v>18.079999999999998</c:v>
                </c:pt>
                <c:pt idx="27">
                  <c:v>18.309999999999999</c:v>
                </c:pt>
                <c:pt idx="28">
                  <c:v>18.510000000000002</c:v>
                </c:pt>
                <c:pt idx="29">
                  <c:v>18.59</c:v>
                </c:pt>
                <c:pt idx="30">
                  <c:v>18.239999999999998</c:v>
                </c:pt>
                <c:pt idx="31">
                  <c:v>18.2</c:v>
                </c:pt>
                <c:pt idx="32">
                  <c:v>18.8</c:v>
                </c:pt>
                <c:pt idx="33">
                  <c:v>18.489999999999998</c:v>
                </c:pt>
                <c:pt idx="34">
                  <c:v>18.25</c:v>
                </c:pt>
                <c:pt idx="35">
                  <c:v>18.38</c:v>
                </c:pt>
                <c:pt idx="36">
                  <c:v>18.420000000000002</c:v>
                </c:pt>
                <c:pt idx="37">
                  <c:v>18.350000000000001</c:v>
                </c:pt>
                <c:pt idx="38">
                  <c:v>18.39</c:v>
                </c:pt>
                <c:pt idx="39">
                  <c:v>18.2</c:v>
                </c:pt>
                <c:pt idx="40">
                  <c:v>17.89</c:v>
                </c:pt>
                <c:pt idx="41">
                  <c:v>18.059999999999999</c:v>
                </c:pt>
                <c:pt idx="42">
                  <c:v>14.95</c:v>
                </c:pt>
                <c:pt idx="43">
                  <c:v>15.54</c:v>
                </c:pt>
                <c:pt idx="44">
                  <c:v>16.28</c:v>
                </c:pt>
                <c:pt idx="45">
                  <c:v>16.78</c:v>
                </c:pt>
                <c:pt idx="46">
                  <c:v>16.55</c:v>
                </c:pt>
                <c:pt idx="47">
                  <c:v>16.48</c:v>
                </c:pt>
                <c:pt idx="48">
                  <c:v>15.62</c:v>
                </c:pt>
                <c:pt idx="49">
                  <c:v>15.46</c:v>
                </c:pt>
                <c:pt idx="50">
                  <c:v>15.56</c:v>
                </c:pt>
                <c:pt idx="51">
                  <c:v>15.7</c:v>
                </c:pt>
                <c:pt idx="52">
                  <c:v>14.93</c:v>
                </c:pt>
                <c:pt idx="54">
                  <c:v>14.89</c:v>
                </c:pt>
                <c:pt idx="55">
                  <c:v>15.14</c:v>
                </c:pt>
                <c:pt idx="56">
                  <c:v>14.88</c:v>
                </c:pt>
                <c:pt idx="57">
                  <c:v>14.25</c:v>
                </c:pt>
                <c:pt idx="58">
                  <c:v>14.15</c:v>
                </c:pt>
                <c:pt idx="59">
                  <c:v>13.69</c:v>
                </c:pt>
                <c:pt idx="60">
                  <c:v>14.15</c:v>
                </c:pt>
                <c:pt idx="61">
                  <c:v>12.78</c:v>
                </c:pt>
                <c:pt idx="62">
                  <c:v>13.27</c:v>
                </c:pt>
                <c:pt idx="63">
                  <c:v>13.18</c:v>
                </c:pt>
                <c:pt idx="64">
                  <c:v>13.72</c:v>
                </c:pt>
                <c:pt idx="65">
                  <c:v>13.95</c:v>
                </c:pt>
                <c:pt idx="66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52760"/>
        <c:axId val="645553152"/>
      </c:lineChart>
      <c:dateAx>
        <c:axId val="6455527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53152"/>
        <c:crosses val="autoZero"/>
        <c:auto val="1"/>
        <c:lblOffset val="100"/>
        <c:baseTimeUnit val="days"/>
      </c:dateAx>
      <c:valAx>
        <c:axId val="6455531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5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33.96</c:v>
                </c:pt>
                <c:pt idx="1">
                  <c:v>33.6</c:v>
                </c:pt>
                <c:pt idx="2">
                  <c:v>33.36</c:v>
                </c:pt>
                <c:pt idx="3">
                  <c:v>33.74</c:v>
                </c:pt>
                <c:pt idx="4">
                  <c:v>33.47</c:v>
                </c:pt>
                <c:pt idx="5">
                  <c:v>33.39</c:v>
                </c:pt>
                <c:pt idx="6">
                  <c:v>33.53</c:v>
                </c:pt>
                <c:pt idx="7">
                  <c:v>34.090000000000003</c:v>
                </c:pt>
                <c:pt idx="8">
                  <c:v>34.26</c:v>
                </c:pt>
                <c:pt idx="9">
                  <c:v>34.909999999999997</c:v>
                </c:pt>
                <c:pt idx="10">
                  <c:v>34.840000000000003</c:v>
                </c:pt>
                <c:pt idx="11">
                  <c:v>34.1</c:v>
                </c:pt>
                <c:pt idx="12">
                  <c:v>33.520000000000003</c:v>
                </c:pt>
                <c:pt idx="13">
                  <c:v>33.07</c:v>
                </c:pt>
                <c:pt idx="14">
                  <c:v>33.19</c:v>
                </c:pt>
                <c:pt idx="15">
                  <c:v>32.92</c:v>
                </c:pt>
                <c:pt idx="16">
                  <c:v>33.11</c:v>
                </c:pt>
                <c:pt idx="17">
                  <c:v>33.21</c:v>
                </c:pt>
                <c:pt idx="18">
                  <c:v>33.24</c:v>
                </c:pt>
                <c:pt idx="19">
                  <c:v>33.72</c:v>
                </c:pt>
                <c:pt idx="20">
                  <c:v>34.51</c:v>
                </c:pt>
                <c:pt idx="21">
                  <c:v>34.590000000000003</c:v>
                </c:pt>
                <c:pt idx="22">
                  <c:v>34.68</c:v>
                </c:pt>
                <c:pt idx="23">
                  <c:v>35.17</c:v>
                </c:pt>
                <c:pt idx="24">
                  <c:v>35.08</c:v>
                </c:pt>
                <c:pt idx="25">
                  <c:v>34.979999999999997</c:v>
                </c:pt>
                <c:pt idx="26">
                  <c:v>35.21</c:v>
                </c:pt>
                <c:pt idx="27">
                  <c:v>35.49</c:v>
                </c:pt>
                <c:pt idx="28">
                  <c:v>35.880000000000003</c:v>
                </c:pt>
                <c:pt idx="29">
                  <c:v>35.94</c:v>
                </c:pt>
                <c:pt idx="30">
                  <c:v>35.96</c:v>
                </c:pt>
                <c:pt idx="31">
                  <c:v>34.72</c:v>
                </c:pt>
                <c:pt idx="32">
                  <c:v>34.42</c:v>
                </c:pt>
                <c:pt idx="33">
                  <c:v>34.22</c:v>
                </c:pt>
                <c:pt idx="34">
                  <c:v>34.78</c:v>
                </c:pt>
                <c:pt idx="35">
                  <c:v>34.19</c:v>
                </c:pt>
                <c:pt idx="36">
                  <c:v>33.630000000000003</c:v>
                </c:pt>
                <c:pt idx="37">
                  <c:v>33.07</c:v>
                </c:pt>
                <c:pt idx="38">
                  <c:v>32.93</c:v>
                </c:pt>
                <c:pt idx="39">
                  <c:v>33.299999999999997</c:v>
                </c:pt>
                <c:pt idx="40">
                  <c:v>33.36</c:v>
                </c:pt>
                <c:pt idx="41">
                  <c:v>32.299999999999997</c:v>
                </c:pt>
                <c:pt idx="42">
                  <c:v>33.1</c:v>
                </c:pt>
                <c:pt idx="43">
                  <c:v>33.659999999999997</c:v>
                </c:pt>
                <c:pt idx="44">
                  <c:v>33.880000000000003</c:v>
                </c:pt>
                <c:pt idx="45">
                  <c:v>33.700000000000003</c:v>
                </c:pt>
                <c:pt idx="46">
                  <c:v>33.47</c:v>
                </c:pt>
                <c:pt idx="47">
                  <c:v>33.53</c:v>
                </c:pt>
                <c:pt idx="48">
                  <c:v>33.450000000000003</c:v>
                </c:pt>
                <c:pt idx="49">
                  <c:v>33.520000000000003</c:v>
                </c:pt>
                <c:pt idx="50">
                  <c:v>33.700000000000003</c:v>
                </c:pt>
                <c:pt idx="51">
                  <c:v>34.86</c:v>
                </c:pt>
                <c:pt idx="52">
                  <c:v>34.64</c:v>
                </c:pt>
                <c:pt idx="53">
                  <c:v>33.520000000000003</c:v>
                </c:pt>
                <c:pt idx="54">
                  <c:v>32.869999999999997</c:v>
                </c:pt>
                <c:pt idx="56">
                  <c:v>32.29</c:v>
                </c:pt>
                <c:pt idx="57">
                  <c:v>30.9</c:v>
                </c:pt>
                <c:pt idx="58">
                  <c:v>31.24</c:v>
                </c:pt>
                <c:pt idx="59">
                  <c:v>30.92</c:v>
                </c:pt>
                <c:pt idx="60">
                  <c:v>31.02</c:v>
                </c:pt>
                <c:pt idx="61">
                  <c:v>32.22</c:v>
                </c:pt>
                <c:pt idx="62">
                  <c:v>30.79</c:v>
                </c:pt>
                <c:pt idx="63">
                  <c:v>30.98</c:v>
                </c:pt>
                <c:pt idx="64">
                  <c:v>31.26</c:v>
                </c:pt>
                <c:pt idx="65">
                  <c:v>31.02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21512"/>
        <c:axId val="646521904"/>
      </c:lineChart>
      <c:dateAx>
        <c:axId val="64652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1904"/>
        <c:crosses val="autoZero"/>
        <c:auto val="1"/>
        <c:lblOffset val="100"/>
        <c:baseTimeUnit val="days"/>
      </c:dateAx>
      <c:valAx>
        <c:axId val="6465219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42753</c:v>
                </c:pt>
                <c:pt idx="11">
                  <c:v>42752</c:v>
                </c:pt>
                <c:pt idx="12">
                  <c:v>42748</c:v>
                </c:pt>
                <c:pt idx="13">
                  <c:v>42747</c:v>
                </c:pt>
                <c:pt idx="14">
                  <c:v>42746</c:v>
                </c:pt>
                <c:pt idx="15">
                  <c:v>42745</c:v>
                </c:pt>
                <c:pt idx="16">
                  <c:v>42744</c:v>
                </c:pt>
                <c:pt idx="17">
                  <c:v>42741</c:v>
                </c:pt>
                <c:pt idx="18">
                  <c:v>42740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12.36</c:v>
                </c:pt>
                <c:pt idx="1">
                  <c:v>12.37</c:v>
                </c:pt>
                <c:pt idx="2">
                  <c:v>12.49</c:v>
                </c:pt>
                <c:pt idx="3">
                  <c:v>12.37</c:v>
                </c:pt>
                <c:pt idx="4">
                  <c:v>12.79</c:v>
                </c:pt>
                <c:pt idx="5">
                  <c:v>12.61</c:v>
                </c:pt>
                <c:pt idx="6">
                  <c:v>12.31</c:v>
                </c:pt>
                <c:pt idx="7">
                  <c:v>12.36</c:v>
                </c:pt>
                <c:pt idx="8">
                  <c:v>12.43</c:v>
                </c:pt>
                <c:pt idx="9">
                  <c:v>12.41</c:v>
                </c:pt>
                <c:pt idx="11">
                  <c:v>12.61</c:v>
                </c:pt>
                <c:pt idx="12">
                  <c:v>12.63</c:v>
                </c:pt>
                <c:pt idx="13">
                  <c:v>12.59</c:v>
                </c:pt>
                <c:pt idx="14">
                  <c:v>12.67</c:v>
                </c:pt>
                <c:pt idx="15">
                  <c:v>12.85</c:v>
                </c:pt>
                <c:pt idx="16">
                  <c:v>12.63</c:v>
                </c:pt>
                <c:pt idx="17">
                  <c:v>12.76</c:v>
                </c:pt>
                <c:pt idx="18">
                  <c:v>12.77</c:v>
                </c:pt>
                <c:pt idx="19">
                  <c:v>13.17</c:v>
                </c:pt>
                <c:pt idx="20">
                  <c:v>12.59</c:v>
                </c:pt>
                <c:pt idx="21">
                  <c:v>12.13</c:v>
                </c:pt>
                <c:pt idx="22">
                  <c:v>12.23</c:v>
                </c:pt>
                <c:pt idx="23">
                  <c:v>12.25</c:v>
                </c:pt>
                <c:pt idx="24">
                  <c:v>12.39</c:v>
                </c:pt>
                <c:pt idx="25">
                  <c:v>12.46</c:v>
                </c:pt>
                <c:pt idx="26">
                  <c:v>12.4</c:v>
                </c:pt>
                <c:pt idx="27">
                  <c:v>12.64</c:v>
                </c:pt>
                <c:pt idx="28">
                  <c:v>12.78</c:v>
                </c:pt>
                <c:pt idx="29">
                  <c:v>12.66</c:v>
                </c:pt>
                <c:pt idx="30">
                  <c:v>12.63</c:v>
                </c:pt>
                <c:pt idx="31">
                  <c:v>12.58</c:v>
                </c:pt>
                <c:pt idx="32">
                  <c:v>12.53</c:v>
                </c:pt>
                <c:pt idx="33">
                  <c:v>12.77</c:v>
                </c:pt>
                <c:pt idx="34">
                  <c:v>12.82</c:v>
                </c:pt>
                <c:pt idx="35">
                  <c:v>13.17</c:v>
                </c:pt>
                <c:pt idx="36">
                  <c:v>13.03</c:v>
                </c:pt>
                <c:pt idx="37">
                  <c:v>13.06</c:v>
                </c:pt>
                <c:pt idx="38">
                  <c:v>12.56</c:v>
                </c:pt>
                <c:pt idx="39">
                  <c:v>12.44</c:v>
                </c:pt>
                <c:pt idx="40">
                  <c:v>12.24</c:v>
                </c:pt>
                <c:pt idx="41">
                  <c:v>12.43</c:v>
                </c:pt>
                <c:pt idx="42">
                  <c:v>11.96</c:v>
                </c:pt>
                <c:pt idx="43">
                  <c:v>11.92</c:v>
                </c:pt>
                <c:pt idx="44">
                  <c:v>11.92</c:v>
                </c:pt>
                <c:pt idx="45">
                  <c:v>12.04</c:v>
                </c:pt>
                <c:pt idx="46">
                  <c:v>11.9</c:v>
                </c:pt>
                <c:pt idx="47">
                  <c:v>11.89</c:v>
                </c:pt>
                <c:pt idx="48">
                  <c:v>11.79</c:v>
                </c:pt>
                <c:pt idx="49">
                  <c:v>11.76</c:v>
                </c:pt>
                <c:pt idx="50">
                  <c:v>11.87</c:v>
                </c:pt>
                <c:pt idx="51">
                  <c:v>12</c:v>
                </c:pt>
                <c:pt idx="52">
                  <c:v>12.04</c:v>
                </c:pt>
                <c:pt idx="53">
                  <c:v>12.06</c:v>
                </c:pt>
                <c:pt idx="54">
                  <c:v>12.28</c:v>
                </c:pt>
                <c:pt idx="55">
                  <c:v>11.94</c:v>
                </c:pt>
                <c:pt idx="56">
                  <c:v>11.58</c:v>
                </c:pt>
                <c:pt idx="57">
                  <c:v>11.48</c:v>
                </c:pt>
                <c:pt idx="58">
                  <c:v>11.58</c:v>
                </c:pt>
                <c:pt idx="59">
                  <c:v>11.34</c:v>
                </c:pt>
                <c:pt idx="60">
                  <c:v>11.35</c:v>
                </c:pt>
                <c:pt idx="61">
                  <c:v>11.4</c:v>
                </c:pt>
                <c:pt idx="62">
                  <c:v>11.61</c:v>
                </c:pt>
                <c:pt idx="63">
                  <c:v>11.74</c:v>
                </c:pt>
                <c:pt idx="64">
                  <c:v>11.72</c:v>
                </c:pt>
                <c:pt idx="65">
                  <c:v>11.74</c:v>
                </c:pt>
                <c:pt idx="66">
                  <c:v>11.88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23472"/>
        <c:axId val="646523864"/>
      </c:lineChart>
      <c:dateAx>
        <c:axId val="64652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3864"/>
        <c:crosses val="autoZero"/>
        <c:auto val="1"/>
        <c:lblOffset val="100"/>
        <c:baseTimeUnit val="days"/>
      </c:dateAx>
      <c:valAx>
        <c:axId val="6465238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113.25</c:v>
                </c:pt>
                <c:pt idx="1">
                  <c:v>113.13</c:v>
                </c:pt>
                <c:pt idx="2">
                  <c:v>113.38</c:v>
                </c:pt>
                <c:pt idx="3">
                  <c:v>111.84</c:v>
                </c:pt>
                <c:pt idx="4">
                  <c:v>112.8</c:v>
                </c:pt>
                <c:pt idx="5">
                  <c:v>111.76</c:v>
                </c:pt>
                <c:pt idx="6">
                  <c:v>113.91</c:v>
                </c:pt>
                <c:pt idx="7">
                  <c:v>114.15</c:v>
                </c:pt>
                <c:pt idx="8">
                  <c:v>114.2</c:v>
                </c:pt>
                <c:pt idx="9">
                  <c:v>114.7</c:v>
                </c:pt>
                <c:pt idx="10">
                  <c:v>114.87</c:v>
                </c:pt>
                <c:pt idx="11">
                  <c:v>114.6</c:v>
                </c:pt>
                <c:pt idx="12">
                  <c:v>114.62</c:v>
                </c:pt>
                <c:pt idx="13">
                  <c:v>114.73</c:v>
                </c:pt>
                <c:pt idx="14">
                  <c:v>116.16</c:v>
                </c:pt>
                <c:pt idx="15">
                  <c:v>116.28</c:v>
                </c:pt>
                <c:pt idx="16">
                  <c:v>116.3</c:v>
                </c:pt>
                <c:pt idx="17">
                  <c:v>116.86</c:v>
                </c:pt>
                <c:pt idx="18">
                  <c:v>115.65</c:v>
                </c:pt>
                <c:pt idx="19">
                  <c:v>115.84</c:v>
                </c:pt>
                <c:pt idx="20">
                  <c:v>115.21</c:v>
                </c:pt>
                <c:pt idx="21">
                  <c:v>115.49</c:v>
                </c:pt>
                <c:pt idx="22">
                  <c:v>115.1</c:v>
                </c:pt>
                <c:pt idx="23">
                  <c:v>115.91</c:v>
                </c:pt>
                <c:pt idx="24">
                  <c:v>115.96</c:v>
                </c:pt>
                <c:pt idx="25">
                  <c:v>115.44</c:v>
                </c:pt>
                <c:pt idx="26">
                  <c:v>115.31</c:v>
                </c:pt>
                <c:pt idx="27">
                  <c:v>115.66</c:v>
                </c:pt>
                <c:pt idx="28">
                  <c:v>116.02</c:v>
                </c:pt>
                <c:pt idx="29">
                  <c:v>115.88</c:v>
                </c:pt>
                <c:pt idx="30">
                  <c:v>115.89</c:v>
                </c:pt>
                <c:pt idx="31">
                  <c:v>114.99</c:v>
                </c:pt>
                <c:pt idx="32">
                  <c:v>115.89</c:v>
                </c:pt>
                <c:pt idx="33">
                  <c:v>115.36</c:v>
                </c:pt>
                <c:pt idx="34">
                  <c:v>112.26</c:v>
                </c:pt>
                <c:pt idx="35">
                  <c:v>110.99</c:v>
                </c:pt>
                <c:pt idx="36">
                  <c:v>111.1</c:v>
                </c:pt>
                <c:pt idx="37">
                  <c:v>112.06</c:v>
                </c:pt>
                <c:pt idx="38">
                  <c:v>111.94</c:v>
                </c:pt>
                <c:pt idx="39">
                  <c:v>111.96</c:v>
                </c:pt>
                <c:pt idx="40">
                  <c:v>111.38</c:v>
                </c:pt>
                <c:pt idx="41">
                  <c:v>111.3</c:v>
                </c:pt>
                <c:pt idx="42">
                  <c:v>112.48</c:v>
                </c:pt>
                <c:pt idx="43">
                  <c:v>113.13</c:v>
                </c:pt>
                <c:pt idx="44">
                  <c:v>114.13</c:v>
                </c:pt>
                <c:pt idx="45">
                  <c:v>113.07</c:v>
                </c:pt>
                <c:pt idx="46">
                  <c:v>112.74</c:v>
                </c:pt>
                <c:pt idx="47">
                  <c:v>115</c:v>
                </c:pt>
                <c:pt idx="48">
                  <c:v>115.36</c:v>
                </c:pt>
                <c:pt idx="50">
                  <c:v>116.57</c:v>
                </c:pt>
                <c:pt idx="51">
                  <c:v>116.36</c:v>
                </c:pt>
                <c:pt idx="52">
                  <c:v>116.32</c:v>
                </c:pt>
                <c:pt idx="53">
                  <c:v>116.6</c:v>
                </c:pt>
                <c:pt idx="54">
                  <c:v>118.47</c:v>
                </c:pt>
                <c:pt idx="55">
                  <c:v>119.54</c:v>
                </c:pt>
                <c:pt idx="56">
                  <c:v>120.31</c:v>
                </c:pt>
                <c:pt idx="57">
                  <c:v>117.05</c:v>
                </c:pt>
                <c:pt idx="58">
                  <c:v>116.66</c:v>
                </c:pt>
                <c:pt idx="59">
                  <c:v>115.11</c:v>
                </c:pt>
                <c:pt idx="60">
                  <c:v>115.03</c:v>
                </c:pt>
                <c:pt idx="61">
                  <c:v>114.86</c:v>
                </c:pt>
                <c:pt idx="62">
                  <c:v>115.34</c:v>
                </c:pt>
                <c:pt idx="63">
                  <c:v>115.99</c:v>
                </c:pt>
                <c:pt idx="64">
                  <c:v>115.33</c:v>
                </c:pt>
                <c:pt idx="65">
                  <c:v>115.7</c:v>
                </c:pt>
                <c:pt idx="66">
                  <c:v>114.56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25824"/>
        <c:axId val="646526216"/>
      </c:lineChart>
      <c:dateAx>
        <c:axId val="64652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6216"/>
        <c:crosses val="autoZero"/>
        <c:auto val="1"/>
        <c:lblOffset val="100"/>
        <c:baseTimeUnit val="days"/>
      </c:dateAx>
      <c:valAx>
        <c:axId val="64652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</c:v>
                </c:pt>
                <c:pt idx="1">
                  <c:v>11.55</c:v>
                </c:pt>
                <c:pt idx="2">
                  <c:v>11.77</c:v>
                </c:pt>
                <c:pt idx="3">
                  <c:v>11.77</c:v>
                </c:pt>
                <c:pt idx="4">
                  <c:v>11.81</c:v>
                </c:pt>
                <c:pt idx="5">
                  <c:v>11.84</c:v>
                </c:pt>
                <c:pt idx="6">
                  <c:v>11.71</c:v>
                </c:pt>
                <c:pt idx="7">
                  <c:v>12.07</c:v>
                </c:pt>
                <c:pt idx="8">
                  <c:v>12.19</c:v>
                </c:pt>
                <c:pt idx="9">
                  <c:v>12.2</c:v>
                </c:pt>
                <c:pt idx="10">
                  <c:v>12.41</c:v>
                </c:pt>
                <c:pt idx="11">
                  <c:v>12.23</c:v>
                </c:pt>
                <c:pt idx="12">
                  <c:v>12.13</c:v>
                </c:pt>
                <c:pt idx="13">
                  <c:v>12.12</c:v>
                </c:pt>
                <c:pt idx="14">
                  <c:v>11.85</c:v>
                </c:pt>
                <c:pt idx="15">
                  <c:v>11.83</c:v>
                </c:pt>
                <c:pt idx="16">
                  <c:v>12.07</c:v>
                </c:pt>
                <c:pt idx="17">
                  <c:v>11.66</c:v>
                </c:pt>
                <c:pt idx="18">
                  <c:v>11.7</c:v>
                </c:pt>
                <c:pt idx="19">
                  <c:v>11.45</c:v>
                </c:pt>
                <c:pt idx="20">
                  <c:v>11.43</c:v>
                </c:pt>
                <c:pt idx="21">
                  <c:v>11.64</c:v>
                </c:pt>
                <c:pt idx="22">
                  <c:v>11.46</c:v>
                </c:pt>
                <c:pt idx="23">
                  <c:v>11.71</c:v>
                </c:pt>
                <c:pt idx="24">
                  <c:v>11.64</c:v>
                </c:pt>
                <c:pt idx="25">
                  <c:v>11.54</c:v>
                </c:pt>
                <c:pt idx="26">
                  <c:v>11.51</c:v>
                </c:pt>
                <c:pt idx="27">
                  <c:v>11.47</c:v>
                </c:pt>
                <c:pt idx="28">
                  <c:v>11.67</c:v>
                </c:pt>
                <c:pt idx="29">
                  <c:v>11.56</c:v>
                </c:pt>
                <c:pt idx="30">
                  <c:v>11.5</c:v>
                </c:pt>
                <c:pt idx="31">
                  <c:v>11.36</c:v>
                </c:pt>
                <c:pt idx="32">
                  <c:v>11.56</c:v>
                </c:pt>
                <c:pt idx="33">
                  <c:v>11.43</c:v>
                </c:pt>
                <c:pt idx="34">
                  <c:v>11.66</c:v>
                </c:pt>
                <c:pt idx="35">
                  <c:v>11.28</c:v>
                </c:pt>
                <c:pt idx="36">
                  <c:v>11.06</c:v>
                </c:pt>
                <c:pt idx="37">
                  <c:v>11.1</c:v>
                </c:pt>
                <c:pt idx="38">
                  <c:v>10.83</c:v>
                </c:pt>
                <c:pt idx="39">
                  <c:v>10.5</c:v>
                </c:pt>
                <c:pt idx="40">
                  <c:v>10.41</c:v>
                </c:pt>
                <c:pt idx="41">
                  <c:v>11.15</c:v>
                </c:pt>
                <c:pt idx="42">
                  <c:v>11.53</c:v>
                </c:pt>
                <c:pt idx="43">
                  <c:v>11.92</c:v>
                </c:pt>
                <c:pt idx="44">
                  <c:v>11.72</c:v>
                </c:pt>
                <c:pt idx="45">
                  <c:v>11.61</c:v>
                </c:pt>
                <c:pt idx="46">
                  <c:v>11.48</c:v>
                </c:pt>
                <c:pt idx="47">
                  <c:v>11.75</c:v>
                </c:pt>
                <c:pt idx="48">
                  <c:v>11.63</c:v>
                </c:pt>
                <c:pt idx="49">
                  <c:v>11.85</c:v>
                </c:pt>
                <c:pt idx="50">
                  <c:v>11.6</c:v>
                </c:pt>
                <c:pt idx="51">
                  <c:v>11.77</c:v>
                </c:pt>
                <c:pt idx="52">
                  <c:v>11.58</c:v>
                </c:pt>
                <c:pt idx="53">
                  <c:v>11.24</c:v>
                </c:pt>
                <c:pt idx="54">
                  <c:v>11.2</c:v>
                </c:pt>
                <c:pt idx="55">
                  <c:v>11.74</c:v>
                </c:pt>
                <c:pt idx="56">
                  <c:v>11.46</c:v>
                </c:pt>
                <c:pt idx="57">
                  <c:v>11.47</c:v>
                </c:pt>
                <c:pt idx="58">
                  <c:v>11.14</c:v>
                </c:pt>
                <c:pt idx="59">
                  <c:v>11.1</c:v>
                </c:pt>
                <c:pt idx="60">
                  <c:v>10.89</c:v>
                </c:pt>
                <c:pt idx="61">
                  <c:v>11.8</c:v>
                </c:pt>
                <c:pt idx="62">
                  <c:v>11.9</c:v>
                </c:pt>
                <c:pt idx="63">
                  <c:v>11.76</c:v>
                </c:pt>
                <c:pt idx="64">
                  <c:v>11.93</c:v>
                </c:pt>
                <c:pt idx="65">
                  <c:v>11.9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28176"/>
        <c:axId val="646528568"/>
      </c:lineChart>
      <c:dateAx>
        <c:axId val="646528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8568"/>
        <c:crosses val="autoZero"/>
        <c:auto val="1"/>
        <c:lblOffset val="100"/>
        <c:baseTimeUnit val="days"/>
      </c:dateAx>
      <c:valAx>
        <c:axId val="6465285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2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96.24</c:v>
                </c:pt>
                <c:pt idx="1">
                  <c:v>96.47</c:v>
                </c:pt>
                <c:pt idx="2">
                  <c:v>97.3</c:v>
                </c:pt>
                <c:pt idx="3">
                  <c:v>95.13</c:v>
                </c:pt>
                <c:pt idx="4">
                  <c:v>96.05</c:v>
                </c:pt>
                <c:pt idx="5">
                  <c:v>94.4</c:v>
                </c:pt>
                <c:pt idx="6">
                  <c:v>95</c:v>
                </c:pt>
                <c:pt idx="7">
                  <c:v>95.51</c:v>
                </c:pt>
                <c:pt idx="8">
                  <c:v>96.29</c:v>
                </c:pt>
                <c:pt idx="9">
                  <c:v>95.79</c:v>
                </c:pt>
                <c:pt idx="10">
                  <c:v>96.88</c:v>
                </c:pt>
                <c:pt idx="11">
                  <c:v>97.13</c:v>
                </c:pt>
                <c:pt idx="12">
                  <c:v>97.59</c:v>
                </c:pt>
                <c:pt idx="13">
                  <c:v>98.65</c:v>
                </c:pt>
                <c:pt idx="14">
                  <c:v>99.14</c:v>
                </c:pt>
                <c:pt idx="15">
                  <c:v>97.95</c:v>
                </c:pt>
                <c:pt idx="16">
                  <c:v>97.07</c:v>
                </c:pt>
                <c:pt idx="17">
                  <c:v>97.19</c:v>
                </c:pt>
                <c:pt idx="18">
                  <c:v>96.54</c:v>
                </c:pt>
                <c:pt idx="19">
                  <c:v>95.52</c:v>
                </c:pt>
                <c:pt idx="20">
                  <c:v>93.7</c:v>
                </c:pt>
                <c:pt idx="21">
                  <c:v>93.71</c:v>
                </c:pt>
                <c:pt idx="22">
                  <c:v>92.71</c:v>
                </c:pt>
                <c:pt idx="23">
                  <c:v>93.35</c:v>
                </c:pt>
                <c:pt idx="24">
                  <c:v>93</c:v>
                </c:pt>
                <c:pt idx="25">
                  <c:v>91.8</c:v>
                </c:pt>
                <c:pt idx="26">
                  <c:v>91.43</c:v>
                </c:pt>
                <c:pt idx="27">
                  <c:v>90.87</c:v>
                </c:pt>
                <c:pt idx="28">
                  <c:v>91.48</c:v>
                </c:pt>
                <c:pt idx="29">
                  <c:v>91.39</c:v>
                </c:pt>
                <c:pt idx="30">
                  <c:v>90.48</c:v>
                </c:pt>
                <c:pt idx="31">
                  <c:v>89.82</c:v>
                </c:pt>
                <c:pt idx="32">
                  <c:v>89.37</c:v>
                </c:pt>
                <c:pt idx="33">
                  <c:v>88.93</c:v>
                </c:pt>
                <c:pt idx="34">
                  <c:v>90.37</c:v>
                </c:pt>
                <c:pt idx="35">
                  <c:v>89.3</c:v>
                </c:pt>
                <c:pt idx="36">
                  <c:v>83.73</c:v>
                </c:pt>
                <c:pt idx="37">
                  <c:v>83.22</c:v>
                </c:pt>
                <c:pt idx="38">
                  <c:v>82.49</c:v>
                </c:pt>
                <c:pt idx="39">
                  <c:v>83.35</c:v>
                </c:pt>
                <c:pt idx="40">
                  <c:v>81.47</c:v>
                </c:pt>
                <c:pt idx="41">
                  <c:v>82.85</c:v>
                </c:pt>
                <c:pt idx="42">
                  <c:v>83.9</c:v>
                </c:pt>
                <c:pt idx="43">
                  <c:v>84.3</c:v>
                </c:pt>
                <c:pt idx="44">
                  <c:v>85.8</c:v>
                </c:pt>
                <c:pt idx="45">
                  <c:v>86.86</c:v>
                </c:pt>
                <c:pt idx="46">
                  <c:v>85.04</c:v>
                </c:pt>
                <c:pt idx="47">
                  <c:v>89.2</c:v>
                </c:pt>
                <c:pt idx="48">
                  <c:v>89.03</c:v>
                </c:pt>
                <c:pt idx="49">
                  <c:v>90.72</c:v>
                </c:pt>
                <c:pt idx="50">
                  <c:v>89.13</c:v>
                </c:pt>
                <c:pt idx="51">
                  <c:v>88.91</c:v>
                </c:pt>
                <c:pt idx="52">
                  <c:v>86.59</c:v>
                </c:pt>
                <c:pt idx="53">
                  <c:v>91.01</c:v>
                </c:pt>
                <c:pt idx="54">
                  <c:v>92.85</c:v>
                </c:pt>
                <c:pt idx="55">
                  <c:v>92.45</c:v>
                </c:pt>
                <c:pt idx="56">
                  <c:v>91.39</c:v>
                </c:pt>
                <c:pt idx="57">
                  <c:v>91.34</c:v>
                </c:pt>
                <c:pt idx="58">
                  <c:v>89.63</c:v>
                </c:pt>
                <c:pt idx="59">
                  <c:v>89.3</c:v>
                </c:pt>
                <c:pt idx="60">
                  <c:v>88.71</c:v>
                </c:pt>
                <c:pt idx="61">
                  <c:v>92</c:v>
                </c:pt>
                <c:pt idx="62">
                  <c:v>95.22</c:v>
                </c:pt>
                <c:pt idx="63">
                  <c:v>96.16</c:v>
                </c:pt>
                <c:pt idx="64">
                  <c:v>92.2</c:v>
                </c:pt>
                <c:pt idx="65">
                  <c:v>94.25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30528"/>
        <c:axId val="646530920"/>
      </c:lineChart>
      <c:dateAx>
        <c:axId val="64653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30920"/>
        <c:crosses val="autoZero"/>
        <c:auto val="1"/>
        <c:lblOffset val="100"/>
        <c:baseTimeUnit val="days"/>
      </c:dateAx>
      <c:valAx>
        <c:axId val="646530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3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52.9</c:v>
                </c:pt>
                <c:pt idx="1">
                  <c:v>53.08</c:v>
                </c:pt>
                <c:pt idx="2">
                  <c:v>53.19</c:v>
                </c:pt>
                <c:pt idx="3">
                  <c:v>53.65</c:v>
                </c:pt>
                <c:pt idx="4">
                  <c:v>53.86</c:v>
                </c:pt>
                <c:pt idx="5">
                  <c:v>53.45</c:v>
                </c:pt>
                <c:pt idx="6">
                  <c:v>53.24</c:v>
                </c:pt>
                <c:pt idx="7">
                  <c:v>53.2</c:v>
                </c:pt>
                <c:pt idx="8">
                  <c:v>52.93</c:v>
                </c:pt>
                <c:pt idx="9">
                  <c:v>53.27</c:v>
                </c:pt>
                <c:pt idx="10">
                  <c:v>53.65</c:v>
                </c:pt>
                <c:pt idx="11">
                  <c:v>52.92</c:v>
                </c:pt>
                <c:pt idx="12">
                  <c:v>52.4</c:v>
                </c:pt>
                <c:pt idx="13">
                  <c:v>52.69</c:v>
                </c:pt>
                <c:pt idx="14">
                  <c:v>53.11</c:v>
                </c:pt>
                <c:pt idx="15">
                  <c:v>53.38</c:v>
                </c:pt>
                <c:pt idx="16">
                  <c:v>53.91</c:v>
                </c:pt>
                <c:pt idx="17">
                  <c:v>53.06</c:v>
                </c:pt>
                <c:pt idx="18">
                  <c:v>53.07</c:v>
                </c:pt>
                <c:pt idx="19">
                  <c:v>51.98</c:v>
                </c:pt>
                <c:pt idx="20">
                  <c:v>50.83</c:v>
                </c:pt>
                <c:pt idx="21">
                  <c:v>51.06</c:v>
                </c:pt>
                <c:pt idx="22">
                  <c:v>51.02</c:v>
                </c:pt>
                <c:pt idx="23">
                  <c:v>51.29</c:v>
                </c:pt>
                <c:pt idx="24">
                  <c:v>51.91</c:v>
                </c:pt>
                <c:pt idx="25">
                  <c:v>52.14</c:v>
                </c:pt>
                <c:pt idx="26">
                  <c:v>52.3</c:v>
                </c:pt>
                <c:pt idx="27">
                  <c:v>51.79</c:v>
                </c:pt>
                <c:pt idx="28">
                  <c:v>50.85</c:v>
                </c:pt>
                <c:pt idx="29">
                  <c:v>50.92</c:v>
                </c:pt>
                <c:pt idx="30">
                  <c:v>51.29</c:v>
                </c:pt>
                <c:pt idx="31">
                  <c:v>51.79</c:v>
                </c:pt>
                <c:pt idx="32">
                  <c:v>52.3</c:v>
                </c:pt>
                <c:pt idx="33">
                  <c:v>51.54</c:v>
                </c:pt>
                <c:pt idx="34">
                  <c:v>51.72</c:v>
                </c:pt>
                <c:pt idx="35">
                  <c:v>51.55</c:v>
                </c:pt>
                <c:pt idx="36">
                  <c:v>52.1</c:v>
                </c:pt>
                <c:pt idx="37">
                  <c:v>50.57</c:v>
                </c:pt>
                <c:pt idx="38">
                  <c:v>51.85</c:v>
                </c:pt>
                <c:pt idx="39">
                  <c:v>50.46</c:v>
                </c:pt>
                <c:pt idx="40">
                  <c:v>50.65</c:v>
                </c:pt>
                <c:pt idx="42">
                  <c:v>50.07</c:v>
                </c:pt>
                <c:pt idx="43">
                  <c:v>50.63</c:v>
                </c:pt>
                <c:pt idx="44">
                  <c:v>51.01</c:v>
                </c:pt>
                <c:pt idx="45">
                  <c:v>51.52</c:v>
                </c:pt>
                <c:pt idx="46">
                  <c:v>51.34</c:v>
                </c:pt>
                <c:pt idx="47">
                  <c:v>51.71</c:v>
                </c:pt>
                <c:pt idx="48">
                  <c:v>51.28</c:v>
                </c:pt>
                <c:pt idx="49">
                  <c:v>51.1</c:v>
                </c:pt>
                <c:pt idx="50">
                  <c:v>51.59</c:v>
                </c:pt>
                <c:pt idx="51">
                  <c:v>50.68</c:v>
                </c:pt>
                <c:pt idx="52">
                  <c:v>50.13</c:v>
                </c:pt>
                <c:pt idx="53">
                  <c:v>50.21</c:v>
                </c:pt>
                <c:pt idx="54">
                  <c:v>50.77</c:v>
                </c:pt>
                <c:pt idx="55">
                  <c:v>50.39</c:v>
                </c:pt>
                <c:pt idx="56">
                  <c:v>51.12</c:v>
                </c:pt>
                <c:pt idx="57">
                  <c:v>51.08</c:v>
                </c:pt>
                <c:pt idx="58">
                  <c:v>50.91</c:v>
                </c:pt>
                <c:pt idx="59">
                  <c:v>49.96</c:v>
                </c:pt>
                <c:pt idx="60">
                  <c:v>49.73</c:v>
                </c:pt>
                <c:pt idx="61">
                  <c:v>49.72</c:v>
                </c:pt>
                <c:pt idx="62">
                  <c:v>49.62</c:v>
                </c:pt>
                <c:pt idx="63">
                  <c:v>50.18</c:v>
                </c:pt>
                <c:pt idx="64">
                  <c:v>52.02</c:v>
                </c:pt>
                <c:pt idx="65">
                  <c:v>51.89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32880"/>
        <c:axId val="646533272"/>
      </c:lineChart>
      <c:dateAx>
        <c:axId val="64653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33272"/>
        <c:crosses val="autoZero"/>
        <c:auto val="1"/>
        <c:lblOffset val="100"/>
        <c:baseTimeUnit val="days"/>
      </c:dateAx>
      <c:valAx>
        <c:axId val="646533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3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31.37</c:v>
                </c:pt>
                <c:pt idx="1">
                  <c:v>30.97</c:v>
                </c:pt>
                <c:pt idx="2">
                  <c:v>31.42</c:v>
                </c:pt>
                <c:pt idx="3">
                  <c:v>31.84</c:v>
                </c:pt>
                <c:pt idx="4">
                  <c:v>33.26</c:v>
                </c:pt>
                <c:pt idx="5">
                  <c:v>33.450000000000003</c:v>
                </c:pt>
                <c:pt idx="6">
                  <c:v>31.55</c:v>
                </c:pt>
                <c:pt idx="7">
                  <c:v>31.28</c:v>
                </c:pt>
                <c:pt idx="8">
                  <c:v>30.25</c:v>
                </c:pt>
                <c:pt idx="9">
                  <c:v>30.6</c:v>
                </c:pt>
                <c:pt idx="10">
                  <c:v>30.77</c:v>
                </c:pt>
                <c:pt idx="11">
                  <c:v>31.25</c:v>
                </c:pt>
                <c:pt idx="12">
                  <c:v>31.41</c:v>
                </c:pt>
                <c:pt idx="13">
                  <c:v>31.43</c:v>
                </c:pt>
                <c:pt idx="14">
                  <c:v>30.72</c:v>
                </c:pt>
                <c:pt idx="15">
                  <c:v>30.71</c:v>
                </c:pt>
                <c:pt idx="16">
                  <c:v>30.8</c:v>
                </c:pt>
                <c:pt idx="17">
                  <c:v>30.87</c:v>
                </c:pt>
                <c:pt idx="18">
                  <c:v>30.81</c:v>
                </c:pt>
                <c:pt idx="19">
                  <c:v>29.53</c:v>
                </c:pt>
                <c:pt idx="20">
                  <c:v>29.33</c:v>
                </c:pt>
                <c:pt idx="21">
                  <c:v>29.33</c:v>
                </c:pt>
                <c:pt idx="22">
                  <c:v>29.06</c:v>
                </c:pt>
                <c:pt idx="23">
                  <c:v>30.04</c:v>
                </c:pt>
                <c:pt idx="24">
                  <c:v>29.18</c:v>
                </c:pt>
                <c:pt idx="25">
                  <c:v>29.35</c:v>
                </c:pt>
                <c:pt idx="26">
                  <c:v>28.78</c:v>
                </c:pt>
                <c:pt idx="27">
                  <c:v>28.16</c:v>
                </c:pt>
                <c:pt idx="28">
                  <c:v>27.77</c:v>
                </c:pt>
                <c:pt idx="29">
                  <c:v>29.56</c:v>
                </c:pt>
                <c:pt idx="30">
                  <c:v>29.74</c:v>
                </c:pt>
                <c:pt idx="31">
                  <c:v>29.38</c:v>
                </c:pt>
                <c:pt idx="32">
                  <c:v>29.52</c:v>
                </c:pt>
                <c:pt idx="33">
                  <c:v>30.24</c:v>
                </c:pt>
                <c:pt idx="34">
                  <c:v>31.42</c:v>
                </c:pt>
                <c:pt idx="35">
                  <c:v>30.18</c:v>
                </c:pt>
                <c:pt idx="36">
                  <c:v>30.23</c:v>
                </c:pt>
                <c:pt idx="37">
                  <c:v>29.38</c:v>
                </c:pt>
                <c:pt idx="38">
                  <c:v>29.17</c:v>
                </c:pt>
                <c:pt idx="39">
                  <c:v>28.82</c:v>
                </c:pt>
                <c:pt idx="40">
                  <c:v>29.09</c:v>
                </c:pt>
                <c:pt idx="41">
                  <c:v>28.4</c:v>
                </c:pt>
                <c:pt idx="42">
                  <c:v>27.06</c:v>
                </c:pt>
                <c:pt idx="44">
                  <c:v>27.35</c:v>
                </c:pt>
                <c:pt idx="45">
                  <c:v>27.43</c:v>
                </c:pt>
                <c:pt idx="46">
                  <c:v>27.45</c:v>
                </c:pt>
                <c:pt idx="47">
                  <c:v>27.37</c:v>
                </c:pt>
                <c:pt idx="48">
                  <c:v>29.05</c:v>
                </c:pt>
                <c:pt idx="49">
                  <c:v>28.26</c:v>
                </c:pt>
                <c:pt idx="50">
                  <c:v>27.33</c:v>
                </c:pt>
                <c:pt idx="51">
                  <c:v>27.21</c:v>
                </c:pt>
                <c:pt idx="52">
                  <c:v>27.95</c:v>
                </c:pt>
                <c:pt idx="53">
                  <c:v>28.29</c:v>
                </c:pt>
                <c:pt idx="54">
                  <c:v>27.41</c:v>
                </c:pt>
                <c:pt idx="55">
                  <c:v>28.23</c:v>
                </c:pt>
                <c:pt idx="56">
                  <c:v>26.77</c:v>
                </c:pt>
                <c:pt idx="57">
                  <c:v>26.18</c:v>
                </c:pt>
                <c:pt idx="58">
                  <c:v>25.11</c:v>
                </c:pt>
                <c:pt idx="59">
                  <c:v>24.5</c:v>
                </c:pt>
                <c:pt idx="60">
                  <c:v>24.15</c:v>
                </c:pt>
                <c:pt idx="61">
                  <c:v>24.73</c:v>
                </c:pt>
                <c:pt idx="62">
                  <c:v>24.32</c:v>
                </c:pt>
                <c:pt idx="63">
                  <c:v>23.53</c:v>
                </c:pt>
                <c:pt idx="64">
                  <c:v>23.79</c:v>
                </c:pt>
                <c:pt idx="65">
                  <c:v>23.93</c:v>
                </c:pt>
                <c:pt idx="66">
                  <c:v>24.82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535232"/>
        <c:axId val="646535624"/>
      </c:lineChart>
      <c:dateAx>
        <c:axId val="64653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35624"/>
        <c:crosses val="autoZero"/>
        <c:auto val="1"/>
        <c:lblOffset val="100"/>
        <c:baseTimeUnit val="days"/>
      </c:dateAx>
      <c:valAx>
        <c:axId val="646535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53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20-Dec-16</c:v>
                </c:pt>
                <c:pt idx="29">
                  <c:v>19-Dec-16</c:v>
                </c:pt>
                <c:pt idx="30">
                  <c:v>16-Dec-16</c:v>
                </c:pt>
                <c:pt idx="31">
                  <c:v>15-Dec-16</c:v>
                </c:pt>
                <c:pt idx="32">
                  <c:v>14-Dec-16</c:v>
                </c:pt>
                <c:pt idx="33">
                  <c:v>13-Dec-16</c:v>
                </c:pt>
                <c:pt idx="34">
                  <c:v>12-Dec-16</c:v>
                </c:pt>
                <c:pt idx="35">
                  <c:v>9-Dec-16</c:v>
                </c:pt>
                <c:pt idx="36">
                  <c:v>8-Dec-16</c:v>
                </c:pt>
                <c:pt idx="37">
                  <c:v>7-Dec-16</c:v>
                </c:pt>
                <c:pt idx="38">
                  <c:v>6-Dec-16</c:v>
                </c:pt>
                <c:pt idx="39">
                  <c:v>5-Dec-16</c:v>
                </c:pt>
                <c:pt idx="40">
                  <c:v>2-Dec-16</c:v>
                </c:pt>
                <c:pt idx="41">
                  <c:v>1-Dec-16</c:v>
                </c:pt>
                <c:pt idx="42">
                  <c:v>30-Nov-16</c:v>
                </c:pt>
                <c:pt idx="43">
                  <c:v>29-Nov-16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49.36</c:v>
                </c:pt>
                <c:pt idx="1">
                  <c:v>49.12</c:v>
                </c:pt>
                <c:pt idx="2">
                  <c:v>49.53</c:v>
                </c:pt>
                <c:pt idx="3">
                  <c:v>49.54</c:v>
                </c:pt>
                <c:pt idx="4">
                  <c:v>49.86</c:v>
                </c:pt>
                <c:pt idx="5">
                  <c:v>49.27</c:v>
                </c:pt>
                <c:pt idx="6">
                  <c:v>49.16</c:v>
                </c:pt>
                <c:pt idx="7">
                  <c:v>49</c:v>
                </c:pt>
                <c:pt idx="8">
                  <c:v>48.73</c:v>
                </c:pt>
                <c:pt idx="9">
                  <c:v>48.83</c:v>
                </c:pt>
                <c:pt idx="10">
                  <c:v>49.03</c:v>
                </c:pt>
                <c:pt idx="11">
                  <c:v>49.03</c:v>
                </c:pt>
                <c:pt idx="12">
                  <c:v>48.82</c:v>
                </c:pt>
                <c:pt idx="13">
                  <c:v>48.77</c:v>
                </c:pt>
                <c:pt idx="14">
                  <c:v>48.52</c:v>
                </c:pt>
                <c:pt idx="15">
                  <c:v>48.53</c:v>
                </c:pt>
                <c:pt idx="16">
                  <c:v>48.7</c:v>
                </c:pt>
                <c:pt idx="17">
                  <c:v>48.94</c:v>
                </c:pt>
                <c:pt idx="18">
                  <c:v>48.5</c:v>
                </c:pt>
                <c:pt idx="19">
                  <c:v>48.1</c:v>
                </c:pt>
                <c:pt idx="20">
                  <c:v>47.94</c:v>
                </c:pt>
                <c:pt idx="21">
                  <c:v>47.68</c:v>
                </c:pt>
                <c:pt idx="22">
                  <c:v>47.35</c:v>
                </c:pt>
                <c:pt idx="23">
                  <c:v>47.65</c:v>
                </c:pt>
                <c:pt idx="24">
                  <c:v>47.58</c:v>
                </c:pt>
                <c:pt idx="25">
                  <c:v>47.39</c:v>
                </c:pt>
                <c:pt idx="26">
                  <c:v>47.48</c:v>
                </c:pt>
                <c:pt idx="27">
                  <c:v>47.36</c:v>
                </c:pt>
                <c:pt idx="29">
                  <c:v>47.46</c:v>
                </c:pt>
                <c:pt idx="30">
                  <c:v>47.63</c:v>
                </c:pt>
                <c:pt idx="31">
                  <c:v>47.39</c:v>
                </c:pt>
                <c:pt idx="32">
                  <c:v>47.42</c:v>
                </c:pt>
                <c:pt idx="33">
                  <c:v>48.17</c:v>
                </c:pt>
                <c:pt idx="34">
                  <c:v>47.66</c:v>
                </c:pt>
                <c:pt idx="35">
                  <c:v>47.73</c:v>
                </c:pt>
                <c:pt idx="36">
                  <c:v>47.47</c:v>
                </c:pt>
                <c:pt idx="37">
                  <c:v>47.75</c:v>
                </c:pt>
                <c:pt idx="38">
                  <c:v>47.11</c:v>
                </c:pt>
                <c:pt idx="39">
                  <c:v>46.68</c:v>
                </c:pt>
                <c:pt idx="40">
                  <c:v>45.99</c:v>
                </c:pt>
                <c:pt idx="41">
                  <c:v>45.84</c:v>
                </c:pt>
                <c:pt idx="42">
                  <c:v>45.91</c:v>
                </c:pt>
                <c:pt idx="43">
                  <c:v>45.94</c:v>
                </c:pt>
                <c:pt idx="44">
                  <c:v>45.54</c:v>
                </c:pt>
                <c:pt idx="45">
                  <c:v>46.08</c:v>
                </c:pt>
                <c:pt idx="46">
                  <c:v>45.7</c:v>
                </c:pt>
                <c:pt idx="47">
                  <c:v>46.03</c:v>
                </c:pt>
                <c:pt idx="48">
                  <c:v>45.99</c:v>
                </c:pt>
                <c:pt idx="49">
                  <c:v>45.6</c:v>
                </c:pt>
                <c:pt idx="50">
                  <c:v>46.07</c:v>
                </c:pt>
                <c:pt idx="51">
                  <c:v>45.85</c:v>
                </c:pt>
                <c:pt idx="52">
                  <c:v>46.36</c:v>
                </c:pt>
                <c:pt idx="53">
                  <c:v>46.04</c:v>
                </c:pt>
                <c:pt idx="54">
                  <c:v>46.44</c:v>
                </c:pt>
                <c:pt idx="55">
                  <c:v>46.9</c:v>
                </c:pt>
                <c:pt idx="56">
                  <c:v>47.14</c:v>
                </c:pt>
                <c:pt idx="57">
                  <c:v>46.9</c:v>
                </c:pt>
                <c:pt idx="58">
                  <c:v>46.76</c:v>
                </c:pt>
                <c:pt idx="59">
                  <c:v>46.03</c:v>
                </c:pt>
                <c:pt idx="60">
                  <c:v>46.49</c:v>
                </c:pt>
                <c:pt idx="61">
                  <c:v>46.51</c:v>
                </c:pt>
                <c:pt idx="62">
                  <c:v>46.82</c:v>
                </c:pt>
                <c:pt idx="63">
                  <c:v>47.01</c:v>
                </c:pt>
                <c:pt idx="64">
                  <c:v>47.06</c:v>
                </c:pt>
                <c:pt idx="65">
                  <c:v>47.1</c:v>
                </c:pt>
                <c:pt idx="66">
                  <c:v>47.05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517136"/>
        <c:axId val="736515960"/>
      </c:lineChart>
      <c:catAx>
        <c:axId val="736517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15960"/>
        <c:crosses val="autoZero"/>
        <c:auto val="1"/>
        <c:lblAlgn val="ctr"/>
        <c:lblOffset val="100"/>
        <c:noMultiLvlLbl val="0"/>
      </c:catAx>
      <c:valAx>
        <c:axId val="736515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1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20-Dec-16</c:v>
                </c:pt>
                <c:pt idx="29">
                  <c:v>19-Dec-16</c:v>
                </c:pt>
                <c:pt idx="30">
                  <c:v>16-Dec-16</c:v>
                </c:pt>
                <c:pt idx="31">
                  <c:v>15-Dec-16</c:v>
                </c:pt>
                <c:pt idx="32">
                  <c:v>14-Dec-16</c:v>
                </c:pt>
                <c:pt idx="33">
                  <c:v>13-Dec-16</c:v>
                </c:pt>
                <c:pt idx="34">
                  <c:v>12-Dec-16</c:v>
                </c:pt>
                <c:pt idx="35">
                  <c:v>9-Dec-16</c:v>
                </c:pt>
                <c:pt idx="36">
                  <c:v>8-Dec-16</c:v>
                </c:pt>
                <c:pt idx="37">
                  <c:v>7-Dec-16</c:v>
                </c:pt>
                <c:pt idx="38">
                  <c:v>6-Dec-16</c:v>
                </c:pt>
                <c:pt idx="39">
                  <c:v>5-Dec-16</c:v>
                </c:pt>
                <c:pt idx="40">
                  <c:v>2-Dec-16</c:v>
                </c:pt>
                <c:pt idx="41">
                  <c:v>1-Dec-16</c:v>
                </c:pt>
                <c:pt idx="42">
                  <c:v>30-Nov-16</c:v>
                </c:pt>
                <c:pt idx="43">
                  <c:v>29-Nov-16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49.36</c:v>
                </c:pt>
                <c:pt idx="1">
                  <c:v>49.12</c:v>
                </c:pt>
                <c:pt idx="2">
                  <c:v>49.53</c:v>
                </c:pt>
                <c:pt idx="3">
                  <c:v>49.54</c:v>
                </c:pt>
                <c:pt idx="4">
                  <c:v>49.86</c:v>
                </c:pt>
                <c:pt idx="5">
                  <c:v>49.27</c:v>
                </c:pt>
                <c:pt idx="6">
                  <c:v>49.16</c:v>
                </c:pt>
                <c:pt idx="7">
                  <c:v>49</c:v>
                </c:pt>
                <c:pt idx="8">
                  <c:v>48.73</c:v>
                </c:pt>
                <c:pt idx="9">
                  <c:v>48.83</c:v>
                </c:pt>
                <c:pt idx="10">
                  <c:v>49.03</c:v>
                </c:pt>
                <c:pt idx="11">
                  <c:v>49.03</c:v>
                </c:pt>
                <c:pt idx="12">
                  <c:v>48.82</c:v>
                </c:pt>
                <c:pt idx="13">
                  <c:v>48.77</c:v>
                </c:pt>
                <c:pt idx="14">
                  <c:v>48.52</c:v>
                </c:pt>
                <c:pt idx="15">
                  <c:v>48.53</c:v>
                </c:pt>
                <c:pt idx="16">
                  <c:v>48.7</c:v>
                </c:pt>
                <c:pt idx="17">
                  <c:v>48.94</c:v>
                </c:pt>
                <c:pt idx="18">
                  <c:v>48.5</c:v>
                </c:pt>
                <c:pt idx="19">
                  <c:v>48.1</c:v>
                </c:pt>
                <c:pt idx="20">
                  <c:v>47.94</c:v>
                </c:pt>
                <c:pt idx="21">
                  <c:v>47.68</c:v>
                </c:pt>
                <c:pt idx="22">
                  <c:v>47.35</c:v>
                </c:pt>
                <c:pt idx="23">
                  <c:v>47.65</c:v>
                </c:pt>
                <c:pt idx="24">
                  <c:v>47.58</c:v>
                </c:pt>
                <c:pt idx="25">
                  <c:v>47.39</c:v>
                </c:pt>
                <c:pt idx="26">
                  <c:v>47.48</c:v>
                </c:pt>
                <c:pt idx="27">
                  <c:v>47.36</c:v>
                </c:pt>
                <c:pt idx="29">
                  <c:v>47.46</c:v>
                </c:pt>
                <c:pt idx="30">
                  <c:v>47.63</c:v>
                </c:pt>
                <c:pt idx="31">
                  <c:v>47.39</c:v>
                </c:pt>
                <c:pt idx="32">
                  <c:v>47.42</c:v>
                </c:pt>
                <c:pt idx="33">
                  <c:v>48.17</c:v>
                </c:pt>
                <c:pt idx="34">
                  <c:v>47.66</c:v>
                </c:pt>
                <c:pt idx="35">
                  <c:v>47.73</c:v>
                </c:pt>
                <c:pt idx="36">
                  <c:v>47.47</c:v>
                </c:pt>
                <c:pt idx="37">
                  <c:v>47.75</c:v>
                </c:pt>
                <c:pt idx="38">
                  <c:v>47.11</c:v>
                </c:pt>
                <c:pt idx="39">
                  <c:v>46.68</c:v>
                </c:pt>
                <c:pt idx="40">
                  <c:v>45.99</c:v>
                </c:pt>
                <c:pt idx="41">
                  <c:v>45.84</c:v>
                </c:pt>
                <c:pt idx="42">
                  <c:v>45.91</c:v>
                </c:pt>
                <c:pt idx="43">
                  <c:v>45.94</c:v>
                </c:pt>
                <c:pt idx="44">
                  <c:v>45.54</c:v>
                </c:pt>
                <c:pt idx="45">
                  <c:v>46.08</c:v>
                </c:pt>
                <c:pt idx="46">
                  <c:v>45.7</c:v>
                </c:pt>
                <c:pt idx="47">
                  <c:v>46.03</c:v>
                </c:pt>
                <c:pt idx="48">
                  <c:v>45.99</c:v>
                </c:pt>
                <c:pt idx="49">
                  <c:v>45.6</c:v>
                </c:pt>
                <c:pt idx="50">
                  <c:v>46.07</c:v>
                </c:pt>
                <c:pt idx="51">
                  <c:v>45.85</c:v>
                </c:pt>
                <c:pt idx="52">
                  <c:v>46.36</c:v>
                </c:pt>
                <c:pt idx="53">
                  <c:v>46.04</c:v>
                </c:pt>
                <c:pt idx="54">
                  <c:v>46.44</c:v>
                </c:pt>
                <c:pt idx="55">
                  <c:v>46.9</c:v>
                </c:pt>
                <c:pt idx="56">
                  <c:v>47.14</c:v>
                </c:pt>
                <c:pt idx="57">
                  <c:v>46.9</c:v>
                </c:pt>
                <c:pt idx="58">
                  <c:v>46.76</c:v>
                </c:pt>
                <c:pt idx="59">
                  <c:v>46.03</c:v>
                </c:pt>
                <c:pt idx="60">
                  <c:v>46.49</c:v>
                </c:pt>
                <c:pt idx="61">
                  <c:v>46.51</c:v>
                </c:pt>
                <c:pt idx="62">
                  <c:v>46.82</c:v>
                </c:pt>
                <c:pt idx="63">
                  <c:v>47.01</c:v>
                </c:pt>
                <c:pt idx="64">
                  <c:v>47.06</c:v>
                </c:pt>
                <c:pt idx="65">
                  <c:v>47.1</c:v>
                </c:pt>
                <c:pt idx="66">
                  <c:v>47.05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878688"/>
        <c:axId val="657879080"/>
      </c:lineChart>
      <c:catAx>
        <c:axId val="65787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79080"/>
        <c:crosses val="autoZero"/>
        <c:auto val="1"/>
        <c:lblAlgn val="ctr"/>
        <c:lblOffset val="100"/>
        <c:noMultiLvlLbl val="0"/>
      </c:catAx>
      <c:valAx>
        <c:axId val="657879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7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24.11</c:v>
                </c:pt>
                <c:pt idx="1">
                  <c:v>24.18</c:v>
                </c:pt>
                <c:pt idx="2">
                  <c:v>23.97</c:v>
                </c:pt>
                <c:pt idx="3">
                  <c:v>23.52</c:v>
                </c:pt>
                <c:pt idx="4">
                  <c:v>23.56</c:v>
                </c:pt>
                <c:pt idx="5">
                  <c:v>22.85</c:v>
                </c:pt>
                <c:pt idx="6">
                  <c:v>21.89</c:v>
                </c:pt>
                <c:pt idx="7">
                  <c:v>21.96</c:v>
                </c:pt>
                <c:pt idx="8">
                  <c:v>21.71</c:v>
                </c:pt>
                <c:pt idx="9">
                  <c:v>22.32</c:v>
                </c:pt>
                <c:pt idx="10">
                  <c:v>21.74</c:v>
                </c:pt>
                <c:pt idx="11">
                  <c:v>22.18</c:v>
                </c:pt>
                <c:pt idx="12">
                  <c:v>22.31</c:v>
                </c:pt>
                <c:pt idx="13">
                  <c:v>22.79</c:v>
                </c:pt>
                <c:pt idx="14">
                  <c:v>22.48</c:v>
                </c:pt>
                <c:pt idx="15">
                  <c:v>22.34</c:v>
                </c:pt>
                <c:pt idx="16">
                  <c:v>22.04</c:v>
                </c:pt>
                <c:pt idx="17">
                  <c:v>22.11</c:v>
                </c:pt>
                <c:pt idx="18">
                  <c:v>22.36</c:v>
                </c:pt>
                <c:pt idx="19">
                  <c:v>22.55</c:v>
                </c:pt>
                <c:pt idx="20">
                  <c:v>21.92</c:v>
                </c:pt>
                <c:pt idx="21">
                  <c:v>22.27</c:v>
                </c:pt>
                <c:pt idx="22">
                  <c:v>22.78</c:v>
                </c:pt>
                <c:pt idx="23">
                  <c:v>23.3</c:v>
                </c:pt>
                <c:pt idx="24">
                  <c:v>23.26</c:v>
                </c:pt>
                <c:pt idx="25">
                  <c:v>23.19</c:v>
                </c:pt>
                <c:pt idx="26">
                  <c:v>20.58</c:v>
                </c:pt>
                <c:pt idx="27">
                  <c:v>20.65</c:v>
                </c:pt>
                <c:pt idx="28">
                  <c:v>20.350000000000001</c:v>
                </c:pt>
                <c:pt idx="29">
                  <c:v>20.27</c:v>
                </c:pt>
                <c:pt idx="30">
                  <c:v>20.29</c:v>
                </c:pt>
                <c:pt idx="31">
                  <c:v>20.02</c:v>
                </c:pt>
                <c:pt idx="32">
                  <c:v>20.13</c:v>
                </c:pt>
                <c:pt idx="33">
                  <c:v>20.02</c:v>
                </c:pt>
                <c:pt idx="34">
                  <c:v>20.5</c:v>
                </c:pt>
                <c:pt idx="35">
                  <c:v>20.66</c:v>
                </c:pt>
                <c:pt idx="36">
                  <c:v>20.440000000000001</c:v>
                </c:pt>
                <c:pt idx="37">
                  <c:v>19.059999999999999</c:v>
                </c:pt>
                <c:pt idx="38">
                  <c:v>18.61</c:v>
                </c:pt>
                <c:pt idx="39">
                  <c:v>18.79</c:v>
                </c:pt>
                <c:pt idx="40">
                  <c:v>18.48</c:v>
                </c:pt>
                <c:pt idx="41">
                  <c:v>19.53</c:v>
                </c:pt>
                <c:pt idx="42">
                  <c:v>19.420000000000002</c:v>
                </c:pt>
                <c:pt idx="43">
                  <c:v>19.989999999999998</c:v>
                </c:pt>
                <c:pt idx="44">
                  <c:v>20.13</c:v>
                </c:pt>
                <c:pt idx="45">
                  <c:v>19.91</c:v>
                </c:pt>
                <c:pt idx="46">
                  <c:v>19.739999999999998</c:v>
                </c:pt>
                <c:pt idx="47">
                  <c:v>19.489999999999998</c:v>
                </c:pt>
                <c:pt idx="48">
                  <c:v>19.21</c:v>
                </c:pt>
                <c:pt idx="49">
                  <c:v>19.18</c:v>
                </c:pt>
                <c:pt idx="50">
                  <c:v>18.239999999999998</c:v>
                </c:pt>
                <c:pt idx="51">
                  <c:v>18.100000000000001</c:v>
                </c:pt>
                <c:pt idx="52">
                  <c:v>17.71</c:v>
                </c:pt>
                <c:pt idx="53">
                  <c:v>17.670000000000002</c:v>
                </c:pt>
                <c:pt idx="54">
                  <c:v>16.989999999999998</c:v>
                </c:pt>
                <c:pt idx="55">
                  <c:v>17.2</c:v>
                </c:pt>
                <c:pt idx="56">
                  <c:v>17.41</c:v>
                </c:pt>
                <c:pt idx="57">
                  <c:v>17.38</c:v>
                </c:pt>
                <c:pt idx="58">
                  <c:v>16.68</c:v>
                </c:pt>
                <c:pt idx="59">
                  <c:v>16.62</c:v>
                </c:pt>
                <c:pt idx="60">
                  <c:v>16.68</c:v>
                </c:pt>
                <c:pt idx="61">
                  <c:v>16.98</c:v>
                </c:pt>
                <c:pt idx="62">
                  <c:v>17.16</c:v>
                </c:pt>
                <c:pt idx="63">
                  <c:v>17.2</c:v>
                </c:pt>
                <c:pt idx="64">
                  <c:v>17.53</c:v>
                </c:pt>
                <c:pt idx="65">
                  <c:v>17.64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881040"/>
        <c:axId val="657881432"/>
      </c:lineChart>
      <c:dateAx>
        <c:axId val="65788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1432"/>
        <c:crosses val="autoZero"/>
        <c:auto val="1"/>
        <c:lblOffset val="100"/>
        <c:baseTimeUnit val="days"/>
      </c:dateAx>
      <c:valAx>
        <c:axId val="6578814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56.6</c:v>
                </c:pt>
                <c:pt idx="1">
                  <c:v>56.89</c:v>
                </c:pt>
                <c:pt idx="2">
                  <c:v>57.34</c:v>
                </c:pt>
                <c:pt idx="3">
                  <c:v>57.51</c:v>
                </c:pt>
                <c:pt idx="4">
                  <c:v>57.99</c:v>
                </c:pt>
                <c:pt idx="5">
                  <c:v>55.9</c:v>
                </c:pt>
                <c:pt idx="6">
                  <c:v>54.31</c:v>
                </c:pt>
                <c:pt idx="7">
                  <c:v>53.69</c:v>
                </c:pt>
                <c:pt idx="8">
                  <c:v>52.68</c:v>
                </c:pt>
                <c:pt idx="9">
                  <c:v>53.03</c:v>
                </c:pt>
                <c:pt idx="10">
                  <c:v>52.99</c:v>
                </c:pt>
                <c:pt idx="11">
                  <c:v>53.55</c:v>
                </c:pt>
                <c:pt idx="12">
                  <c:v>53.67</c:v>
                </c:pt>
                <c:pt idx="13">
                  <c:v>54.14</c:v>
                </c:pt>
                <c:pt idx="14">
                  <c:v>53.78</c:v>
                </c:pt>
                <c:pt idx="15">
                  <c:v>53.62</c:v>
                </c:pt>
                <c:pt idx="16">
                  <c:v>53.72</c:v>
                </c:pt>
                <c:pt idx="17">
                  <c:v>53.61</c:v>
                </c:pt>
                <c:pt idx="18">
                  <c:v>54.05</c:v>
                </c:pt>
                <c:pt idx="19">
                  <c:v>53.39</c:v>
                </c:pt>
                <c:pt idx="20">
                  <c:v>53.06</c:v>
                </c:pt>
                <c:pt idx="21">
                  <c:v>53.37</c:v>
                </c:pt>
                <c:pt idx="22">
                  <c:v>53.38</c:v>
                </c:pt>
                <c:pt idx="23">
                  <c:v>54.28</c:v>
                </c:pt>
                <c:pt idx="24">
                  <c:v>54.03</c:v>
                </c:pt>
                <c:pt idx="25">
                  <c:v>53.79</c:v>
                </c:pt>
                <c:pt idx="26">
                  <c:v>53.95</c:v>
                </c:pt>
                <c:pt idx="27">
                  <c:v>53.99</c:v>
                </c:pt>
                <c:pt idx="28">
                  <c:v>53.68</c:v>
                </c:pt>
                <c:pt idx="29">
                  <c:v>53.75</c:v>
                </c:pt>
                <c:pt idx="30">
                  <c:v>53.6</c:v>
                </c:pt>
                <c:pt idx="31">
                  <c:v>52.92</c:v>
                </c:pt>
                <c:pt idx="32">
                  <c:v>53.29</c:v>
                </c:pt>
                <c:pt idx="33">
                  <c:v>53.6</c:v>
                </c:pt>
                <c:pt idx="34">
                  <c:v>53.83</c:v>
                </c:pt>
                <c:pt idx="35">
                  <c:v>53.66</c:v>
                </c:pt>
                <c:pt idx="36">
                  <c:v>53.3</c:v>
                </c:pt>
                <c:pt idx="37">
                  <c:v>51.77</c:v>
                </c:pt>
                <c:pt idx="38">
                  <c:v>51.41</c:v>
                </c:pt>
                <c:pt idx="39">
                  <c:v>50.46</c:v>
                </c:pt>
                <c:pt idx="40">
                  <c:v>49.73</c:v>
                </c:pt>
                <c:pt idx="41">
                  <c:v>48.72</c:v>
                </c:pt>
                <c:pt idx="42">
                  <c:v>48.84</c:v>
                </c:pt>
                <c:pt idx="43">
                  <c:v>48.69</c:v>
                </c:pt>
                <c:pt idx="44">
                  <c:v>48.85</c:v>
                </c:pt>
                <c:pt idx="45">
                  <c:v>48.72</c:v>
                </c:pt>
                <c:pt idx="46">
                  <c:v>48.58</c:v>
                </c:pt>
                <c:pt idx="47">
                  <c:v>48.31</c:v>
                </c:pt>
                <c:pt idx="48">
                  <c:v>48.45</c:v>
                </c:pt>
                <c:pt idx="49">
                  <c:v>48.32</c:v>
                </c:pt>
                <c:pt idx="50">
                  <c:v>47.94</c:v>
                </c:pt>
                <c:pt idx="51">
                  <c:v>47.75</c:v>
                </c:pt>
                <c:pt idx="52">
                  <c:v>47.21</c:v>
                </c:pt>
                <c:pt idx="53">
                  <c:v>45.66</c:v>
                </c:pt>
                <c:pt idx="54">
                  <c:v>45.81</c:v>
                </c:pt>
                <c:pt idx="56">
                  <c:v>45.65</c:v>
                </c:pt>
                <c:pt idx="57">
                  <c:v>44.75</c:v>
                </c:pt>
                <c:pt idx="58">
                  <c:v>44.47</c:v>
                </c:pt>
                <c:pt idx="59">
                  <c:v>43.98</c:v>
                </c:pt>
                <c:pt idx="60">
                  <c:v>43.6</c:v>
                </c:pt>
                <c:pt idx="61">
                  <c:v>44.18</c:v>
                </c:pt>
                <c:pt idx="62">
                  <c:v>44.22</c:v>
                </c:pt>
                <c:pt idx="63">
                  <c:v>45.03</c:v>
                </c:pt>
                <c:pt idx="64">
                  <c:v>45.01</c:v>
                </c:pt>
                <c:pt idx="65">
                  <c:v>45.14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883392"/>
        <c:axId val="657883784"/>
      </c:lineChart>
      <c:dateAx>
        <c:axId val="65788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3784"/>
        <c:crosses val="autoZero"/>
        <c:auto val="1"/>
        <c:lblOffset val="100"/>
        <c:baseTimeUnit val="days"/>
      </c:dateAx>
      <c:valAx>
        <c:axId val="657883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12-Dec-16</c:v>
                </c:pt>
                <c:pt idx="34">
                  <c:v>9-Dec-16</c:v>
                </c:pt>
                <c:pt idx="35">
                  <c:v>8-Dec-16</c:v>
                </c:pt>
                <c:pt idx="36">
                  <c:v>7-Dec-16</c:v>
                </c:pt>
                <c:pt idx="37">
                  <c:v>6-Dec-16</c:v>
                </c:pt>
                <c:pt idx="38">
                  <c:v>5-Dec-16</c:v>
                </c:pt>
                <c:pt idx="39">
                  <c:v>2-Dec-16</c:v>
                </c:pt>
                <c:pt idx="40">
                  <c:v>1-Dec-16</c:v>
                </c:pt>
                <c:pt idx="41">
                  <c:v>30-Nov-16</c:v>
                </c:pt>
                <c:pt idx="42">
                  <c:v>29-Nov-16</c:v>
                </c:pt>
                <c:pt idx="43">
                  <c:v>28-Nov-16</c:v>
                </c:pt>
                <c:pt idx="44">
                  <c:v>25-Nov-16</c:v>
                </c:pt>
                <c:pt idx="45">
                  <c:v>23-Nov-16</c:v>
                </c:pt>
                <c:pt idx="46">
                  <c:v>22-Nov-16</c:v>
                </c:pt>
                <c:pt idx="47">
                  <c:v>21-Nov-16</c:v>
                </c:pt>
                <c:pt idx="48">
                  <c:v>18-Nov-16</c:v>
                </c:pt>
                <c:pt idx="49">
                  <c:v>17-Nov-16</c:v>
                </c:pt>
                <c:pt idx="50">
                  <c:v>16-Nov-16</c:v>
                </c:pt>
                <c:pt idx="51">
                  <c:v>15-Nov-16</c:v>
                </c:pt>
                <c:pt idx="52">
                  <c:v>14-Nov-16</c:v>
                </c:pt>
                <c:pt idx="53">
                  <c:v>11-Nov-16</c:v>
                </c:pt>
                <c:pt idx="54">
                  <c:v>10-Nov-16</c:v>
                </c:pt>
                <c:pt idx="55">
                  <c:v>9-Nov-16</c:v>
                </c:pt>
                <c:pt idx="56">
                  <c:v>8-Nov-16</c:v>
                </c:pt>
                <c:pt idx="57">
                  <c:v>7-Nov-16</c:v>
                </c:pt>
                <c:pt idx="58">
                  <c:v>4-Nov-16</c:v>
                </c:pt>
                <c:pt idx="59">
                  <c:v>3-Nov-16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36.82</c:v>
                </c:pt>
                <c:pt idx="1">
                  <c:v>37.42</c:v>
                </c:pt>
                <c:pt idx="2">
                  <c:v>37.979999999999997</c:v>
                </c:pt>
                <c:pt idx="3">
                  <c:v>37.56</c:v>
                </c:pt>
                <c:pt idx="4">
                  <c:v>37.799999999999997</c:v>
                </c:pt>
                <c:pt idx="5">
                  <c:v>37.619999999999997</c:v>
                </c:pt>
                <c:pt idx="6">
                  <c:v>36.770000000000003</c:v>
                </c:pt>
                <c:pt idx="7">
                  <c:v>36.94</c:v>
                </c:pt>
                <c:pt idx="8">
                  <c:v>36.57</c:v>
                </c:pt>
                <c:pt idx="9">
                  <c:v>36.76</c:v>
                </c:pt>
                <c:pt idx="10">
                  <c:v>36.799999999999997</c:v>
                </c:pt>
                <c:pt idx="11">
                  <c:v>36.79</c:v>
                </c:pt>
                <c:pt idx="12">
                  <c:v>36.71</c:v>
                </c:pt>
                <c:pt idx="13">
                  <c:v>36.950000000000003</c:v>
                </c:pt>
                <c:pt idx="14">
                  <c:v>36.54</c:v>
                </c:pt>
                <c:pt idx="15">
                  <c:v>36.61</c:v>
                </c:pt>
                <c:pt idx="16">
                  <c:v>36.479999999999997</c:v>
                </c:pt>
                <c:pt idx="17">
                  <c:v>36.35</c:v>
                </c:pt>
                <c:pt idx="18">
                  <c:v>36.409999999999997</c:v>
                </c:pt>
                <c:pt idx="19">
                  <c:v>36.6</c:v>
                </c:pt>
                <c:pt idx="20">
                  <c:v>36.270000000000003</c:v>
                </c:pt>
                <c:pt idx="21">
                  <c:v>36.659999999999997</c:v>
                </c:pt>
                <c:pt idx="22">
                  <c:v>36.630000000000003</c:v>
                </c:pt>
                <c:pt idx="23">
                  <c:v>37.07</c:v>
                </c:pt>
                <c:pt idx="24">
                  <c:v>36.97</c:v>
                </c:pt>
                <c:pt idx="25">
                  <c:v>36.93</c:v>
                </c:pt>
                <c:pt idx="26">
                  <c:v>36.979999999999997</c:v>
                </c:pt>
                <c:pt idx="27">
                  <c:v>37.21</c:v>
                </c:pt>
                <c:pt idx="28">
                  <c:v>36.89</c:v>
                </c:pt>
                <c:pt idx="29">
                  <c:v>36.31</c:v>
                </c:pt>
                <c:pt idx="30">
                  <c:v>36.79</c:v>
                </c:pt>
                <c:pt idx="31">
                  <c:v>36.549999999999997</c:v>
                </c:pt>
                <c:pt idx="32">
                  <c:v>36.799999999999997</c:v>
                </c:pt>
                <c:pt idx="33">
                  <c:v>35.97</c:v>
                </c:pt>
                <c:pt idx="34">
                  <c:v>35.76</c:v>
                </c:pt>
                <c:pt idx="35">
                  <c:v>35.700000000000003</c:v>
                </c:pt>
                <c:pt idx="36">
                  <c:v>35.5</c:v>
                </c:pt>
                <c:pt idx="37">
                  <c:v>34.72</c:v>
                </c:pt>
                <c:pt idx="38">
                  <c:v>34.39</c:v>
                </c:pt>
                <c:pt idx="39">
                  <c:v>34.159999999999997</c:v>
                </c:pt>
                <c:pt idx="40">
                  <c:v>33.76</c:v>
                </c:pt>
                <c:pt idx="41">
                  <c:v>34.700000000000003</c:v>
                </c:pt>
                <c:pt idx="42">
                  <c:v>35.31</c:v>
                </c:pt>
                <c:pt idx="43">
                  <c:v>35.51</c:v>
                </c:pt>
                <c:pt idx="44">
                  <c:v>35.44</c:v>
                </c:pt>
                <c:pt idx="45">
                  <c:v>35.200000000000003</c:v>
                </c:pt>
                <c:pt idx="46">
                  <c:v>35.479999999999997</c:v>
                </c:pt>
                <c:pt idx="47">
                  <c:v>34.979999999999997</c:v>
                </c:pt>
                <c:pt idx="48">
                  <c:v>34.950000000000003</c:v>
                </c:pt>
                <c:pt idx="49">
                  <c:v>35.020000000000003</c:v>
                </c:pt>
                <c:pt idx="50">
                  <c:v>34.840000000000003</c:v>
                </c:pt>
                <c:pt idx="51">
                  <c:v>34.909999999999997</c:v>
                </c:pt>
                <c:pt idx="52">
                  <c:v>34.479999999999997</c:v>
                </c:pt>
                <c:pt idx="53">
                  <c:v>34.61</c:v>
                </c:pt>
                <c:pt idx="54">
                  <c:v>34.5</c:v>
                </c:pt>
                <c:pt idx="55">
                  <c:v>34.75</c:v>
                </c:pt>
                <c:pt idx="56">
                  <c:v>34.74</c:v>
                </c:pt>
                <c:pt idx="57">
                  <c:v>34.69</c:v>
                </c:pt>
                <c:pt idx="58">
                  <c:v>33.61</c:v>
                </c:pt>
                <c:pt idx="59">
                  <c:v>33.93</c:v>
                </c:pt>
                <c:pt idx="61">
                  <c:v>34.6</c:v>
                </c:pt>
                <c:pt idx="62">
                  <c:v>34.520000000000003</c:v>
                </c:pt>
                <c:pt idx="63">
                  <c:v>34.869999999999997</c:v>
                </c:pt>
                <c:pt idx="64">
                  <c:v>34.74</c:v>
                </c:pt>
                <c:pt idx="65">
                  <c:v>34.81</c:v>
                </c:pt>
                <c:pt idx="66">
                  <c:v>34.92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885744"/>
        <c:axId val="657886136"/>
      </c:lineChart>
      <c:catAx>
        <c:axId val="657885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6136"/>
        <c:crosses val="autoZero"/>
        <c:auto val="1"/>
        <c:lblAlgn val="ctr"/>
        <c:lblOffset val="100"/>
        <c:noMultiLvlLbl val="0"/>
      </c:catAx>
      <c:valAx>
        <c:axId val="657886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54.18</c:v>
                </c:pt>
                <c:pt idx="1">
                  <c:v>53.94</c:v>
                </c:pt>
                <c:pt idx="2">
                  <c:v>54.87</c:v>
                </c:pt>
                <c:pt idx="3">
                  <c:v>56.17</c:v>
                </c:pt>
                <c:pt idx="4">
                  <c:v>56.46</c:v>
                </c:pt>
                <c:pt idx="5">
                  <c:v>57.52</c:v>
                </c:pt>
                <c:pt idx="6">
                  <c:v>57.15</c:v>
                </c:pt>
                <c:pt idx="7">
                  <c:v>57.98</c:v>
                </c:pt>
                <c:pt idx="8">
                  <c:v>57.72</c:v>
                </c:pt>
                <c:pt idx="9">
                  <c:v>58.83</c:v>
                </c:pt>
                <c:pt idx="10">
                  <c:v>59.3</c:v>
                </c:pt>
                <c:pt idx="11">
                  <c:v>58.89</c:v>
                </c:pt>
                <c:pt idx="12">
                  <c:v>58.85</c:v>
                </c:pt>
                <c:pt idx="13">
                  <c:v>61.84</c:v>
                </c:pt>
                <c:pt idx="14">
                  <c:v>61.45</c:v>
                </c:pt>
                <c:pt idx="15">
                  <c:v>60.61</c:v>
                </c:pt>
                <c:pt idx="16">
                  <c:v>61.9</c:v>
                </c:pt>
                <c:pt idx="17">
                  <c:v>62.1</c:v>
                </c:pt>
                <c:pt idx="18">
                  <c:v>61.93</c:v>
                </c:pt>
                <c:pt idx="19">
                  <c:v>62.82</c:v>
                </c:pt>
                <c:pt idx="20">
                  <c:v>62.29</c:v>
                </c:pt>
                <c:pt idx="21">
                  <c:v>62.9</c:v>
                </c:pt>
                <c:pt idx="22">
                  <c:v>63.48</c:v>
                </c:pt>
                <c:pt idx="23">
                  <c:v>64.41</c:v>
                </c:pt>
                <c:pt idx="24">
                  <c:v>63.78</c:v>
                </c:pt>
                <c:pt idx="25">
                  <c:v>63.71</c:v>
                </c:pt>
                <c:pt idx="26">
                  <c:v>63.56</c:v>
                </c:pt>
                <c:pt idx="27">
                  <c:v>63.39</c:v>
                </c:pt>
                <c:pt idx="28">
                  <c:v>63.37</c:v>
                </c:pt>
                <c:pt idx="29">
                  <c:v>62.5</c:v>
                </c:pt>
                <c:pt idx="30">
                  <c:v>62.68</c:v>
                </c:pt>
                <c:pt idx="32">
                  <c:v>63.17</c:v>
                </c:pt>
                <c:pt idx="33">
                  <c:v>65.14</c:v>
                </c:pt>
                <c:pt idx="34">
                  <c:v>62.9</c:v>
                </c:pt>
                <c:pt idx="35">
                  <c:v>62.76</c:v>
                </c:pt>
                <c:pt idx="36">
                  <c:v>61.67</c:v>
                </c:pt>
                <c:pt idx="37">
                  <c:v>60.95</c:v>
                </c:pt>
                <c:pt idx="38">
                  <c:v>59.81</c:v>
                </c:pt>
                <c:pt idx="39">
                  <c:v>59</c:v>
                </c:pt>
                <c:pt idx="40">
                  <c:v>57.92</c:v>
                </c:pt>
                <c:pt idx="41">
                  <c:v>56.11</c:v>
                </c:pt>
                <c:pt idx="42">
                  <c:v>55.96</c:v>
                </c:pt>
                <c:pt idx="43">
                  <c:v>49.05</c:v>
                </c:pt>
                <c:pt idx="44">
                  <c:v>51</c:v>
                </c:pt>
                <c:pt idx="45">
                  <c:v>52.73</c:v>
                </c:pt>
                <c:pt idx="46">
                  <c:v>53.2</c:v>
                </c:pt>
                <c:pt idx="47">
                  <c:v>52.62</c:v>
                </c:pt>
                <c:pt idx="48">
                  <c:v>52.81</c:v>
                </c:pt>
                <c:pt idx="49">
                  <c:v>50.97</c:v>
                </c:pt>
                <c:pt idx="50">
                  <c:v>50.5</c:v>
                </c:pt>
                <c:pt idx="51">
                  <c:v>50.82</c:v>
                </c:pt>
                <c:pt idx="52">
                  <c:v>50.59</c:v>
                </c:pt>
                <c:pt idx="53">
                  <c:v>48.07</c:v>
                </c:pt>
                <c:pt idx="54">
                  <c:v>47.58</c:v>
                </c:pt>
                <c:pt idx="55">
                  <c:v>49.64</c:v>
                </c:pt>
                <c:pt idx="56">
                  <c:v>49</c:v>
                </c:pt>
                <c:pt idx="57">
                  <c:v>47.74</c:v>
                </c:pt>
                <c:pt idx="58">
                  <c:v>47.44</c:v>
                </c:pt>
                <c:pt idx="59">
                  <c:v>46.42</c:v>
                </c:pt>
                <c:pt idx="60">
                  <c:v>47.09</c:v>
                </c:pt>
                <c:pt idx="61">
                  <c:v>47.09</c:v>
                </c:pt>
                <c:pt idx="62">
                  <c:v>47.85</c:v>
                </c:pt>
                <c:pt idx="63">
                  <c:v>47.97</c:v>
                </c:pt>
                <c:pt idx="64">
                  <c:v>50.3</c:v>
                </c:pt>
                <c:pt idx="65">
                  <c:v>50.42</c:v>
                </c:pt>
                <c:pt idx="66">
                  <c:v>50.26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888096"/>
        <c:axId val="657888488"/>
      </c:lineChart>
      <c:dateAx>
        <c:axId val="65788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8488"/>
        <c:crosses val="autoZero"/>
        <c:auto val="1"/>
        <c:lblOffset val="100"/>
        <c:baseTimeUnit val="days"/>
      </c:dateAx>
      <c:valAx>
        <c:axId val="657888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8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42738.00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12-Dec-16</c:v>
                </c:pt>
                <c:pt idx="34">
                  <c:v>9-Dec-16</c:v>
                </c:pt>
                <c:pt idx="35">
                  <c:v>8-Dec-16</c:v>
                </c:pt>
                <c:pt idx="36">
                  <c:v>7-Dec-16</c:v>
                </c:pt>
                <c:pt idx="37">
                  <c:v>6-Dec-16</c:v>
                </c:pt>
                <c:pt idx="38">
                  <c:v>5-Dec-16</c:v>
                </c:pt>
                <c:pt idx="39">
                  <c:v>2-Dec-16</c:v>
                </c:pt>
                <c:pt idx="40">
                  <c:v>1-Dec-16</c:v>
                </c:pt>
                <c:pt idx="41">
                  <c:v>30-Nov-16</c:v>
                </c:pt>
                <c:pt idx="42">
                  <c:v>29-Nov-16</c:v>
                </c:pt>
                <c:pt idx="43">
                  <c:v>28-Nov-16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106.58</c:v>
                </c:pt>
                <c:pt idx="1">
                  <c:v>108</c:v>
                </c:pt>
                <c:pt idx="2">
                  <c:v>109.2</c:v>
                </c:pt>
                <c:pt idx="3">
                  <c:v>110.15</c:v>
                </c:pt>
                <c:pt idx="4">
                  <c:v>110.42</c:v>
                </c:pt>
                <c:pt idx="5">
                  <c:v>108.72</c:v>
                </c:pt>
                <c:pt idx="6">
                  <c:v>107.99</c:v>
                </c:pt>
                <c:pt idx="7">
                  <c:v>108.6</c:v>
                </c:pt>
                <c:pt idx="8">
                  <c:v>106.24</c:v>
                </c:pt>
                <c:pt idx="9">
                  <c:v>103.77</c:v>
                </c:pt>
                <c:pt idx="10">
                  <c:v>103.37</c:v>
                </c:pt>
                <c:pt idx="11">
                  <c:v>105.25</c:v>
                </c:pt>
                <c:pt idx="12">
                  <c:v>104.7</c:v>
                </c:pt>
                <c:pt idx="13">
                  <c:v>104.27</c:v>
                </c:pt>
                <c:pt idx="14">
                  <c:v>103.42</c:v>
                </c:pt>
                <c:pt idx="15">
                  <c:v>102.42</c:v>
                </c:pt>
                <c:pt idx="16">
                  <c:v>103.19</c:v>
                </c:pt>
                <c:pt idx="17">
                  <c:v>102.13</c:v>
                </c:pt>
                <c:pt idx="18">
                  <c:v>103.14</c:v>
                </c:pt>
                <c:pt idx="19">
                  <c:v>102.52</c:v>
                </c:pt>
                <c:pt idx="20">
                  <c:v>103.68</c:v>
                </c:pt>
                <c:pt idx="21">
                  <c:v>104.42</c:v>
                </c:pt>
                <c:pt idx="22">
                  <c:v>104.76</c:v>
                </c:pt>
                <c:pt idx="23">
                  <c:v>105.71</c:v>
                </c:pt>
                <c:pt idx="24">
                  <c:v>105.18</c:v>
                </c:pt>
                <c:pt idx="25">
                  <c:v>105.19</c:v>
                </c:pt>
                <c:pt idx="26">
                  <c:v>104.65</c:v>
                </c:pt>
                <c:pt idx="27">
                  <c:v>104.65</c:v>
                </c:pt>
                <c:pt idx="28">
                  <c:v>103.4</c:v>
                </c:pt>
                <c:pt idx="29">
                  <c:v>103.31</c:v>
                </c:pt>
                <c:pt idx="30">
                  <c:v>104.68</c:v>
                </c:pt>
                <c:pt idx="31">
                  <c:v>102.82</c:v>
                </c:pt>
                <c:pt idx="32">
                  <c:v>104.04</c:v>
                </c:pt>
                <c:pt idx="33">
                  <c:v>104.32</c:v>
                </c:pt>
                <c:pt idx="34">
                  <c:v>104.99</c:v>
                </c:pt>
                <c:pt idx="35">
                  <c:v>105.37</c:v>
                </c:pt>
                <c:pt idx="36">
                  <c:v>106.33</c:v>
                </c:pt>
                <c:pt idx="37">
                  <c:v>103.15</c:v>
                </c:pt>
                <c:pt idx="38">
                  <c:v>102.84</c:v>
                </c:pt>
                <c:pt idx="39">
                  <c:v>102.65</c:v>
                </c:pt>
                <c:pt idx="40">
                  <c:v>103.39</c:v>
                </c:pt>
                <c:pt idx="41">
                  <c:v>101.33</c:v>
                </c:pt>
                <c:pt idx="42">
                  <c:v>100.57</c:v>
                </c:pt>
                <c:pt idx="43">
                  <c:v>100.69</c:v>
                </c:pt>
                <c:pt idx="45">
                  <c:v>102.1</c:v>
                </c:pt>
                <c:pt idx="46">
                  <c:v>101.39</c:v>
                </c:pt>
                <c:pt idx="47">
                  <c:v>100.49</c:v>
                </c:pt>
                <c:pt idx="48">
                  <c:v>100.75</c:v>
                </c:pt>
                <c:pt idx="49">
                  <c:v>99.83</c:v>
                </c:pt>
                <c:pt idx="50">
                  <c:v>98.81</c:v>
                </c:pt>
                <c:pt idx="51">
                  <c:v>98.01</c:v>
                </c:pt>
                <c:pt idx="52">
                  <c:v>99.11</c:v>
                </c:pt>
                <c:pt idx="53">
                  <c:v>99.43</c:v>
                </c:pt>
                <c:pt idx="54">
                  <c:v>96.88</c:v>
                </c:pt>
                <c:pt idx="55">
                  <c:v>97.49</c:v>
                </c:pt>
                <c:pt idx="56">
                  <c:v>93.95</c:v>
                </c:pt>
                <c:pt idx="57">
                  <c:v>90.6</c:v>
                </c:pt>
                <c:pt idx="58">
                  <c:v>90.75</c:v>
                </c:pt>
                <c:pt idx="59">
                  <c:v>88.76</c:v>
                </c:pt>
                <c:pt idx="60">
                  <c:v>88.77</c:v>
                </c:pt>
                <c:pt idx="61">
                  <c:v>88.69</c:v>
                </c:pt>
                <c:pt idx="62">
                  <c:v>87.89</c:v>
                </c:pt>
                <c:pt idx="63">
                  <c:v>88.18</c:v>
                </c:pt>
                <c:pt idx="64">
                  <c:v>88.37</c:v>
                </c:pt>
                <c:pt idx="65">
                  <c:v>88.82</c:v>
                </c:pt>
                <c:pt idx="66">
                  <c:v>89.05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890448"/>
        <c:axId val="657890840"/>
      </c:lineChart>
      <c:catAx>
        <c:axId val="657890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90840"/>
        <c:crosses val="autoZero"/>
        <c:auto val="1"/>
        <c:lblAlgn val="ctr"/>
        <c:lblOffset val="100"/>
        <c:noMultiLvlLbl val="0"/>
      </c:catAx>
      <c:valAx>
        <c:axId val="657890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9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</c:v>
                </c:pt>
                <c:pt idx="1">
                  <c:v>48.03</c:v>
                </c:pt>
                <c:pt idx="2">
                  <c:v>49.02</c:v>
                </c:pt>
                <c:pt idx="3">
                  <c:v>49.33</c:v>
                </c:pt>
                <c:pt idx="4">
                  <c:v>48.09</c:v>
                </c:pt>
                <c:pt idx="5">
                  <c:v>46.84</c:v>
                </c:pt>
                <c:pt idx="6">
                  <c:v>46</c:v>
                </c:pt>
                <c:pt idx="7">
                  <c:v>45.63</c:v>
                </c:pt>
                <c:pt idx="8">
                  <c:v>45.62</c:v>
                </c:pt>
                <c:pt idx="9">
                  <c:v>45.67</c:v>
                </c:pt>
                <c:pt idx="10">
                  <c:v>44.74</c:v>
                </c:pt>
                <c:pt idx="11">
                  <c:v>44.95</c:v>
                </c:pt>
                <c:pt idx="12">
                  <c:v>45.35</c:v>
                </c:pt>
                <c:pt idx="13">
                  <c:v>45.75</c:v>
                </c:pt>
                <c:pt idx="14">
                  <c:v>45.22</c:v>
                </c:pt>
                <c:pt idx="15">
                  <c:v>44.39</c:v>
                </c:pt>
                <c:pt idx="16">
                  <c:v>44.25</c:v>
                </c:pt>
                <c:pt idx="17">
                  <c:v>44.55</c:v>
                </c:pt>
                <c:pt idx="18">
                  <c:v>44.77</c:v>
                </c:pt>
                <c:pt idx="19">
                  <c:v>42.79</c:v>
                </c:pt>
                <c:pt idx="20">
                  <c:v>42.53</c:v>
                </c:pt>
                <c:pt idx="21">
                  <c:v>42.66</c:v>
                </c:pt>
                <c:pt idx="22">
                  <c:v>42.93</c:v>
                </c:pt>
                <c:pt idx="23">
                  <c:v>43.69</c:v>
                </c:pt>
                <c:pt idx="24">
                  <c:v>43.51</c:v>
                </c:pt>
                <c:pt idx="25">
                  <c:v>43.38</c:v>
                </c:pt>
                <c:pt idx="26">
                  <c:v>44.93</c:v>
                </c:pt>
                <c:pt idx="27">
                  <c:v>44.92</c:v>
                </c:pt>
                <c:pt idx="28">
                  <c:v>43.06</c:v>
                </c:pt>
                <c:pt idx="29">
                  <c:v>44.13</c:v>
                </c:pt>
                <c:pt idx="30">
                  <c:v>45.14</c:v>
                </c:pt>
                <c:pt idx="31">
                  <c:v>44.03</c:v>
                </c:pt>
                <c:pt idx="32">
                  <c:v>43.9</c:v>
                </c:pt>
                <c:pt idx="33">
                  <c:v>43.99</c:v>
                </c:pt>
                <c:pt idx="34">
                  <c:v>44.5</c:v>
                </c:pt>
                <c:pt idx="35">
                  <c:v>44.02</c:v>
                </c:pt>
                <c:pt idx="36">
                  <c:v>42.66</c:v>
                </c:pt>
                <c:pt idx="37">
                  <c:v>41.25</c:v>
                </c:pt>
                <c:pt idx="38">
                  <c:v>40.64</c:v>
                </c:pt>
                <c:pt idx="39">
                  <c:v>39.28</c:v>
                </c:pt>
                <c:pt idx="40">
                  <c:v>38.85</c:v>
                </c:pt>
                <c:pt idx="41">
                  <c:v>39.81</c:v>
                </c:pt>
                <c:pt idx="42">
                  <c:v>40.71</c:v>
                </c:pt>
                <c:pt idx="43">
                  <c:v>40.1</c:v>
                </c:pt>
                <c:pt idx="44">
                  <c:v>40.58</c:v>
                </c:pt>
                <c:pt idx="45">
                  <c:v>39.979999999999997</c:v>
                </c:pt>
                <c:pt idx="46">
                  <c:v>40.25</c:v>
                </c:pt>
                <c:pt idx="47">
                  <c:v>39.590000000000003</c:v>
                </c:pt>
                <c:pt idx="48">
                  <c:v>39.68</c:v>
                </c:pt>
                <c:pt idx="49">
                  <c:v>39.83</c:v>
                </c:pt>
                <c:pt idx="50">
                  <c:v>39.57</c:v>
                </c:pt>
                <c:pt idx="51">
                  <c:v>40.17</c:v>
                </c:pt>
                <c:pt idx="52">
                  <c:v>41.34</c:v>
                </c:pt>
                <c:pt idx="53">
                  <c:v>38.42</c:v>
                </c:pt>
                <c:pt idx="54">
                  <c:v>37.97</c:v>
                </c:pt>
                <c:pt idx="55">
                  <c:v>35.53</c:v>
                </c:pt>
                <c:pt idx="56">
                  <c:v>39.130000000000003</c:v>
                </c:pt>
                <c:pt idx="57">
                  <c:v>37.83</c:v>
                </c:pt>
                <c:pt idx="58">
                  <c:v>37</c:v>
                </c:pt>
                <c:pt idx="59">
                  <c:v>37.21</c:v>
                </c:pt>
                <c:pt idx="60">
                  <c:v>37.49</c:v>
                </c:pt>
                <c:pt idx="61">
                  <c:v>37.700000000000003</c:v>
                </c:pt>
                <c:pt idx="62">
                  <c:v>38.869999999999997</c:v>
                </c:pt>
                <c:pt idx="63">
                  <c:v>38.24</c:v>
                </c:pt>
                <c:pt idx="64">
                  <c:v>35.71</c:v>
                </c:pt>
                <c:pt idx="65">
                  <c:v>37.97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892800"/>
        <c:axId val="657893192"/>
      </c:lineChart>
      <c:dateAx>
        <c:axId val="65789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93192"/>
        <c:crosses val="autoZero"/>
        <c:auto val="1"/>
        <c:lblOffset val="100"/>
        <c:baseTimeUnit val="days"/>
      </c:dateAx>
      <c:valAx>
        <c:axId val="6578931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89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227.53</c:v>
                </c:pt>
                <c:pt idx="1">
                  <c:v>227.55</c:v>
                </c:pt>
                <c:pt idx="2">
                  <c:v>228.97</c:v>
                </c:pt>
                <c:pt idx="3">
                  <c:v>229.33</c:v>
                </c:pt>
                <c:pt idx="4">
                  <c:v>229.57</c:v>
                </c:pt>
                <c:pt idx="5">
                  <c:v>227.6</c:v>
                </c:pt>
                <c:pt idx="6">
                  <c:v>226.15</c:v>
                </c:pt>
                <c:pt idx="7">
                  <c:v>226.74</c:v>
                </c:pt>
                <c:pt idx="8">
                  <c:v>225.91</c:v>
                </c:pt>
                <c:pt idx="9">
                  <c:v>226.75</c:v>
                </c:pt>
                <c:pt idx="10">
                  <c:v>226.25</c:v>
                </c:pt>
                <c:pt idx="11">
                  <c:v>227.05</c:v>
                </c:pt>
                <c:pt idx="12">
                  <c:v>226.53</c:v>
                </c:pt>
                <c:pt idx="13">
                  <c:v>227.1</c:v>
                </c:pt>
                <c:pt idx="14">
                  <c:v>226.46</c:v>
                </c:pt>
                <c:pt idx="15">
                  <c:v>226.46</c:v>
                </c:pt>
                <c:pt idx="16">
                  <c:v>227.21</c:v>
                </c:pt>
                <c:pt idx="17">
                  <c:v>226.4</c:v>
                </c:pt>
                <c:pt idx="18">
                  <c:v>226.58</c:v>
                </c:pt>
                <c:pt idx="19">
                  <c:v>225.24</c:v>
                </c:pt>
                <c:pt idx="20">
                  <c:v>223.53</c:v>
                </c:pt>
                <c:pt idx="21">
                  <c:v>224.35</c:v>
                </c:pt>
                <c:pt idx="22">
                  <c:v>224.4</c:v>
                </c:pt>
                <c:pt idx="23">
                  <c:v>226.27</c:v>
                </c:pt>
                <c:pt idx="24">
                  <c:v>225.71</c:v>
                </c:pt>
                <c:pt idx="25">
                  <c:v>225.38</c:v>
                </c:pt>
                <c:pt idx="26">
                  <c:v>225.77</c:v>
                </c:pt>
                <c:pt idx="27">
                  <c:v>226.4</c:v>
                </c:pt>
                <c:pt idx="28">
                  <c:v>225.53</c:v>
                </c:pt>
                <c:pt idx="29">
                  <c:v>225.04</c:v>
                </c:pt>
                <c:pt idx="31">
                  <c:v>226.81</c:v>
                </c:pt>
                <c:pt idx="32">
                  <c:v>225.88</c:v>
                </c:pt>
                <c:pt idx="33">
                  <c:v>227.76</c:v>
                </c:pt>
                <c:pt idx="34">
                  <c:v>226.25</c:v>
                </c:pt>
                <c:pt idx="35">
                  <c:v>226.51</c:v>
                </c:pt>
                <c:pt idx="36">
                  <c:v>225.15</c:v>
                </c:pt>
                <c:pt idx="37">
                  <c:v>224.6</c:v>
                </c:pt>
                <c:pt idx="38">
                  <c:v>221.7</c:v>
                </c:pt>
                <c:pt idx="39">
                  <c:v>221</c:v>
                </c:pt>
                <c:pt idx="40">
                  <c:v>219.68</c:v>
                </c:pt>
                <c:pt idx="41">
                  <c:v>219.57</c:v>
                </c:pt>
                <c:pt idx="42">
                  <c:v>220.38</c:v>
                </c:pt>
                <c:pt idx="43">
                  <c:v>220.91</c:v>
                </c:pt>
                <c:pt idx="44">
                  <c:v>220.48</c:v>
                </c:pt>
                <c:pt idx="45">
                  <c:v>221.52</c:v>
                </c:pt>
                <c:pt idx="46">
                  <c:v>220.7</c:v>
                </c:pt>
                <c:pt idx="47">
                  <c:v>220.58</c:v>
                </c:pt>
                <c:pt idx="48">
                  <c:v>220.15</c:v>
                </c:pt>
                <c:pt idx="49">
                  <c:v>218.5</c:v>
                </c:pt>
                <c:pt idx="50">
                  <c:v>218.99</c:v>
                </c:pt>
                <c:pt idx="51">
                  <c:v>217.87</c:v>
                </c:pt>
                <c:pt idx="52">
                  <c:v>218.28</c:v>
                </c:pt>
                <c:pt idx="53">
                  <c:v>216.59</c:v>
                </c:pt>
                <c:pt idx="54">
                  <c:v>216.42</c:v>
                </c:pt>
                <c:pt idx="55">
                  <c:v>216.92</c:v>
                </c:pt>
                <c:pt idx="56">
                  <c:v>216.38</c:v>
                </c:pt>
                <c:pt idx="57">
                  <c:v>214.11</c:v>
                </c:pt>
                <c:pt idx="58">
                  <c:v>213.15</c:v>
                </c:pt>
                <c:pt idx="59">
                  <c:v>208.55</c:v>
                </c:pt>
                <c:pt idx="60">
                  <c:v>208.78</c:v>
                </c:pt>
                <c:pt idx="61">
                  <c:v>209.74</c:v>
                </c:pt>
                <c:pt idx="62">
                  <c:v>211.01</c:v>
                </c:pt>
                <c:pt idx="63">
                  <c:v>212.55</c:v>
                </c:pt>
                <c:pt idx="64">
                  <c:v>212.54</c:v>
                </c:pt>
                <c:pt idx="65">
                  <c:v>213.17</c:v>
                </c:pt>
                <c:pt idx="66" formatCode="General">
                  <c:v>213.74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47768"/>
        <c:axId val="713848160"/>
      </c:lineChart>
      <c:dateAx>
        <c:axId val="71384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48160"/>
        <c:crosses val="autoZero"/>
        <c:auto val="1"/>
        <c:lblOffset val="100"/>
        <c:baseTimeUnit val="days"/>
      </c:dateAx>
      <c:valAx>
        <c:axId val="7138481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4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42766</c:v>
                </c:pt>
                <c:pt idx="2">
                  <c:v>42765</c:v>
                </c:pt>
                <c:pt idx="3">
                  <c:v>42762</c:v>
                </c:pt>
                <c:pt idx="4">
                  <c:v>42761</c:v>
                </c:pt>
                <c:pt idx="5">
                  <c:v>42760</c:v>
                </c:pt>
                <c:pt idx="6">
                  <c:v>42759</c:v>
                </c:pt>
                <c:pt idx="7">
                  <c:v>42758</c:v>
                </c:pt>
                <c:pt idx="8">
                  <c:v>42755</c:v>
                </c:pt>
                <c:pt idx="9">
                  <c:v>42754</c:v>
                </c:pt>
                <c:pt idx="10">
                  <c:v>42753</c:v>
                </c:pt>
                <c:pt idx="11">
                  <c:v>42752</c:v>
                </c:pt>
                <c:pt idx="12">
                  <c:v>42748</c:v>
                </c:pt>
                <c:pt idx="13">
                  <c:v>42747</c:v>
                </c:pt>
                <c:pt idx="14">
                  <c:v>42746</c:v>
                </c:pt>
                <c:pt idx="15">
                  <c:v>42745</c:v>
                </c:pt>
                <c:pt idx="16">
                  <c:v>42744</c:v>
                </c:pt>
                <c:pt idx="17">
                  <c:v>42741</c:v>
                </c:pt>
                <c:pt idx="18">
                  <c:v>42740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91.74</c:v>
                </c:pt>
                <c:pt idx="2">
                  <c:v>92.99</c:v>
                </c:pt>
                <c:pt idx="3">
                  <c:v>92.01</c:v>
                </c:pt>
                <c:pt idx="4">
                  <c:v>91.01</c:v>
                </c:pt>
                <c:pt idx="5">
                  <c:v>91.87</c:v>
                </c:pt>
                <c:pt idx="6">
                  <c:v>92.27</c:v>
                </c:pt>
                <c:pt idx="7">
                  <c:v>90.17</c:v>
                </c:pt>
                <c:pt idx="8">
                  <c:v>88.67</c:v>
                </c:pt>
                <c:pt idx="9">
                  <c:v>78.459999999999994</c:v>
                </c:pt>
                <c:pt idx="10">
                  <c:v>79.27</c:v>
                </c:pt>
                <c:pt idx="11">
                  <c:v>76.89</c:v>
                </c:pt>
                <c:pt idx="12">
                  <c:v>78.33</c:v>
                </c:pt>
                <c:pt idx="13">
                  <c:v>76.75</c:v>
                </c:pt>
                <c:pt idx="14">
                  <c:v>78.41</c:v>
                </c:pt>
                <c:pt idx="15">
                  <c:v>77.31</c:v>
                </c:pt>
                <c:pt idx="16">
                  <c:v>75.650000000000006</c:v>
                </c:pt>
                <c:pt idx="17">
                  <c:v>74.959999999999994</c:v>
                </c:pt>
                <c:pt idx="18">
                  <c:v>74.569999999999993</c:v>
                </c:pt>
                <c:pt idx="19">
                  <c:v>74.989999999999995</c:v>
                </c:pt>
                <c:pt idx="20">
                  <c:v>75.150000000000006</c:v>
                </c:pt>
                <c:pt idx="21">
                  <c:v>74.66</c:v>
                </c:pt>
                <c:pt idx="22">
                  <c:v>76.56</c:v>
                </c:pt>
                <c:pt idx="23">
                  <c:v>77.03</c:v>
                </c:pt>
                <c:pt idx="24">
                  <c:v>78.33</c:v>
                </c:pt>
                <c:pt idx="25">
                  <c:v>78.03</c:v>
                </c:pt>
                <c:pt idx="26">
                  <c:v>78.150000000000006</c:v>
                </c:pt>
                <c:pt idx="27">
                  <c:v>77.069999999999993</c:v>
                </c:pt>
                <c:pt idx="28">
                  <c:v>76.61</c:v>
                </c:pt>
                <c:pt idx="29">
                  <c:v>77.44</c:v>
                </c:pt>
                <c:pt idx="30">
                  <c:v>76.81</c:v>
                </c:pt>
                <c:pt idx="31">
                  <c:v>77.209999999999994</c:v>
                </c:pt>
                <c:pt idx="32">
                  <c:v>75.14</c:v>
                </c:pt>
                <c:pt idx="33">
                  <c:v>76.88</c:v>
                </c:pt>
                <c:pt idx="34">
                  <c:v>76.260000000000005</c:v>
                </c:pt>
                <c:pt idx="35">
                  <c:v>76.930000000000007</c:v>
                </c:pt>
                <c:pt idx="36">
                  <c:v>79.52</c:v>
                </c:pt>
                <c:pt idx="37">
                  <c:v>77.34</c:v>
                </c:pt>
                <c:pt idx="38">
                  <c:v>76.17</c:v>
                </c:pt>
                <c:pt idx="39">
                  <c:v>74.819999999999993</c:v>
                </c:pt>
                <c:pt idx="40">
                  <c:v>73.34</c:v>
                </c:pt>
                <c:pt idx="41">
                  <c:v>71.78</c:v>
                </c:pt>
                <c:pt idx="42">
                  <c:v>76.849999999999994</c:v>
                </c:pt>
                <c:pt idx="43">
                  <c:v>77.22</c:v>
                </c:pt>
                <c:pt idx="44">
                  <c:v>77.3</c:v>
                </c:pt>
                <c:pt idx="45">
                  <c:v>77.010000000000005</c:v>
                </c:pt>
                <c:pt idx="46">
                  <c:v>78.31</c:v>
                </c:pt>
                <c:pt idx="47">
                  <c:v>79.36</c:v>
                </c:pt>
                <c:pt idx="48">
                  <c:v>78.930000000000007</c:v>
                </c:pt>
                <c:pt idx="49">
                  <c:v>78.209999999999994</c:v>
                </c:pt>
                <c:pt idx="50">
                  <c:v>77.95</c:v>
                </c:pt>
                <c:pt idx="51">
                  <c:v>76.12</c:v>
                </c:pt>
                <c:pt idx="52">
                  <c:v>75.930000000000007</c:v>
                </c:pt>
                <c:pt idx="54">
                  <c:v>74.040000000000006</c:v>
                </c:pt>
                <c:pt idx="55">
                  <c:v>74.510000000000005</c:v>
                </c:pt>
                <c:pt idx="56">
                  <c:v>75.91</c:v>
                </c:pt>
                <c:pt idx="57">
                  <c:v>77.66</c:v>
                </c:pt>
                <c:pt idx="58">
                  <c:v>77.33</c:v>
                </c:pt>
                <c:pt idx="59">
                  <c:v>77.239999999999995</c:v>
                </c:pt>
                <c:pt idx="60">
                  <c:v>75.069999999999993</c:v>
                </c:pt>
                <c:pt idx="61">
                  <c:v>74.67</c:v>
                </c:pt>
                <c:pt idx="62">
                  <c:v>75.03</c:v>
                </c:pt>
                <c:pt idx="63">
                  <c:v>75.81</c:v>
                </c:pt>
                <c:pt idx="64">
                  <c:v>76.94</c:v>
                </c:pt>
                <c:pt idx="65">
                  <c:v>75.72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0120"/>
        <c:axId val="713850512"/>
      </c:lineChart>
      <c:dateAx>
        <c:axId val="71385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0512"/>
        <c:crosses val="autoZero"/>
        <c:auto val="1"/>
        <c:lblOffset val="100"/>
        <c:baseTimeUnit val="days"/>
      </c:dateAx>
      <c:valAx>
        <c:axId val="713850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69.52</c:v>
                </c:pt>
                <c:pt idx="1">
                  <c:v>69.77</c:v>
                </c:pt>
                <c:pt idx="2">
                  <c:v>70.3</c:v>
                </c:pt>
                <c:pt idx="3">
                  <c:v>70.13</c:v>
                </c:pt>
                <c:pt idx="4">
                  <c:v>69.989999999999995</c:v>
                </c:pt>
                <c:pt idx="5">
                  <c:v>71.13</c:v>
                </c:pt>
                <c:pt idx="6">
                  <c:v>70.28</c:v>
                </c:pt>
                <c:pt idx="7">
                  <c:v>70.12</c:v>
                </c:pt>
                <c:pt idx="8">
                  <c:v>68.819999999999993</c:v>
                </c:pt>
                <c:pt idx="9">
                  <c:v>69.75</c:v>
                </c:pt>
                <c:pt idx="10">
                  <c:v>70.3</c:v>
                </c:pt>
                <c:pt idx="11">
                  <c:v>71</c:v>
                </c:pt>
                <c:pt idx="12">
                  <c:v>70.569999999999993</c:v>
                </c:pt>
                <c:pt idx="13">
                  <c:v>70.5</c:v>
                </c:pt>
                <c:pt idx="14">
                  <c:v>69.290000000000006</c:v>
                </c:pt>
                <c:pt idx="15">
                  <c:v>68.77</c:v>
                </c:pt>
                <c:pt idx="16">
                  <c:v>69.12</c:v>
                </c:pt>
                <c:pt idx="17">
                  <c:v>69.45</c:v>
                </c:pt>
                <c:pt idx="18">
                  <c:v>68.92</c:v>
                </c:pt>
                <c:pt idx="19">
                  <c:v>67.349999999999994</c:v>
                </c:pt>
                <c:pt idx="20">
                  <c:v>67.400000000000006</c:v>
                </c:pt>
                <c:pt idx="21">
                  <c:v>67.989999999999995</c:v>
                </c:pt>
                <c:pt idx="22">
                  <c:v>67.650000000000006</c:v>
                </c:pt>
                <c:pt idx="23">
                  <c:v>67.760000000000005</c:v>
                </c:pt>
                <c:pt idx="24">
                  <c:v>67.61</c:v>
                </c:pt>
                <c:pt idx="25">
                  <c:v>67.78</c:v>
                </c:pt>
                <c:pt idx="26">
                  <c:v>68</c:v>
                </c:pt>
                <c:pt idx="27">
                  <c:v>67.900000000000006</c:v>
                </c:pt>
                <c:pt idx="28">
                  <c:v>67.099999999999994</c:v>
                </c:pt>
                <c:pt idx="29">
                  <c:v>67.08</c:v>
                </c:pt>
                <c:pt idx="30">
                  <c:v>67.12</c:v>
                </c:pt>
                <c:pt idx="31">
                  <c:v>66.95</c:v>
                </c:pt>
                <c:pt idx="32">
                  <c:v>68.430000000000007</c:v>
                </c:pt>
                <c:pt idx="33">
                  <c:v>68.16</c:v>
                </c:pt>
                <c:pt idx="34">
                  <c:v>69.52</c:v>
                </c:pt>
                <c:pt idx="35">
                  <c:v>69.849999999999994</c:v>
                </c:pt>
                <c:pt idx="36">
                  <c:v>69.16</c:v>
                </c:pt>
                <c:pt idx="38">
                  <c:v>67.7</c:v>
                </c:pt>
                <c:pt idx="39">
                  <c:v>67.77</c:v>
                </c:pt>
                <c:pt idx="40">
                  <c:v>67.459999999999994</c:v>
                </c:pt>
                <c:pt idx="41">
                  <c:v>67.75</c:v>
                </c:pt>
                <c:pt idx="42">
                  <c:v>66.83</c:v>
                </c:pt>
                <c:pt idx="43">
                  <c:v>66.790000000000006</c:v>
                </c:pt>
                <c:pt idx="44">
                  <c:v>66.63</c:v>
                </c:pt>
                <c:pt idx="45">
                  <c:v>66.72</c:v>
                </c:pt>
                <c:pt idx="46">
                  <c:v>66.05</c:v>
                </c:pt>
                <c:pt idx="47">
                  <c:v>66.099999999999994</c:v>
                </c:pt>
                <c:pt idx="48">
                  <c:v>65.97</c:v>
                </c:pt>
                <c:pt idx="49">
                  <c:v>64.39</c:v>
                </c:pt>
                <c:pt idx="50">
                  <c:v>64.180000000000007</c:v>
                </c:pt>
                <c:pt idx="51">
                  <c:v>63.49</c:v>
                </c:pt>
                <c:pt idx="52">
                  <c:v>64.33</c:v>
                </c:pt>
                <c:pt idx="53">
                  <c:v>63.75</c:v>
                </c:pt>
                <c:pt idx="54">
                  <c:v>63.25</c:v>
                </c:pt>
                <c:pt idx="55">
                  <c:v>64.709999999999994</c:v>
                </c:pt>
                <c:pt idx="56">
                  <c:v>63.31</c:v>
                </c:pt>
                <c:pt idx="57">
                  <c:v>63.93</c:v>
                </c:pt>
                <c:pt idx="58">
                  <c:v>63.52</c:v>
                </c:pt>
                <c:pt idx="59">
                  <c:v>61.95</c:v>
                </c:pt>
                <c:pt idx="60">
                  <c:v>62.36</c:v>
                </c:pt>
                <c:pt idx="61">
                  <c:v>62.3</c:v>
                </c:pt>
                <c:pt idx="62">
                  <c:v>62.08</c:v>
                </c:pt>
                <c:pt idx="63">
                  <c:v>62.87</c:v>
                </c:pt>
                <c:pt idx="64">
                  <c:v>63.1</c:v>
                </c:pt>
                <c:pt idx="65">
                  <c:v>63.41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2472"/>
        <c:axId val="713852864"/>
      </c:lineChart>
      <c:dateAx>
        <c:axId val="713852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2864"/>
        <c:crosses val="autoZero"/>
        <c:auto val="1"/>
        <c:lblOffset val="100"/>
        <c:baseTimeUnit val="days"/>
      </c:dateAx>
      <c:valAx>
        <c:axId val="7138528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56.33</c:v>
                </c:pt>
                <c:pt idx="1">
                  <c:v>56.08</c:v>
                </c:pt>
                <c:pt idx="2">
                  <c:v>56.59</c:v>
                </c:pt>
                <c:pt idx="3">
                  <c:v>57.18</c:v>
                </c:pt>
                <c:pt idx="4">
                  <c:v>56.62</c:v>
                </c:pt>
                <c:pt idx="5">
                  <c:v>54.7</c:v>
                </c:pt>
                <c:pt idx="6">
                  <c:v>54.25</c:v>
                </c:pt>
                <c:pt idx="7">
                  <c:v>55.07</c:v>
                </c:pt>
                <c:pt idx="8">
                  <c:v>54.58</c:v>
                </c:pt>
                <c:pt idx="9">
                  <c:v>54.27</c:v>
                </c:pt>
                <c:pt idx="10">
                  <c:v>53.78</c:v>
                </c:pt>
                <c:pt idx="11">
                  <c:v>55.31</c:v>
                </c:pt>
                <c:pt idx="12">
                  <c:v>54.5</c:v>
                </c:pt>
                <c:pt idx="13">
                  <c:v>54.8</c:v>
                </c:pt>
                <c:pt idx="14">
                  <c:v>54.62</c:v>
                </c:pt>
                <c:pt idx="15">
                  <c:v>54.24</c:v>
                </c:pt>
                <c:pt idx="16">
                  <c:v>55.04</c:v>
                </c:pt>
                <c:pt idx="17">
                  <c:v>55.18</c:v>
                </c:pt>
                <c:pt idx="18">
                  <c:v>56.05</c:v>
                </c:pt>
                <c:pt idx="19">
                  <c:v>56</c:v>
                </c:pt>
                <c:pt idx="20">
                  <c:v>55.11</c:v>
                </c:pt>
                <c:pt idx="21">
                  <c:v>54.84</c:v>
                </c:pt>
                <c:pt idx="22">
                  <c:v>55.32</c:v>
                </c:pt>
                <c:pt idx="23">
                  <c:v>55.95</c:v>
                </c:pt>
                <c:pt idx="24">
                  <c:v>55.96</c:v>
                </c:pt>
                <c:pt idx="25">
                  <c:v>55.75</c:v>
                </c:pt>
                <c:pt idx="26">
                  <c:v>55.71</c:v>
                </c:pt>
                <c:pt idx="27">
                  <c:v>56.1</c:v>
                </c:pt>
                <c:pt idx="28">
                  <c:v>55.22</c:v>
                </c:pt>
                <c:pt idx="29">
                  <c:v>55.34</c:v>
                </c:pt>
                <c:pt idx="30">
                  <c:v>55.19</c:v>
                </c:pt>
                <c:pt idx="31">
                  <c:v>54.7</c:v>
                </c:pt>
                <c:pt idx="32">
                  <c:v>55.84</c:v>
                </c:pt>
                <c:pt idx="33">
                  <c:v>55.78</c:v>
                </c:pt>
                <c:pt idx="34">
                  <c:v>57.14</c:v>
                </c:pt>
                <c:pt idx="35">
                  <c:v>57.29</c:v>
                </c:pt>
                <c:pt idx="36">
                  <c:v>57.28</c:v>
                </c:pt>
                <c:pt idx="37">
                  <c:v>55.55</c:v>
                </c:pt>
                <c:pt idx="38">
                  <c:v>54.35</c:v>
                </c:pt>
                <c:pt idx="39">
                  <c:v>53.58</c:v>
                </c:pt>
                <c:pt idx="40">
                  <c:v>54.34</c:v>
                </c:pt>
                <c:pt idx="41">
                  <c:v>52.92</c:v>
                </c:pt>
                <c:pt idx="42">
                  <c:v>51.86</c:v>
                </c:pt>
                <c:pt idx="43">
                  <c:v>51.58</c:v>
                </c:pt>
                <c:pt idx="44">
                  <c:v>52.62</c:v>
                </c:pt>
                <c:pt idx="45">
                  <c:v>52.16</c:v>
                </c:pt>
                <c:pt idx="46">
                  <c:v>52.22</c:v>
                </c:pt>
                <c:pt idx="47">
                  <c:v>52.12</c:v>
                </c:pt>
                <c:pt idx="48">
                  <c:v>52.82</c:v>
                </c:pt>
                <c:pt idx="49">
                  <c:v>52.49</c:v>
                </c:pt>
                <c:pt idx="50">
                  <c:v>51.68</c:v>
                </c:pt>
                <c:pt idx="51">
                  <c:v>52.59</c:v>
                </c:pt>
                <c:pt idx="52">
                  <c:v>53.22</c:v>
                </c:pt>
                <c:pt idx="53">
                  <c:v>51.73</c:v>
                </c:pt>
                <c:pt idx="54">
                  <c:v>51.63</c:v>
                </c:pt>
                <c:pt idx="55">
                  <c:v>47.99</c:v>
                </c:pt>
                <c:pt idx="56">
                  <c:v>45.54</c:v>
                </c:pt>
                <c:pt idx="57">
                  <c:v>45.4</c:v>
                </c:pt>
                <c:pt idx="58">
                  <c:v>44.6</c:v>
                </c:pt>
                <c:pt idx="59">
                  <c:v>45.34</c:v>
                </c:pt>
                <c:pt idx="60">
                  <c:v>45.24</c:v>
                </c:pt>
                <c:pt idx="62">
                  <c:v>45.99</c:v>
                </c:pt>
                <c:pt idx="63">
                  <c:v>46.01</c:v>
                </c:pt>
                <c:pt idx="64">
                  <c:v>46.23</c:v>
                </c:pt>
                <c:pt idx="65">
                  <c:v>46.41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4824"/>
        <c:axId val="713855216"/>
      </c:lineChart>
      <c:dateAx>
        <c:axId val="71385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5216"/>
        <c:crosses val="autoZero"/>
        <c:auto val="1"/>
        <c:lblOffset val="100"/>
        <c:baseTimeUnit val="days"/>
      </c:dateAx>
      <c:valAx>
        <c:axId val="7138552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12-Dec-16</c:v>
                </c:pt>
                <c:pt idx="34">
                  <c:v>9-Dec-16</c:v>
                </c:pt>
                <c:pt idx="35">
                  <c:v>8-Dec-16</c:v>
                </c:pt>
                <c:pt idx="36">
                  <c:v>7-Dec-16</c:v>
                </c:pt>
                <c:pt idx="37">
                  <c:v>6-Dec-16</c:v>
                </c:pt>
                <c:pt idx="38">
                  <c:v>5-Dec-16</c:v>
                </c:pt>
                <c:pt idx="39">
                  <c:v>2-Dec-16</c:v>
                </c:pt>
                <c:pt idx="40">
                  <c:v>1-Dec-16</c:v>
                </c:pt>
                <c:pt idx="41">
                  <c:v>30-Nov-16</c:v>
                </c:pt>
                <c:pt idx="42">
                  <c:v>29-Nov-16</c:v>
                </c:pt>
                <c:pt idx="43">
                  <c:v>28-Nov-16</c:v>
                </c:pt>
                <c:pt idx="44">
                  <c:v>25-Nov-16</c:v>
                </c:pt>
                <c:pt idx="45">
                  <c:v>23-Nov-16</c:v>
                </c:pt>
                <c:pt idx="46">
                  <c:v>22-Nov-16</c:v>
                </c:pt>
                <c:pt idx="47">
                  <c:v>21-Nov-16</c:v>
                </c:pt>
                <c:pt idx="48">
                  <c:v>18-Nov-16</c:v>
                </c:pt>
                <c:pt idx="49">
                  <c:v>17-Nov-16</c:v>
                </c:pt>
                <c:pt idx="50">
                  <c:v>16-Nov-16</c:v>
                </c:pt>
                <c:pt idx="51">
                  <c:v>15-Nov-16</c:v>
                </c:pt>
                <c:pt idx="52">
                  <c:v>14-Nov-16</c:v>
                </c:pt>
                <c:pt idx="53">
                  <c:v>11-Nov-16</c:v>
                </c:pt>
                <c:pt idx="54">
                  <c:v>10-Nov-16</c:v>
                </c:pt>
                <c:pt idx="55">
                  <c:v>9-Nov-16</c:v>
                </c:pt>
                <c:pt idx="56">
                  <c:v>8-Nov-16</c:v>
                </c:pt>
                <c:pt idx="57">
                  <c:v>7-Nov-16</c:v>
                </c:pt>
                <c:pt idx="58">
                  <c:v>4-Nov-16</c:v>
                </c:pt>
                <c:pt idx="59">
                  <c:v>3-Nov-16</c:v>
                </c:pt>
                <c:pt idx="60">
                  <c:v>2-Nov-16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36.450000000000003</c:v>
                </c:pt>
                <c:pt idx="1">
                  <c:v>36.549999999999997</c:v>
                </c:pt>
                <c:pt idx="2">
                  <c:v>36.67</c:v>
                </c:pt>
                <c:pt idx="3">
                  <c:v>36.299999999999997</c:v>
                </c:pt>
                <c:pt idx="4">
                  <c:v>36.53</c:v>
                </c:pt>
                <c:pt idx="5">
                  <c:v>37.5</c:v>
                </c:pt>
                <c:pt idx="6">
                  <c:v>36.29</c:v>
                </c:pt>
                <c:pt idx="7">
                  <c:v>35.659999999999997</c:v>
                </c:pt>
                <c:pt idx="8">
                  <c:v>35.42</c:v>
                </c:pt>
                <c:pt idx="9">
                  <c:v>34.81</c:v>
                </c:pt>
                <c:pt idx="10">
                  <c:v>32.64</c:v>
                </c:pt>
                <c:pt idx="11">
                  <c:v>33.01</c:v>
                </c:pt>
                <c:pt idx="12">
                  <c:v>33.04</c:v>
                </c:pt>
                <c:pt idx="13">
                  <c:v>31.97</c:v>
                </c:pt>
                <c:pt idx="14">
                  <c:v>30.98</c:v>
                </c:pt>
                <c:pt idx="15">
                  <c:v>29.48</c:v>
                </c:pt>
                <c:pt idx="16">
                  <c:v>30.68</c:v>
                </c:pt>
                <c:pt idx="17">
                  <c:v>30.65</c:v>
                </c:pt>
                <c:pt idx="18">
                  <c:v>30.26</c:v>
                </c:pt>
                <c:pt idx="19">
                  <c:v>28.83</c:v>
                </c:pt>
                <c:pt idx="20">
                  <c:v>28.08</c:v>
                </c:pt>
                <c:pt idx="21">
                  <c:v>28.89</c:v>
                </c:pt>
                <c:pt idx="22">
                  <c:v>29.43</c:v>
                </c:pt>
                <c:pt idx="23">
                  <c:v>29.65</c:v>
                </c:pt>
                <c:pt idx="24">
                  <c:v>29.71</c:v>
                </c:pt>
                <c:pt idx="25">
                  <c:v>29.75</c:v>
                </c:pt>
                <c:pt idx="26">
                  <c:v>30.43</c:v>
                </c:pt>
                <c:pt idx="27">
                  <c:v>30.16</c:v>
                </c:pt>
                <c:pt idx="28">
                  <c:v>29.29</c:v>
                </c:pt>
                <c:pt idx="29">
                  <c:v>29.4</c:v>
                </c:pt>
                <c:pt idx="30">
                  <c:v>29.79</c:v>
                </c:pt>
                <c:pt idx="31">
                  <c:v>30.45</c:v>
                </c:pt>
                <c:pt idx="32">
                  <c:v>30.24</c:v>
                </c:pt>
                <c:pt idx="33">
                  <c:v>31.24</c:v>
                </c:pt>
                <c:pt idx="34">
                  <c:v>32.049999999999997</c:v>
                </c:pt>
                <c:pt idx="35">
                  <c:v>31.31</c:v>
                </c:pt>
                <c:pt idx="36">
                  <c:v>30.9</c:v>
                </c:pt>
                <c:pt idx="37">
                  <c:v>31.15</c:v>
                </c:pt>
                <c:pt idx="38">
                  <c:v>31.22</c:v>
                </c:pt>
                <c:pt idx="39">
                  <c:v>29.04</c:v>
                </c:pt>
                <c:pt idx="40">
                  <c:v>28.88</c:v>
                </c:pt>
                <c:pt idx="41">
                  <c:v>28.97</c:v>
                </c:pt>
                <c:pt idx="42">
                  <c:v>29.73</c:v>
                </c:pt>
                <c:pt idx="43">
                  <c:v>30.86</c:v>
                </c:pt>
                <c:pt idx="44">
                  <c:v>31.7</c:v>
                </c:pt>
                <c:pt idx="45">
                  <c:v>31.51</c:v>
                </c:pt>
                <c:pt idx="46">
                  <c:v>31.34</c:v>
                </c:pt>
                <c:pt idx="47">
                  <c:v>30.69</c:v>
                </c:pt>
                <c:pt idx="48">
                  <c:v>30.42</c:v>
                </c:pt>
                <c:pt idx="49">
                  <c:v>31.85</c:v>
                </c:pt>
                <c:pt idx="50">
                  <c:v>31.42</c:v>
                </c:pt>
                <c:pt idx="51">
                  <c:v>30.21</c:v>
                </c:pt>
                <c:pt idx="52">
                  <c:v>29.62</c:v>
                </c:pt>
                <c:pt idx="53">
                  <c:v>29.3</c:v>
                </c:pt>
                <c:pt idx="54">
                  <c:v>29.1</c:v>
                </c:pt>
                <c:pt idx="55">
                  <c:v>28.72</c:v>
                </c:pt>
                <c:pt idx="56">
                  <c:v>26.4</c:v>
                </c:pt>
                <c:pt idx="57">
                  <c:v>25.08</c:v>
                </c:pt>
                <c:pt idx="58">
                  <c:v>25.2</c:v>
                </c:pt>
                <c:pt idx="59">
                  <c:v>24.15</c:v>
                </c:pt>
                <c:pt idx="60">
                  <c:v>22.91</c:v>
                </c:pt>
                <c:pt idx="62">
                  <c:v>23</c:v>
                </c:pt>
                <c:pt idx="63">
                  <c:v>21.44</c:v>
                </c:pt>
                <c:pt idx="64">
                  <c:v>21.4</c:v>
                </c:pt>
                <c:pt idx="65">
                  <c:v>21.2</c:v>
                </c:pt>
                <c:pt idx="66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7176"/>
        <c:axId val="713857568"/>
      </c:lineChart>
      <c:dateAx>
        <c:axId val="7138571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7568"/>
        <c:crosses val="autoZero"/>
        <c:auto val="0"/>
        <c:lblOffset val="100"/>
        <c:baseTimeUnit val="days"/>
      </c:dateAx>
      <c:valAx>
        <c:axId val="713857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18.510000000000002</c:v>
                </c:pt>
                <c:pt idx="1">
                  <c:v>17.89</c:v>
                </c:pt>
                <c:pt idx="2">
                  <c:v>18.2</c:v>
                </c:pt>
                <c:pt idx="3">
                  <c:v>18.670000000000002</c:v>
                </c:pt>
                <c:pt idx="4">
                  <c:v>18.63</c:v>
                </c:pt>
                <c:pt idx="5">
                  <c:v>18.61</c:v>
                </c:pt>
                <c:pt idx="6">
                  <c:v>18.399999999999999</c:v>
                </c:pt>
                <c:pt idx="7">
                  <c:v>17.760000000000002</c:v>
                </c:pt>
                <c:pt idx="8">
                  <c:v>17.829999999999998</c:v>
                </c:pt>
                <c:pt idx="9">
                  <c:v>18.28</c:v>
                </c:pt>
                <c:pt idx="10">
                  <c:v>17.97</c:v>
                </c:pt>
                <c:pt idx="11">
                  <c:v>18.100000000000001</c:v>
                </c:pt>
                <c:pt idx="12">
                  <c:v>18.16</c:v>
                </c:pt>
                <c:pt idx="13">
                  <c:v>17.95</c:v>
                </c:pt>
                <c:pt idx="14">
                  <c:v>18.21</c:v>
                </c:pt>
                <c:pt idx="15">
                  <c:v>17.809999999999999</c:v>
                </c:pt>
                <c:pt idx="16">
                  <c:v>17.579999999999998</c:v>
                </c:pt>
                <c:pt idx="17">
                  <c:v>18.260000000000002</c:v>
                </c:pt>
                <c:pt idx="18">
                  <c:v>18.14</c:v>
                </c:pt>
                <c:pt idx="19">
                  <c:v>17.84</c:v>
                </c:pt>
                <c:pt idx="20">
                  <c:v>18.670000000000002</c:v>
                </c:pt>
                <c:pt idx="21">
                  <c:v>18.489999999999998</c:v>
                </c:pt>
                <c:pt idx="22">
                  <c:v>17.86</c:v>
                </c:pt>
                <c:pt idx="23">
                  <c:v>14.51</c:v>
                </c:pt>
                <c:pt idx="24">
                  <c:v>14.15</c:v>
                </c:pt>
                <c:pt idx="25">
                  <c:v>14.02</c:v>
                </c:pt>
                <c:pt idx="26">
                  <c:v>14.6</c:v>
                </c:pt>
                <c:pt idx="27">
                  <c:v>14.7</c:v>
                </c:pt>
                <c:pt idx="28">
                  <c:v>14.48</c:v>
                </c:pt>
                <c:pt idx="29">
                  <c:v>14.57</c:v>
                </c:pt>
                <c:pt idx="30">
                  <c:v>14.9</c:v>
                </c:pt>
                <c:pt idx="31">
                  <c:v>15.29</c:v>
                </c:pt>
                <c:pt idx="32">
                  <c:v>15.51</c:v>
                </c:pt>
                <c:pt idx="33">
                  <c:v>15.58</c:v>
                </c:pt>
                <c:pt idx="34">
                  <c:v>16.72</c:v>
                </c:pt>
                <c:pt idx="35">
                  <c:v>17.010000000000002</c:v>
                </c:pt>
                <c:pt idx="36">
                  <c:v>15.71</c:v>
                </c:pt>
                <c:pt idx="37">
                  <c:v>15.4</c:v>
                </c:pt>
                <c:pt idx="38">
                  <c:v>15.29</c:v>
                </c:pt>
                <c:pt idx="39">
                  <c:v>14.85</c:v>
                </c:pt>
                <c:pt idx="40">
                  <c:v>14.4</c:v>
                </c:pt>
                <c:pt idx="41">
                  <c:v>14.85</c:v>
                </c:pt>
                <c:pt idx="42">
                  <c:v>15.35</c:v>
                </c:pt>
                <c:pt idx="43">
                  <c:v>15.74</c:v>
                </c:pt>
                <c:pt idx="44">
                  <c:v>16.02</c:v>
                </c:pt>
                <c:pt idx="45">
                  <c:v>16.350000000000001</c:v>
                </c:pt>
                <c:pt idx="46">
                  <c:v>16.71</c:v>
                </c:pt>
                <c:pt idx="47">
                  <c:v>16.29</c:v>
                </c:pt>
                <c:pt idx="48">
                  <c:v>16.39</c:v>
                </c:pt>
                <c:pt idx="49">
                  <c:v>16.97</c:v>
                </c:pt>
                <c:pt idx="50">
                  <c:v>17.23</c:v>
                </c:pt>
                <c:pt idx="51">
                  <c:v>17.399999999999999</c:v>
                </c:pt>
                <c:pt idx="52">
                  <c:v>17.93</c:v>
                </c:pt>
                <c:pt idx="53">
                  <c:v>16.62</c:v>
                </c:pt>
                <c:pt idx="54">
                  <c:v>16.55</c:v>
                </c:pt>
                <c:pt idx="55">
                  <c:v>16.03</c:v>
                </c:pt>
                <c:pt idx="56">
                  <c:v>15.7</c:v>
                </c:pt>
                <c:pt idx="57">
                  <c:v>15.92</c:v>
                </c:pt>
                <c:pt idx="58">
                  <c:v>15.57</c:v>
                </c:pt>
                <c:pt idx="59">
                  <c:v>15.15</c:v>
                </c:pt>
                <c:pt idx="60">
                  <c:v>14.67</c:v>
                </c:pt>
                <c:pt idx="61">
                  <c:v>16.329999999999998</c:v>
                </c:pt>
                <c:pt idx="62">
                  <c:v>16.75</c:v>
                </c:pt>
                <c:pt idx="63">
                  <c:v>16.309999999999999</c:v>
                </c:pt>
                <c:pt idx="64">
                  <c:v>16.37</c:v>
                </c:pt>
                <c:pt idx="65">
                  <c:v>16.72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9528"/>
        <c:axId val="713859920"/>
      </c:lineChart>
      <c:dateAx>
        <c:axId val="71385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9920"/>
        <c:crosses val="autoZero"/>
        <c:auto val="1"/>
        <c:lblOffset val="100"/>
        <c:baseTimeUnit val="days"/>
      </c:dateAx>
      <c:valAx>
        <c:axId val="7138599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35.29</c:v>
                </c:pt>
                <c:pt idx="1">
                  <c:v>35.39</c:v>
                </c:pt>
                <c:pt idx="2">
                  <c:v>36.51</c:v>
                </c:pt>
                <c:pt idx="3">
                  <c:v>36.21</c:v>
                </c:pt>
                <c:pt idx="4">
                  <c:v>36.54</c:v>
                </c:pt>
                <c:pt idx="5">
                  <c:v>36.85</c:v>
                </c:pt>
                <c:pt idx="6">
                  <c:v>35.25</c:v>
                </c:pt>
                <c:pt idx="7">
                  <c:v>34.200000000000003</c:v>
                </c:pt>
                <c:pt idx="8">
                  <c:v>32.25</c:v>
                </c:pt>
                <c:pt idx="9">
                  <c:v>32.32</c:v>
                </c:pt>
                <c:pt idx="10">
                  <c:v>32.89</c:v>
                </c:pt>
                <c:pt idx="11">
                  <c:v>33.979999999999997</c:v>
                </c:pt>
                <c:pt idx="12">
                  <c:v>34.51</c:v>
                </c:pt>
                <c:pt idx="13">
                  <c:v>34.19</c:v>
                </c:pt>
                <c:pt idx="14">
                  <c:v>32.729999999999997</c:v>
                </c:pt>
                <c:pt idx="15">
                  <c:v>33.770000000000003</c:v>
                </c:pt>
                <c:pt idx="16">
                  <c:v>33.47</c:v>
                </c:pt>
                <c:pt idx="17">
                  <c:v>33.049999999999997</c:v>
                </c:pt>
                <c:pt idx="18">
                  <c:v>33.04</c:v>
                </c:pt>
                <c:pt idx="19">
                  <c:v>31.87</c:v>
                </c:pt>
                <c:pt idx="20">
                  <c:v>31.48</c:v>
                </c:pt>
                <c:pt idx="21">
                  <c:v>31.9</c:v>
                </c:pt>
                <c:pt idx="22">
                  <c:v>31.63</c:v>
                </c:pt>
                <c:pt idx="23">
                  <c:v>31.95</c:v>
                </c:pt>
                <c:pt idx="24">
                  <c:v>30.71</c:v>
                </c:pt>
                <c:pt idx="25">
                  <c:v>30.11</c:v>
                </c:pt>
                <c:pt idx="26">
                  <c:v>28.9</c:v>
                </c:pt>
                <c:pt idx="27">
                  <c:v>28.99</c:v>
                </c:pt>
                <c:pt idx="28">
                  <c:v>28.29</c:v>
                </c:pt>
                <c:pt idx="29">
                  <c:v>29.48</c:v>
                </c:pt>
                <c:pt idx="30">
                  <c:v>28.65</c:v>
                </c:pt>
                <c:pt idx="31">
                  <c:v>28.11</c:v>
                </c:pt>
                <c:pt idx="32">
                  <c:v>28.41</c:v>
                </c:pt>
                <c:pt idx="33">
                  <c:v>29</c:v>
                </c:pt>
                <c:pt idx="34">
                  <c:v>30.95</c:v>
                </c:pt>
                <c:pt idx="35">
                  <c:v>30.37</c:v>
                </c:pt>
                <c:pt idx="36">
                  <c:v>29.72</c:v>
                </c:pt>
                <c:pt idx="37">
                  <c:v>28.57</c:v>
                </c:pt>
                <c:pt idx="38">
                  <c:v>28.58</c:v>
                </c:pt>
                <c:pt idx="39">
                  <c:v>28.38</c:v>
                </c:pt>
                <c:pt idx="40">
                  <c:v>28.72</c:v>
                </c:pt>
                <c:pt idx="41">
                  <c:v>28.94</c:v>
                </c:pt>
                <c:pt idx="42">
                  <c:v>27.43</c:v>
                </c:pt>
                <c:pt idx="43">
                  <c:v>28.19</c:v>
                </c:pt>
                <c:pt idx="44">
                  <c:v>28.55</c:v>
                </c:pt>
                <c:pt idx="45">
                  <c:v>28.38</c:v>
                </c:pt>
                <c:pt idx="46">
                  <c:v>28.39</c:v>
                </c:pt>
                <c:pt idx="47">
                  <c:v>29.87</c:v>
                </c:pt>
                <c:pt idx="48">
                  <c:v>28.96</c:v>
                </c:pt>
                <c:pt idx="49">
                  <c:v>27.09</c:v>
                </c:pt>
                <c:pt idx="50">
                  <c:v>27.44</c:v>
                </c:pt>
                <c:pt idx="51">
                  <c:v>27.8</c:v>
                </c:pt>
                <c:pt idx="52">
                  <c:v>28.2</c:v>
                </c:pt>
                <c:pt idx="53">
                  <c:v>27.78</c:v>
                </c:pt>
                <c:pt idx="54">
                  <c:v>27.13</c:v>
                </c:pt>
                <c:pt idx="56">
                  <c:v>26.48</c:v>
                </c:pt>
                <c:pt idx="57">
                  <c:v>24.34</c:v>
                </c:pt>
                <c:pt idx="58">
                  <c:v>23.29</c:v>
                </c:pt>
                <c:pt idx="59">
                  <c:v>23.11</c:v>
                </c:pt>
                <c:pt idx="60">
                  <c:v>22.6</c:v>
                </c:pt>
                <c:pt idx="61">
                  <c:v>24.7</c:v>
                </c:pt>
                <c:pt idx="62">
                  <c:v>24.89</c:v>
                </c:pt>
                <c:pt idx="63">
                  <c:v>24.01</c:v>
                </c:pt>
                <c:pt idx="64">
                  <c:v>24.52</c:v>
                </c:pt>
                <c:pt idx="65">
                  <c:v>24.53</c:v>
                </c:pt>
                <c:pt idx="66">
                  <c:v>25.55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61880"/>
        <c:axId val="713862272"/>
      </c:lineChart>
      <c:dateAx>
        <c:axId val="71386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62272"/>
        <c:crosses val="autoZero"/>
        <c:auto val="1"/>
        <c:lblOffset val="100"/>
        <c:baseTimeUnit val="days"/>
      </c:dateAx>
      <c:valAx>
        <c:axId val="713862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6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64.48</c:v>
                </c:pt>
                <c:pt idx="1">
                  <c:v>64.12</c:v>
                </c:pt>
                <c:pt idx="2">
                  <c:v>63.7</c:v>
                </c:pt>
                <c:pt idx="3">
                  <c:v>64.17</c:v>
                </c:pt>
                <c:pt idx="4">
                  <c:v>65</c:v>
                </c:pt>
                <c:pt idx="5">
                  <c:v>64.41</c:v>
                </c:pt>
                <c:pt idx="6">
                  <c:v>63.85</c:v>
                </c:pt>
                <c:pt idx="7">
                  <c:v>64.099999999999994</c:v>
                </c:pt>
                <c:pt idx="8">
                  <c:v>65.39</c:v>
                </c:pt>
                <c:pt idx="9">
                  <c:v>66.849999999999994</c:v>
                </c:pt>
                <c:pt idx="10">
                  <c:v>70.94</c:v>
                </c:pt>
                <c:pt idx="11">
                  <c:v>70.19</c:v>
                </c:pt>
                <c:pt idx="12">
                  <c:v>71.25</c:v>
                </c:pt>
                <c:pt idx="13">
                  <c:v>71.61</c:v>
                </c:pt>
                <c:pt idx="14">
                  <c:v>71.430000000000007</c:v>
                </c:pt>
                <c:pt idx="15">
                  <c:v>71.430000000000007</c:v>
                </c:pt>
                <c:pt idx="16">
                  <c:v>71.44</c:v>
                </c:pt>
                <c:pt idx="17">
                  <c:v>72.56</c:v>
                </c:pt>
                <c:pt idx="18">
                  <c:v>73.81</c:v>
                </c:pt>
                <c:pt idx="19">
                  <c:v>72.75</c:v>
                </c:pt>
                <c:pt idx="20">
                  <c:v>72.23</c:v>
                </c:pt>
                <c:pt idx="21">
                  <c:v>72.62</c:v>
                </c:pt>
                <c:pt idx="22">
                  <c:v>72.83</c:v>
                </c:pt>
                <c:pt idx="23">
                  <c:v>73.7</c:v>
                </c:pt>
                <c:pt idx="24">
                  <c:v>73.5</c:v>
                </c:pt>
                <c:pt idx="25">
                  <c:v>73.739999999999995</c:v>
                </c:pt>
                <c:pt idx="26">
                  <c:v>77.13</c:v>
                </c:pt>
                <c:pt idx="27">
                  <c:v>77.650000000000006</c:v>
                </c:pt>
                <c:pt idx="28">
                  <c:v>77.040000000000006</c:v>
                </c:pt>
                <c:pt idx="29">
                  <c:v>76.75</c:v>
                </c:pt>
                <c:pt idx="30">
                  <c:v>76.98</c:v>
                </c:pt>
                <c:pt idx="31">
                  <c:v>77.19</c:v>
                </c:pt>
                <c:pt idx="32">
                  <c:v>77.67</c:v>
                </c:pt>
                <c:pt idx="33">
                  <c:v>76.739999999999995</c:v>
                </c:pt>
                <c:pt idx="34">
                  <c:v>77.39</c:v>
                </c:pt>
                <c:pt idx="35">
                  <c:v>77.84</c:v>
                </c:pt>
                <c:pt idx="36">
                  <c:v>76.97</c:v>
                </c:pt>
                <c:pt idx="37">
                  <c:v>76.77</c:v>
                </c:pt>
                <c:pt idx="38">
                  <c:v>76.98</c:v>
                </c:pt>
                <c:pt idx="39">
                  <c:v>77.94</c:v>
                </c:pt>
                <c:pt idx="40">
                  <c:v>77.819999999999993</c:v>
                </c:pt>
                <c:pt idx="41">
                  <c:v>77.239999999999995</c:v>
                </c:pt>
                <c:pt idx="42">
                  <c:v>78.41</c:v>
                </c:pt>
                <c:pt idx="43">
                  <c:v>77.72</c:v>
                </c:pt>
                <c:pt idx="44">
                  <c:v>78.61</c:v>
                </c:pt>
                <c:pt idx="45">
                  <c:v>78.48</c:v>
                </c:pt>
                <c:pt idx="46">
                  <c:v>77.87</c:v>
                </c:pt>
                <c:pt idx="47">
                  <c:v>76.510000000000005</c:v>
                </c:pt>
                <c:pt idx="48">
                  <c:v>76.19</c:v>
                </c:pt>
                <c:pt idx="49">
                  <c:v>76.13</c:v>
                </c:pt>
                <c:pt idx="50">
                  <c:v>76.03</c:v>
                </c:pt>
                <c:pt idx="51">
                  <c:v>71.44</c:v>
                </c:pt>
                <c:pt idx="52">
                  <c:v>72.17</c:v>
                </c:pt>
                <c:pt idx="54">
                  <c:v>71.349999999999994</c:v>
                </c:pt>
                <c:pt idx="55">
                  <c:v>70.540000000000006</c:v>
                </c:pt>
                <c:pt idx="56">
                  <c:v>68.81</c:v>
                </c:pt>
                <c:pt idx="57">
                  <c:v>67.05</c:v>
                </c:pt>
                <c:pt idx="58">
                  <c:v>67.53</c:v>
                </c:pt>
                <c:pt idx="59">
                  <c:v>66.53</c:v>
                </c:pt>
                <c:pt idx="60">
                  <c:v>66.67</c:v>
                </c:pt>
                <c:pt idx="61">
                  <c:v>68.260000000000005</c:v>
                </c:pt>
                <c:pt idx="62">
                  <c:v>67.78</c:v>
                </c:pt>
                <c:pt idx="63">
                  <c:v>68.73</c:v>
                </c:pt>
                <c:pt idx="64">
                  <c:v>68.83</c:v>
                </c:pt>
                <c:pt idx="65">
                  <c:v>67.62</c:v>
                </c:pt>
                <c:pt idx="66">
                  <c:v>68.59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256880"/>
        <c:axId val="723257272"/>
      </c:lineChart>
      <c:dateAx>
        <c:axId val="72325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57272"/>
        <c:crosses val="autoZero"/>
        <c:auto val="1"/>
        <c:lblOffset val="100"/>
        <c:baseTimeUnit val="days"/>
      </c:dateAx>
      <c:valAx>
        <c:axId val="7232572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47.33</c:v>
                </c:pt>
                <c:pt idx="1">
                  <c:v>46.28</c:v>
                </c:pt>
                <c:pt idx="2">
                  <c:v>46.13</c:v>
                </c:pt>
                <c:pt idx="3">
                  <c:v>46.35</c:v>
                </c:pt>
                <c:pt idx="4">
                  <c:v>46.92</c:v>
                </c:pt>
                <c:pt idx="5">
                  <c:v>47.18</c:v>
                </c:pt>
                <c:pt idx="6">
                  <c:v>46.42</c:v>
                </c:pt>
                <c:pt idx="7">
                  <c:v>46.08</c:v>
                </c:pt>
                <c:pt idx="8">
                  <c:v>45.97</c:v>
                </c:pt>
                <c:pt idx="9">
                  <c:v>47.55</c:v>
                </c:pt>
                <c:pt idx="10">
                  <c:v>47.71</c:v>
                </c:pt>
                <c:pt idx="11">
                  <c:v>47</c:v>
                </c:pt>
                <c:pt idx="12">
                  <c:v>47.12</c:v>
                </c:pt>
                <c:pt idx="13">
                  <c:v>46.88</c:v>
                </c:pt>
                <c:pt idx="14">
                  <c:v>46.97</c:v>
                </c:pt>
                <c:pt idx="15">
                  <c:v>46.94</c:v>
                </c:pt>
                <c:pt idx="16">
                  <c:v>46.86</c:v>
                </c:pt>
                <c:pt idx="17">
                  <c:v>46.68</c:v>
                </c:pt>
                <c:pt idx="18">
                  <c:v>46.51</c:v>
                </c:pt>
                <c:pt idx="19">
                  <c:v>44.92</c:v>
                </c:pt>
                <c:pt idx="20">
                  <c:v>44.65</c:v>
                </c:pt>
                <c:pt idx="21">
                  <c:v>45.3</c:v>
                </c:pt>
                <c:pt idx="22">
                  <c:v>45.37</c:v>
                </c:pt>
                <c:pt idx="23">
                  <c:v>45.49</c:v>
                </c:pt>
                <c:pt idx="24">
                  <c:v>45.39</c:v>
                </c:pt>
                <c:pt idx="25">
                  <c:v>45.54</c:v>
                </c:pt>
                <c:pt idx="26">
                  <c:v>46.17</c:v>
                </c:pt>
                <c:pt idx="27">
                  <c:v>45.61</c:v>
                </c:pt>
                <c:pt idx="28">
                  <c:v>45.7</c:v>
                </c:pt>
                <c:pt idx="29">
                  <c:v>46.18</c:v>
                </c:pt>
                <c:pt idx="30">
                  <c:v>46.68</c:v>
                </c:pt>
                <c:pt idx="31">
                  <c:v>46.64</c:v>
                </c:pt>
                <c:pt idx="32">
                  <c:v>47.3</c:v>
                </c:pt>
                <c:pt idx="33">
                  <c:v>46.48</c:v>
                </c:pt>
                <c:pt idx="34">
                  <c:v>45.53</c:v>
                </c:pt>
                <c:pt idx="35">
                  <c:v>45.19</c:v>
                </c:pt>
                <c:pt idx="36">
                  <c:v>45.65</c:v>
                </c:pt>
                <c:pt idx="37">
                  <c:v>45.68</c:v>
                </c:pt>
                <c:pt idx="38">
                  <c:v>45.7</c:v>
                </c:pt>
                <c:pt idx="39">
                  <c:v>45.68</c:v>
                </c:pt>
                <c:pt idx="40">
                  <c:v>45.44</c:v>
                </c:pt>
                <c:pt idx="41">
                  <c:v>47.01</c:v>
                </c:pt>
                <c:pt idx="42">
                  <c:v>47.47</c:v>
                </c:pt>
                <c:pt idx="43">
                  <c:v>47.59</c:v>
                </c:pt>
                <c:pt idx="45">
                  <c:v>48.46</c:v>
                </c:pt>
                <c:pt idx="46">
                  <c:v>48.17</c:v>
                </c:pt>
                <c:pt idx="47">
                  <c:v>48.1</c:v>
                </c:pt>
                <c:pt idx="48">
                  <c:v>47.57</c:v>
                </c:pt>
                <c:pt idx="49">
                  <c:v>46.74</c:v>
                </c:pt>
                <c:pt idx="50">
                  <c:v>47.56</c:v>
                </c:pt>
                <c:pt idx="51">
                  <c:v>46.93</c:v>
                </c:pt>
                <c:pt idx="52">
                  <c:v>47.05</c:v>
                </c:pt>
                <c:pt idx="53">
                  <c:v>46.51</c:v>
                </c:pt>
                <c:pt idx="54">
                  <c:v>47.45</c:v>
                </c:pt>
                <c:pt idx="55">
                  <c:v>47.66</c:v>
                </c:pt>
                <c:pt idx="56">
                  <c:v>49.6</c:v>
                </c:pt>
                <c:pt idx="57">
                  <c:v>50.41</c:v>
                </c:pt>
                <c:pt idx="58">
                  <c:v>49.16</c:v>
                </c:pt>
                <c:pt idx="59">
                  <c:v>47.54</c:v>
                </c:pt>
                <c:pt idx="60">
                  <c:v>47.61</c:v>
                </c:pt>
                <c:pt idx="61">
                  <c:v>47.65</c:v>
                </c:pt>
                <c:pt idx="62">
                  <c:v>48.16</c:v>
                </c:pt>
                <c:pt idx="63">
                  <c:v>48.02</c:v>
                </c:pt>
                <c:pt idx="64">
                  <c:v>49.4</c:v>
                </c:pt>
                <c:pt idx="65">
                  <c:v>50.2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259232"/>
        <c:axId val="723259624"/>
      </c:lineChart>
      <c:dateAx>
        <c:axId val="723259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59624"/>
        <c:crosses val="autoZero"/>
        <c:auto val="1"/>
        <c:lblOffset val="100"/>
        <c:baseTimeUnit val="days"/>
      </c:dateAx>
      <c:valAx>
        <c:axId val="7232596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5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42.81</c:v>
                </c:pt>
                <c:pt idx="1">
                  <c:v>41.79</c:v>
                </c:pt>
                <c:pt idx="2">
                  <c:v>41.53</c:v>
                </c:pt>
                <c:pt idx="3">
                  <c:v>42.06</c:v>
                </c:pt>
                <c:pt idx="4">
                  <c:v>42.8</c:v>
                </c:pt>
                <c:pt idx="5">
                  <c:v>43.4</c:v>
                </c:pt>
                <c:pt idx="6">
                  <c:v>42.56</c:v>
                </c:pt>
                <c:pt idx="7">
                  <c:v>42.46</c:v>
                </c:pt>
                <c:pt idx="8">
                  <c:v>42.03</c:v>
                </c:pt>
                <c:pt idx="9">
                  <c:v>43.23</c:v>
                </c:pt>
                <c:pt idx="10">
                  <c:v>43.56</c:v>
                </c:pt>
                <c:pt idx="11">
                  <c:v>42.39</c:v>
                </c:pt>
                <c:pt idx="12">
                  <c:v>42.65</c:v>
                </c:pt>
                <c:pt idx="13">
                  <c:v>42.87</c:v>
                </c:pt>
                <c:pt idx="14">
                  <c:v>43.38</c:v>
                </c:pt>
                <c:pt idx="15">
                  <c:v>42.04</c:v>
                </c:pt>
                <c:pt idx="16">
                  <c:v>42.47</c:v>
                </c:pt>
                <c:pt idx="17">
                  <c:v>42.1</c:v>
                </c:pt>
                <c:pt idx="18">
                  <c:v>43.5</c:v>
                </c:pt>
                <c:pt idx="19">
                  <c:v>43.08</c:v>
                </c:pt>
                <c:pt idx="20">
                  <c:v>42.98</c:v>
                </c:pt>
                <c:pt idx="21">
                  <c:v>42.84</c:v>
                </c:pt>
                <c:pt idx="22">
                  <c:v>43.14</c:v>
                </c:pt>
                <c:pt idx="23">
                  <c:v>42.92</c:v>
                </c:pt>
                <c:pt idx="24">
                  <c:v>42.84</c:v>
                </c:pt>
                <c:pt idx="25">
                  <c:v>42.75</c:v>
                </c:pt>
                <c:pt idx="26">
                  <c:v>44.21</c:v>
                </c:pt>
                <c:pt idx="27">
                  <c:v>44.26</c:v>
                </c:pt>
                <c:pt idx="28">
                  <c:v>44.85</c:v>
                </c:pt>
                <c:pt idx="29">
                  <c:v>45.21</c:v>
                </c:pt>
                <c:pt idx="30">
                  <c:v>46.01</c:v>
                </c:pt>
                <c:pt idx="31">
                  <c:v>47.3</c:v>
                </c:pt>
                <c:pt idx="32">
                  <c:v>47.88</c:v>
                </c:pt>
                <c:pt idx="33">
                  <c:v>47.87</c:v>
                </c:pt>
                <c:pt idx="34">
                  <c:v>49.36</c:v>
                </c:pt>
                <c:pt idx="35">
                  <c:v>50.61</c:v>
                </c:pt>
                <c:pt idx="36">
                  <c:v>48.91</c:v>
                </c:pt>
                <c:pt idx="37">
                  <c:v>48.37</c:v>
                </c:pt>
                <c:pt idx="38">
                  <c:v>48.47</c:v>
                </c:pt>
                <c:pt idx="39">
                  <c:v>46.2</c:v>
                </c:pt>
                <c:pt idx="40">
                  <c:v>46.23</c:v>
                </c:pt>
                <c:pt idx="41">
                  <c:v>46.49</c:v>
                </c:pt>
                <c:pt idx="42">
                  <c:v>47.71</c:v>
                </c:pt>
                <c:pt idx="43">
                  <c:v>48.03</c:v>
                </c:pt>
                <c:pt idx="44">
                  <c:v>48.91</c:v>
                </c:pt>
                <c:pt idx="45">
                  <c:v>48.59</c:v>
                </c:pt>
                <c:pt idx="46">
                  <c:v>48.27</c:v>
                </c:pt>
                <c:pt idx="47">
                  <c:v>48.14</c:v>
                </c:pt>
                <c:pt idx="48">
                  <c:v>47.57</c:v>
                </c:pt>
                <c:pt idx="49">
                  <c:v>48.57</c:v>
                </c:pt>
                <c:pt idx="50">
                  <c:v>47.51</c:v>
                </c:pt>
                <c:pt idx="51">
                  <c:v>46.9</c:v>
                </c:pt>
                <c:pt idx="52">
                  <c:v>47.16</c:v>
                </c:pt>
                <c:pt idx="53">
                  <c:v>49.7</c:v>
                </c:pt>
                <c:pt idx="54">
                  <c:v>51.76</c:v>
                </c:pt>
                <c:pt idx="55">
                  <c:v>50.18</c:v>
                </c:pt>
                <c:pt idx="56">
                  <c:v>50.32</c:v>
                </c:pt>
                <c:pt idx="57">
                  <c:v>50.3</c:v>
                </c:pt>
                <c:pt idx="58">
                  <c:v>49.09</c:v>
                </c:pt>
                <c:pt idx="59">
                  <c:v>48.24</c:v>
                </c:pt>
                <c:pt idx="60">
                  <c:v>49.73</c:v>
                </c:pt>
                <c:pt idx="61">
                  <c:v>50.37</c:v>
                </c:pt>
                <c:pt idx="62">
                  <c:v>50.78</c:v>
                </c:pt>
                <c:pt idx="63">
                  <c:v>50.12</c:v>
                </c:pt>
                <c:pt idx="64">
                  <c:v>48.17</c:v>
                </c:pt>
                <c:pt idx="65">
                  <c:v>48.56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261584"/>
        <c:axId val="723261976"/>
      </c:lineChart>
      <c:dateAx>
        <c:axId val="723261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1976"/>
        <c:crosses val="autoZero"/>
        <c:auto val="1"/>
        <c:lblOffset val="100"/>
        <c:baseTimeUnit val="days"/>
      </c:dateAx>
      <c:valAx>
        <c:axId val="723261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12-Dec-16</c:v>
                </c:pt>
                <c:pt idx="34">
                  <c:v>9-Dec-16</c:v>
                </c:pt>
                <c:pt idx="35">
                  <c:v>8-Dec-16</c:v>
                </c:pt>
                <c:pt idx="36">
                  <c:v>7-Dec-16</c:v>
                </c:pt>
                <c:pt idx="37">
                  <c:v>6-Dec-16</c:v>
                </c:pt>
                <c:pt idx="38">
                  <c:v>5-Dec-16</c:v>
                </c:pt>
                <c:pt idx="39">
                  <c:v>2-Dec-16</c:v>
                </c:pt>
                <c:pt idx="40">
                  <c:v>1-Dec-16</c:v>
                </c:pt>
                <c:pt idx="41">
                  <c:v>30-Nov-16</c:v>
                </c:pt>
                <c:pt idx="42">
                  <c:v>29-Nov-16</c:v>
                </c:pt>
                <c:pt idx="43">
                  <c:v>28-Nov-16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75.209999999999994</c:v>
                </c:pt>
                <c:pt idx="1">
                  <c:v>75.61</c:v>
                </c:pt>
                <c:pt idx="2">
                  <c:v>75.59</c:v>
                </c:pt>
                <c:pt idx="3">
                  <c:v>75.81</c:v>
                </c:pt>
                <c:pt idx="4">
                  <c:v>75.39</c:v>
                </c:pt>
                <c:pt idx="5">
                  <c:v>74.47</c:v>
                </c:pt>
                <c:pt idx="6">
                  <c:v>74.150000000000006</c:v>
                </c:pt>
                <c:pt idx="7">
                  <c:v>74.540000000000006</c:v>
                </c:pt>
                <c:pt idx="8">
                  <c:v>74.22</c:v>
                </c:pt>
                <c:pt idx="9">
                  <c:v>74.52</c:v>
                </c:pt>
                <c:pt idx="10">
                  <c:v>73.849999999999994</c:v>
                </c:pt>
                <c:pt idx="11">
                  <c:v>73.89</c:v>
                </c:pt>
                <c:pt idx="12">
                  <c:v>73.680000000000007</c:v>
                </c:pt>
                <c:pt idx="13">
                  <c:v>73.94</c:v>
                </c:pt>
                <c:pt idx="14">
                  <c:v>73.75</c:v>
                </c:pt>
                <c:pt idx="15">
                  <c:v>73.09</c:v>
                </c:pt>
                <c:pt idx="16">
                  <c:v>74.150000000000006</c:v>
                </c:pt>
                <c:pt idx="17">
                  <c:v>74.03</c:v>
                </c:pt>
                <c:pt idx="18">
                  <c:v>74.37</c:v>
                </c:pt>
                <c:pt idx="19">
                  <c:v>74.17</c:v>
                </c:pt>
                <c:pt idx="20">
                  <c:v>74.12</c:v>
                </c:pt>
                <c:pt idx="21">
                  <c:v>74.28</c:v>
                </c:pt>
                <c:pt idx="22">
                  <c:v>74.349999999999994</c:v>
                </c:pt>
                <c:pt idx="23">
                  <c:v>74.510000000000005</c:v>
                </c:pt>
                <c:pt idx="24">
                  <c:v>74.58</c:v>
                </c:pt>
                <c:pt idx="25">
                  <c:v>74.48</c:v>
                </c:pt>
                <c:pt idx="26">
                  <c:v>74.44</c:v>
                </c:pt>
                <c:pt idx="27">
                  <c:v>74.48</c:v>
                </c:pt>
                <c:pt idx="28">
                  <c:v>74.37</c:v>
                </c:pt>
                <c:pt idx="29">
                  <c:v>74.11</c:v>
                </c:pt>
                <c:pt idx="30">
                  <c:v>73.540000000000006</c:v>
                </c:pt>
                <c:pt idx="31">
                  <c:v>72.61</c:v>
                </c:pt>
                <c:pt idx="32">
                  <c:v>72.930000000000007</c:v>
                </c:pt>
                <c:pt idx="33">
                  <c:v>72.819999999999993</c:v>
                </c:pt>
                <c:pt idx="34">
                  <c:v>72.47</c:v>
                </c:pt>
                <c:pt idx="35">
                  <c:v>71.67</c:v>
                </c:pt>
                <c:pt idx="36">
                  <c:v>71.650000000000006</c:v>
                </c:pt>
                <c:pt idx="37">
                  <c:v>70.95</c:v>
                </c:pt>
                <c:pt idx="38">
                  <c:v>70.36</c:v>
                </c:pt>
                <c:pt idx="39">
                  <c:v>70.61</c:v>
                </c:pt>
                <c:pt idx="40">
                  <c:v>70.349999999999994</c:v>
                </c:pt>
                <c:pt idx="41">
                  <c:v>69.92</c:v>
                </c:pt>
                <c:pt idx="42">
                  <c:v>69.63</c:v>
                </c:pt>
                <c:pt idx="43">
                  <c:v>72.040000000000006</c:v>
                </c:pt>
                <c:pt idx="45">
                  <c:v>72.38</c:v>
                </c:pt>
                <c:pt idx="46">
                  <c:v>72.400000000000006</c:v>
                </c:pt>
                <c:pt idx="47">
                  <c:v>72.37</c:v>
                </c:pt>
                <c:pt idx="48">
                  <c:v>72.180000000000007</c:v>
                </c:pt>
                <c:pt idx="49">
                  <c:v>72.02</c:v>
                </c:pt>
                <c:pt idx="50">
                  <c:v>71.78</c:v>
                </c:pt>
                <c:pt idx="51">
                  <c:v>70.72</c:v>
                </c:pt>
                <c:pt idx="52">
                  <c:v>71.3</c:v>
                </c:pt>
                <c:pt idx="53">
                  <c:v>70.69</c:v>
                </c:pt>
                <c:pt idx="54">
                  <c:v>69.64</c:v>
                </c:pt>
                <c:pt idx="55">
                  <c:v>69.45</c:v>
                </c:pt>
                <c:pt idx="56">
                  <c:v>68.17</c:v>
                </c:pt>
                <c:pt idx="57">
                  <c:v>67.58</c:v>
                </c:pt>
                <c:pt idx="58">
                  <c:v>66.86</c:v>
                </c:pt>
                <c:pt idx="59">
                  <c:v>66.72</c:v>
                </c:pt>
                <c:pt idx="60">
                  <c:v>68.09</c:v>
                </c:pt>
                <c:pt idx="61">
                  <c:v>67.34</c:v>
                </c:pt>
                <c:pt idx="62">
                  <c:v>67.209999999999994</c:v>
                </c:pt>
                <c:pt idx="63">
                  <c:v>67.900000000000006</c:v>
                </c:pt>
                <c:pt idx="64">
                  <c:v>67.53</c:v>
                </c:pt>
                <c:pt idx="65">
                  <c:v>67.59</c:v>
                </c:pt>
                <c:pt idx="66">
                  <c:v>67.94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263936"/>
        <c:axId val="723264328"/>
      </c:lineChart>
      <c:catAx>
        <c:axId val="723263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4328"/>
        <c:crosses val="autoZero"/>
        <c:auto val="1"/>
        <c:lblAlgn val="ctr"/>
        <c:lblOffset val="100"/>
        <c:noMultiLvlLbl val="0"/>
      </c:catAx>
      <c:valAx>
        <c:axId val="72326432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1/31/2017</c:v>
                </c:pt>
                <c:pt idx="1">
                  <c:v>1/30/2017</c:v>
                </c:pt>
                <c:pt idx="2">
                  <c:v>1/27/2017</c:v>
                </c:pt>
                <c:pt idx="3">
                  <c:v>1/26/2017</c:v>
                </c:pt>
                <c:pt idx="4">
                  <c:v>1/25/2017</c:v>
                </c:pt>
                <c:pt idx="5">
                  <c:v>1/24/2017</c:v>
                </c:pt>
                <c:pt idx="6">
                  <c:v>1/23/2017</c:v>
                </c:pt>
                <c:pt idx="7">
                  <c:v>1/20/2017</c:v>
                </c:pt>
                <c:pt idx="8">
                  <c:v>1/19/2017</c:v>
                </c:pt>
                <c:pt idx="9">
                  <c:v>1/18/2017</c:v>
                </c:pt>
                <c:pt idx="10">
                  <c:v>1/17/2017</c:v>
                </c:pt>
                <c:pt idx="11">
                  <c:v>1/13/2017</c:v>
                </c:pt>
                <c:pt idx="12">
                  <c:v>1/12/2017</c:v>
                </c:pt>
                <c:pt idx="13">
                  <c:v>1/11/2017</c:v>
                </c:pt>
                <c:pt idx="14">
                  <c:v>1/10/2017</c:v>
                </c:pt>
                <c:pt idx="15">
                  <c:v>1/9/2017</c:v>
                </c:pt>
                <c:pt idx="16">
                  <c:v>1/6/2017</c:v>
                </c:pt>
                <c:pt idx="17">
                  <c:v>1/5/2017</c:v>
                </c:pt>
                <c:pt idx="18">
                  <c:v>1/4/2017</c:v>
                </c:pt>
                <c:pt idx="19">
                  <c:v>1/3/2017</c:v>
                </c:pt>
                <c:pt idx="20">
                  <c:v>12/30/2016</c:v>
                </c:pt>
                <c:pt idx="21">
                  <c:v>12/29/2016</c:v>
                </c:pt>
                <c:pt idx="22">
                  <c:v>12/28/2016</c:v>
                </c:pt>
                <c:pt idx="23">
                  <c:v>12/27/2016</c:v>
                </c:pt>
                <c:pt idx="24">
                  <c:v>12/23/2016</c:v>
                </c:pt>
                <c:pt idx="25">
                  <c:v>12/22/2016</c:v>
                </c:pt>
                <c:pt idx="26">
                  <c:v>12/21/2016</c:v>
                </c:pt>
                <c:pt idx="27">
                  <c:v>12/20/2016</c:v>
                </c:pt>
                <c:pt idx="28">
                  <c:v>12/19/2016</c:v>
                </c:pt>
                <c:pt idx="29">
                  <c:v>12/16/2016</c:v>
                </c:pt>
                <c:pt idx="30">
                  <c:v>12/15/2016</c:v>
                </c:pt>
                <c:pt idx="31">
                  <c:v>12/14/2016</c:v>
                </c:pt>
                <c:pt idx="32">
                  <c:v>12/13/2016</c:v>
                </c:pt>
                <c:pt idx="33">
                  <c:v>12/12/2016</c:v>
                </c:pt>
                <c:pt idx="34">
                  <c:v>12/9/2016</c:v>
                </c:pt>
                <c:pt idx="35">
                  <c:v>12/8/2016</c:v>
                </c:pt>
                <c:pt idx="36">
                  <c:v>12/7/2016</c:v>
                </c:pt>
                <c:pt idx="37">
                  <c:v>12/6/2016</c:v>
                </c:pt>
                <c:pt idx="38">
                  <c:v>12/5/2016</c:v>
                </c:pt>
                <c:pt idx="39">
                  <c:v>12/2/2016</c:v>
                </c:pt>
                <c:pt idx="40">
                  <c:v>12/1/2016</c:v>
                </c:pt>
                <c:pt idx="41">
                  <c:v>11/30/2016</c:v>
                </c:pt>
                <c:pt idx="42">
                  <c:v>11/29/2016</c:v>
                </c:pt>
                <c:pt idx="43">
                  <c:v>11/28/2016</c:v>
                </c:pt>
                <c:pt idx="44">
                  <c:v>11/25/2016</c:v>
                </c:pt>
                <c:pt idx="45">
                  <c:v>11/23/2016</c:v>
                </c:pt>
                <c:pt idx="46">
                  <c:v>11/22/2016</c:v>
                </c:pt>
                <c:pt idx="47">
                  <c:v>11/21/2016</c:v>
                </c:pt>
                <c:pt idx="48">
                  <c:v>11/18/2016</c:v>
                </c:pt>
                <c:pt idx="49">
                  <c:v>11/17/2016</c:v>
                </c:pt>
                <c:pt idx="50">
                  <c:v>11/16/2016</c:v>
                </c:pt>
                <c:pt idx="51">
                  <c:v>11/15/2016</c:v>
                </c:pt>
                <c:pt idx="52">
                  <c:v>11/14/2016</c:v>
                </c:pt>
                <c:pt idx="53">
                  <c:v>11/11/2016</c:v>
                </c:pt>
                <c:pt idx="54">
                  <c:v>11/10/2016</c:v>
                </c:pt>
                <c:pt idx="55">
                  <c:v>11/9/2016</c:v>
                </c:pt>
                <c:pt idx="56">
                  <c:v>11/8/2016</c:v>
                </c:pt>
                <c:pt idx="57">
                  <c:v>11/7/2016</c:v>
                </c:pt>
                <c:pt idx="58">
                  <c:v>11/4/2016</c:v>
                </c:pt>
                <c:pt idx="59">
                  <c:v>11/3/2016</c:v>
                </c:pt>
                <c:pt idx="60">
                  <c:v>11/2/2016</c:v>
                </c:pt>
                <c:pt idx="61">
                  <c:v>11/2/2016</c:v>
                </c:pt>
                <c:pt idx="62">
                  <c:v>11/1/2016</c:v>
                </c:pt>
                <c:pt idx="63">
                  <c:v>10/31/2016</c:v>
                </c:pt>
                <c:pt idx="64">
                  <c:v>10/28/2016</c:v>
                </c:pt>
                <c:pt idx="65">
                  <c:v>10/27/2016</c:v>
                </c:pt>
                <c:pt idx="66">
                  <c:v>10/26/2016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117.46</c:v>
                </c:pt>
                <c:pt idx="1">
                  <c:v>119.63</c:v>
                </c:pt>
                <c:pt idx="2">
                  <c:v>120.35</c:v>
                </c:pt>
                <c:pt idx="3">
                  <c:v>119.51</c:v>
                </c:pt>
                <c:pt idx="4">
                  <c:v>120.53</c:v>
                </c:pt>
                <c:pt idx="5">
                  <c:v>116.62</c:v>
                </c:pt>
                <c:pt idx="6">
                  <c:v>113.55</c:v>
                </c:pt>
                <c:pt idx="7">
                  <c:v>113.59</c:v>
                </c:pt>
                <c:pt idx="8">
                  <c:v>114.42</c:v>
                </c:pt>
                <c:pt idx="9">
                  <c:v>109.97</c:v>
                </c:pt>
                <c:pt idx="10">
                  <c:v>108.9</c:v>
                </c:pt>
                <c:pt idx="11">
                  <c:v>111.59</c:v>
                </c:pt>
                <c:pt idx="12">
                  <c:v>111.01</c:v>
                </c:pt>
                <c:pt idx="13">
                  <c:v>110.55</c:v>
                </c:pt>
                <c:pt idx="14">
                  <c:v>109.26</c:v>
                </c:pt>
                <c:pt idx="15">
                  <c:v>109.18</c:v>
                </c:pt>
                <c:pt idx="16">
                  <c:v>111.66</c:v>
                </c:pt>
                <c:pt idx="17">
                  <c:v>110.29</c:v>
                </c:pt>
                <c:pt idx="18">
                  <c:v>110.64</c:v>
                </c:pt>
                <c:pt idx="19">
                  <c:v>106.99</c:v>
                </c:pt>
                <c:pt idx="20">
                  <c:v>108.07</c:v>
                </c:pt>
                <c:pt idx="21">
                  <c:v>108.82</c:v>
                </c:pt>
                <c:pt idx="22">
                  <c:v>108.72</c:v>
                </c:pt>
                <c:pt idx="23">
                  <c:v>109.45</c:v>
                </c:pt>
                <c:pt idx="24">
                  <c:v>109.28</c:v>
                </c:pt>
                <c:pt idx="25">
                  <c:v>108.78</c:v>
                </c:pt>
                <c:pt idx="26">
                  <c:v>108.05</c:v>
                </c:pt>
                <c:pt idx="27">
                  <c:v>108.17</c:v>
                </c:pt>
                <c:pt idx="28">
                  <c:v>106.93</c:v>
                </c:pt>
                <c:pt idx="29">
                  <c:v>106.67</c:v>
                </c:pt>
                <c:pt idx="30">
                  <c:v>108.11</c:v>
                </c:pt>
                <c:pt idx="31">
                  <c:v>107.58</c:v>
                </c:pt>
                <c:pt idx="32">
                  <c:v>109.83</c:v>
                </c:pt>
                <c:pt idx="33">
                  <c:v>110.69</c:v>
                </c:pt>
                <c:pt idx="34">
                  <c:v>110.6</c:v>
                </c:pt>
                <c:pt idx="35">
                  <c:v>110.02</c:v>
                </c:pt>
                <c:pt idx="36">
                  <c:v>109.75</c:v>
                </c:pt>
                <c:pt idx="37">
                  <c:v>106.21</c:v>
                </c:pt>
                <c:pt idx="38">
                  <c:v>105.96</c:v>
                </c:pt>
                <c:pt idx="39">
                  <c:v>105.6</c:v>
                </c:pt>
                <c:pt idx="40">
                  <c:v>106.83</c:v>
                </c:pt>
                <c:pt idx="41">
                  <c:v>106.46</c:v>
                </c:pt>
                <c:pt idx="42">
                  <c:v>104.37</c:v>
                </c:pt>
                <c:pt idx="43">
                  <c:v>103.99</c:v>
                </c:pt>
                <c:pt idx="44">
                  <c:v>104.34</c:v>
                </c:pt>
                <c:pt idx="45">
                  <c:v>104.04</c:v>
                </c:pt>
                <c:pt idx="46">
                  <c:v>103.92</c:v>
                </c:pt>
                <c:pt idx="47">
                  <c:v>104.6</c:v>
                </c:pt>
                <c:pt idx="48">
                  <c:v>103.45</c:v>
                </c:pt>
                <c:pt idx="49">
                  <c:v>103.14</c:v>
                </c:pt>
                <c:pt idx="50">
                  <c:v>103</c:v>
                </c:pt>
                <c:pt idx="51">
                  <c:v>104.58</c:v>
                </c:pt>
                <c:pt idx="52">
                  <c:v>103.99</c:v>
                </c:pt>
                <c:pt idx="53">
                  <c:v>100.91</c:v>
                </c:pt>
                <c:pt idx="54">
                  <c:v>100.5</c:v>
                </c:pt>
                <c:pt idx="55">
                  <c:v>98.8</c:v>
                </c:pt>
                <c:pt idx="56">
                  <c:v>96</c:v>
                </c:pt>
                <c:pt idx="57">
                  <c:v>94.95</c:v>
                </c:pt>
                <c:pt idx="58">
                  <c:v>91.62</c:v>
                </c:pt>
                <c:pt idx="59">
                  <c:v>91.76</c:v>
                </c:pt>
                <c:pt idx="60">
                  <c:v>91.99</c:v>
                </c:pt>
                <c:pt idx="62">
                  <c:v>91.6</c:v>
                </c:pt>
                <c:pt idx="63">
                  <c:v>93</c:v>
                </c:pt>
                <c:pt idx="64">
                  <c:v>92.27</c:v>
                </c:pt>
                <c:pt idx="65">
                  <c:v>91.35</c:v>
                </c:pt>
                <c:pt idx="66">
                  <c:v>90.03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266288"/>
        <c:axId val="723266680"/>
      </c:lineChart>
      <c:catAx>
        <c:axId val="723266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6680"/>
        <c:crosses val="autoZero"/>
        <c:auto val="1"/>
        <c:lblAlgn val="ctr"/>
        <c:lblOffset val="100"/>
        <c:noMultiLvlLbl val="0"/>
      </c:catAx>
      <c:valAx>
        <c:axId val="7232666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14-Dec-16</c:v>
                </c:pt>
                <c:pt idx="33">
                  <c:v>13-Dec-16</c:v>
                </c:pt>
                <c:pt idx="34">
                  <c:v>12-Dec-16</c:v>
                </c:pt>
                <c:pt idx="35">
                  <c:v>9-Dec-16</c:v>
                </c:pt>
                <c:pt idx="36">
                  <c:v>8-Dec-16</c:v>
                </c:pt>
                <c:pt idx="37">
                  <c:v>7-Dec-16</c:v>
                </c:pt>
                <c:pt idx="38">
                  <c:v>6-Dec-16</c:v>
                </c:pt>
                <c:pt idx="39">
                  <c:v>5-Dec-16</c:v>
                </c:pt>
                <c:pt idx="40">
                  <c:v>2-Dec-16</c:v>
                </c:pt>
                <c:pt idx="41">
                  <c:v>1-Dec-16</c:v>
                </c:pt>
                <c:pt idx="42">
                  <c:v>30-Nov-16</c:v>
                </c:pt>
                <c:pt idx="43">
                  <c:v>29-Nov-16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199.5</c:v>
                </c:pt>
                <c:pt idx="1">
                  <c:v>203.22</c:v>
                </c:pt>
                <c:pt idx="2">
                  <c:v>205.71</c:v>
                </c:pt>
                <c:pt idx="3">
                  <c:v>204.17</c:v>
                </c:pt>
                <c:pt idx="4">
                  <c:v>202.48</c:v>
                </c:pt>
                <c:pt idx="5">
                  <c:v>197.75</c:v>
                </c:pt>
                <c:pt idx="6">
                  <c:v>191</c:v>
                </c:pt>
                <c:pt idx="7">
                  <c:v>191.08</c:v>
                </c:pt>
                <c:pt idx="8">
                  <c:v>185.56</c:v>
                </c:pt>
                <c:pt idx="9">
                  <c:v>185.02</c:v>
                </c:pt>
                <c:pt idx="10">
                  <c:v>179.11</c:v>
                </c:pt>
                <c:pt idx="11">
                  <c:v>180.45</c:v>
                </c:pt>
                <c:pt idx="12">
                  <c:v>178.86</c:v>
                </c:pt>
                <c:pt idx="13">
                  <c:v>179.42</c:v>
                </c:pt>
                <c:pt idx="14">
                  <c:v>180.57</c:v>
                </c:pt>
                <c:pt idx="15">
                  <c:v>176.97</c:v>
                </c:pt>
                <c:pt idx="16">
                  <c:v>176.59</c:v>
                </c:pt>
                <c:pt idx="17">
                  <c:v>174.28</c:v>
                </c:pt>
                <c:pt idx="18">
                  <c:v>177.07</c:v>
                </c:pt>
                <c:pt idx="19">
                  <c:v>178.34</c:v>
                </c:pt>
                <c:pt idx="20">
                  <c:v>176.77</c:v>
                </c:pt>
                <c:pt idx="21">
                  <c:v>179.87</c:v>
                </c:pt>
                <c:pt idx="22">
                  <c:v>180.19</c:v>
                </c:pt>
                <c:pt idx="23">
                  <c:v>182.31</c:v>
                </c:pt>
                <c:pt idx="24">
                  <c:v>181.94</c:v>
                </c:pt>
                <c:pt idx="25">
                  <c:v>180.6</c:v>
                </c:pt>
                <c:pt idx="26">
                  <c:v>182.29</c:v>
                </c:pt>
                <c:pt idx="27">
                  <c:v>182.07</c:v>
                </c:pt>
                <c:pt idx="28">
                  <c:v>180.46</c:v>
                </c:pt>
                <c:pt idx="29">
                  <c:v>178.42</c:v>
                </c:pt>
                <c:pt idx="30">
                  <c:v>180.01</c:v>
                </c:pt>
                <c:pt idx="31">
                  <c:v>177.62</c:v>
                </c:pt>
                <c:pt idx="33">
                  <c:v>179.44</c:v>
                </c:pt>
                <c:pt idx="34">
                  <c:v>178.16</c:v>
                </c:pt>
                <c:pt idx="35">
                  <c:v>179.09</c:v>
                </c:pt>
                <c:pt idx="36">
                  <c:v>170.71</c:v>
                </c:pt>
                <c:pt idx="37">
                  <c:v>168.55</c:v>
                </c:pt>
                <c:pt idx="38">
                  <c:v>164.76</c:v>
                </c:pt>
                <c:pt idx="39">
                  <c:v>166.13</c:v>
                </c:pt>
                <c:pt idx="40">
                  <c:v>164.22</c:v>
                </c:pt>
                <c:pt idx="41">
                  <c:v>162.79</c:v>
                </c:pt>
                <c:pt idx="42">
                  <c:v>170.49</c:v>
                </c:pt>
                <c:pt idx="43">
                  <c:v>175.45</c:v>
                </c:pt>
                <c:pt idx="44">
                  <c:v>174.65</c:v>
                </c:pt>
                <c:pt idx="45">
                  <c:v>176.75</c:v>
                </c:pt>
                <c:pt idx="46">
                  <c:v>177.08</c:v>
                </c:pt>
                <c:pt idx="47">
                  <c:v>177.02</c:v>
                </c:pt>
                <c:pt idx="48">
                  <c:v>172.58</c:v>
                </c:pt>
                <c:pt idx="49">
                  <c:v>168.16</c:v>
                </c:pt>
                <c:pt idx="50">
                  <c:v>167.04</c:v>
                </c:pt>
                <c:pt idx="51">
                  <c:v>167.83</c:v>
                </c:pt>
                <c:pt idx="52">
                  <c:v>166.45</c:v>
                </c:pt>
                <c:pt idx="53">
                  <c:v>163.78</c:v>
                </c:pt>
                <c:pt idx="54">
                  <c:v>167.54</c:v>
                </c:pt>
                <c:pt idx="55">
                  <c:v>167.94</c:v>
                </c:pt>
                <c:pt idx="56">
                  <c:v>173.42</c:v>
                </c:pt>
                <c:pt idx="57">
                  <c:v>177</c:v>
                </c:pt>
                <c:pt idx="58">
                  <c:v>176.96</c:v>
                </c:pt>
                <c:pt idx="59">
                  <c:v>172.17</c:v>
                </c:pt>
                <c:pt idx="60">
                  <c:v>172.99</c:v>
                </c:pt>
                <c:pt idx="61">
                  <c:v>172.56</c:v>
                </c:pt>
                <c:pt idx="62">
                  <c:v>168.8</c:v>
                </c:pt>
                <c:pt idx="63">
                  <c:v>170.28</c:v>
                </c:pt>
                <c:pt idx="64">
                  <c:v>169.35</c:v>
                </c:pt>
                <c:pt idx="65">
                  <c:v>172.24</c:v>
                </c:pt>
                <c:pt idx="66">
                  <c:v>173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268640"/>
        <c:axId val="723269032"/>
      </c:lineChart>
      <c:catAx>
        <c:axId val="72326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9032"/>
        <c:crosses val="autoZero"/>
        <c:auto val="1"/>
        <c:lblAlgn val="ctr"/>
        <c:lblOffset val="100"/>
        <c:noMultiLvlLbl val="0"/>
      </c:catAx>
      <c:valAx>
        <c:axId val="7232690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6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42681</c:v>
                </c:pt>
                <c:pt idx="58">
                  <c:v>42678</c:v>
                </c:pt>
                <c:pt idx="59">
                  <c:v>42677</c:v>
                </c:pt>
                <c:pt idx="60">
                  <c:v>42676</c:v>
                </c:pt>
                <c:pt idx="61">
                  <c:v>42675</c:v>
                </c:pt>
                <c:pt idx="62">
                  <c:v>42674</c:v>
                </c:pt>
                <c:pt idx="63">
                  <c:v>42671</c:v>
                </c:pt>
                <c:pt idx="64">
                  <c:v>42670</c:v>
                </c:pt>
                <c:pt idx="65">
                  <c:v>42669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70.47</c:v>
                </c:pt>
                <c:pt idx="1">
                  <c:v>71.72</c:v>
                </c:pt>
                <c:pt idx="2">
                  <c:v>74.42</c:v>
                </c:pt>
                <c:pt idx="3">
                  <c:v>75.38</c:v>
                </c:pt>
                <c:pt idx="4">
                  <c:v>73.59</c:v>
                </c:pt>
                <c:pt idx="5">
                  <c:v>73.180000000000007</c:v>
                </c:pt>
                <c:pt idx="6">
                  <c:v>72.75</c:v>
                </c:pt>
                <c:pt idx="7">
                  <c:v>75.239999999999995</c:v>
                </c:pt>
                <c:pt idx="8">
                  <c:v>74.02</c:v>
                </c:pt>
                <c:pt idx="9">
                  <c:v>74</c:v>
                </c:pt>
                <c:pt idx="10">
                  <c:v>73.739999999999995</c:v>
                </c:pt>
                <c:pt idx="11">
                  <c:v>74.319999999999993</c:v>
                </c:pt>
                <c:pt idx="12">
                  <c:v>74</c:v>
                </c:pt>
                <c:pt idx="13">
                  <c:v>75.040000000000006</c:v>
                </c:pt>
                <c:pt idx="14">
                  <c:v>73.66</c:v>
                </c:pt>
                <c:pt idx="15">
                  <c:v>71.28</c:v>
                </c:pt>
                <c:pt idx="16">
                  <c:v>71.37</c:v>
                </c:pt>
                <c:pt idx="17">
                  <c:v>70.930000000000007</c:v>
                </c:pt>
                <c:pt idx="18">
                  <c:v>73.02</c:v>
                </c:pt>
                <c:pt idx="19">
                  <c:v>72.709999999999994</c:v>
                </c:pt>
                <c:pt idx="20">
                  <c:v>72.88</c:v>
                </c:pt>
                <c:pt idx="21">
                  <c:v>73.28</c:v>
                </c:pt>
                <c:pt idx="22">
                  <c:v>73.53</c:v>
                </c:pt>
                <c:pt idx="23">
                  <c:v>74.67</c:v>
                </c:pt>
                <c:pt idx="24">
                  <c:v>74.790000000000006</c:v>
                </c:pt>
                <c:pt idx="25">
                  <c:v>74.19</c:v>
                </c:pt>
                <c:pt idx="26">
                  <c:v>75.72</c:v>
                </c:pt>
                <c:pt idx="27">
                  <c:v>76.05</c:v>
                </c:pt>
                <c:pt idx="28">
                  <c:v>74.48</c:v>
                </c:pt>
                <c:pt idx="29">
                  <c:v>74.42</c:v>
                </c:pt>
                <c:pt idx="30">
                  <c:v>74.790000000000006</c:v>
                </c:pt>
                <c:pt idx="31">
                  <c:v>72.94</c:v>
                </c:pt>
                <c:pt idx="32">
                  <c:v>72.55</c:v>
                </c:pt>
                <c:pt idx="33">
                  <c:v>73.239999999999995</c:v>
                </c:pt>
                <c:pt idx="34">
                  <c:v>75.17</c:v>
                </c:pt>
                <c:pt idx="35">
                  <c:v>72.739999999999995</c:v>
                </c:pt>
                <c:pt idx="36">
                  <c:v>72.430000000000007</c:v>
                </c:pt>
                <c:pt idx="37">
                  <c:v>70.97</c:v>
                </c:pt>
                <c:pt idx="38">
                  <c:v>68.260000000000005</c:v>
                </c:pt>
                <c:pt idx="39">
                  <c:v>69.27</c:v>
                </c:pt>
                <c:pt idx="40">
                  <c:v>68.47</c:v>
                </c:pt>
                <c:pt idx="41">
                  <c:v>68.95</c:v>
                </c:pt>
                <c:pt idx="42">
                  <c:v>69.72</c:v>
                </c:pt>
                <c:pt idx="43">
                  <c:v>69.25</c:v>
                </c:pt>
                <c:pt idx="44">
                  <c:v>70.09</c:v>
                </c:pt>
                <c:pt idx="45">
                  <c:v>69.88</c:v>
                </c:pt>
                <c:pt idx="46">
                  <c:v>69.5</c:v>
                </c:pt>
                <c:pt idx="47">
                  <c:v>68.989999999999995</c:v>
                </c:pt>
                <c:pt idx="48">
                  <c:v>68.290000000000006</c:v>
                </c:pt>
                <c:pt idx="49">
                  <c:v>67.86</c:v>
                </c:pt>
                <c:pt idx="50">
                  <c:v>65.5</c:v>
                </c:pt>
                <c:pt idx="51">
                  <c:v>66.06</c:v>
                </c:pt>
                <c:pt idx="52">
                  <c:v>62.94</c:v>
                </c:pt>
                <c:pt idx="53">
                  <c:v>60.25</c:v>
                </c:pt>
                <c:pt idx="54">
                  <c:v>59.94</c:v>
                </c:pt>
                <c:pt idx="55">
                  <c:v>60.13</c:v>
                </c:pt>
                <c:pt idx="56">
                  <c:v>59.31</c:v>
                </c:pt>
                <c:pt idx="57">
                  <c:v>58.53</c:v>
                </c:pt>
                <c:pt idx="58">
                  <c:v>57.23</c:v>
                </c:pt>
                <c:pt idx="59">
                  <c:v>55.94</c:v>
                </c:pt>
                <c:pt idx="60">
                  <c:v>56.14</c:v>
                </c:pt>
                <c:pt idx="61">
                  <c:v>56</c:v>
                </c:pt>
                <c:pt idx="62">
                  <c:v>56.23</c:v>
                </c:pt>
                <c:pt idx="63">
                  <c:v>55.11</c:v>
                </c:pt>
                <c:pt idx="64">
                  <c:v>54.42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270992"/>
        <c:axId val="723271384"/>
      </c:lineChart>
      <c:dateAx>
        <c:axId val="72327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71384"/>
        <c:crosses val="autoZero"/>
        <c:auto val="1"/>
        <c:lblOffset val="100"/>
        <c:baseTimeUnit val="days"/>
      </c:dateAx>
      <c:valAx>
        <c:axId val="723271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27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74.959999999999994</c:v>
                </c:pt>
                <c:pt idx="1">
                  <c:v>73.19</c:v>
                </c:pt>
                <c:pt idx="2">
                  <c:v>72.47</c:v>
                </c:pt>
                <c:pt idx="3">
                  <c:v>73.09</c:v>
                </c:pt>
                <c:pt idx="4">
                  <c:v>75.87</c:v>
                </c:pt>
                <c:pt idx="5">
                  <c:v>74.650000000000006</c:v>
                </c:pt>
                <c:pt idx="6">
                  <c:v>74.72</c:v>
                </c:pt>
                <c:pt idx="7">
                  <c:v>75.03</c:v>
                </c:pt>
                <c:pt idx="8">
                  <c:v>75.55</c:v>
                </c:pt>
                <c:pt idx="9">
                  <c:v>75.8</c:v>
                </c:pt>
                <c:pt idx="10">
                  <c:v>75.180000000000007</c:v>
                </c:pt>
                <c:pt idx="11">
                  <c:v>75</c:v>
                </c:pt>
                <c:pt idx="12">
                  <c:v>74.19</c:v>
                </c:pt>
                <c:pt idx="13">
                  <c:v>73.72</c:v>
                </c:pt>
                <c:pt idx="14">
                  <c:v>75.22</c:v>
                </c:pt>
                <c:pt idx="15">
                  <c:v>74.760000000000005</c:v>
                </c:pt>
                <c:pt idx="16">
                  <c:v>75.33</c:v>
                </c:pt>
                <c:pt idx="17">
                  <c:v>74.5</c:v>
                </c:pt>
                <c:pt idx="18">
                  <c:v>75.63</c:v>
                </c:pt>
                <c:pt idx="19">
                  <c:v>74.48</c:v>
                </c:pt>
                <c:pt idx="20">
                  <c:v>71.97</c:v>
                </c:pt>
                <c:pt idx="21">
                  <c:v>72.349999999999994</c:v>
                </c:pt>
                <c:pt idx="23">
                  <c:v>72.55</c:v>
                </c:pt>
                <c:pt idx="24">
                  <c:v>73.069999999999993</c:v>
                </c:pt>
                <c:pt idx="25">
                  <c:v>72.88</c:v>
                </c:pt>
                <c:pt idx="26">
                  <c:v>72.11</c:v>
                </c:pt>
                <c:pt idx="27">
                  <c:v>72.62</c:v>
                </c:pt>
                <c:pt idx="28">
                  <c:v>73.349999999999994</c:v>
                </c:pt>
                <c:pt idx="29">
                  <c:v>73.7</c:v>
                </c:pt>
                <c:pt idx="30">
                  <c:v>73.760000000000005</c:v>
                </c:pt>
                <c:pt idx="31">
                  <c:v>73</c:v>
                </c:pt>
                <c:pt idx="32">
                  <c:v>72.47</c:v>
                </c:pt>
                <c:pt idx="33">
                  <c:v>73.75</c:v>
                </c:pt>
                <c:pt idx="34">
                  <c:v>73.48</c:v>
                </c:pt>
                <c:pt idx="35">
                  <c:v>73.040000000000006</c:v>
                </c:pt>
                <c:pt idx="36">
                  <c:v>71.11</c:v>
                </c:pt>
                <c:pt idx="37">
                  <c:v>70.5</c:v>
                </c:pt>
                <c:pt idx="38">
                  <c:v>71.42</c:v>
                </c:pt>
                <c:pt idx="39">
                  <c:v>72.099999999999994</c:v>
                </c:pt>
                <c:pt idx="40">
                  <c:v>70.83</c:v>
                </c:pt>
                <c:pt idx="41">
                  <c:v>70.930000000000007</c:v>
                </c:pt>
                <c:pt idx="42">
                  <c:v>71.010000000000005</c:v>
                </c:pt>
                <c:pt idx="43">
                  <c:v>70.989999999999995</c:v>
                </c:pt>
                <c:pt idx="44">
                  <c:v>71.569999999999993</c:v>
                </c:pt>
                <c:pt idx="45">
                  <c:v>71.11</c:v>
                </c:pt>
                <c:pt idx="46">
                  <c:v>70.55</c:v>
                </c:pt>
                <c:pt idx="47">
                  <c:v>70.13</c:v>
                </c:pt>
                <c:pt idx="48">
                  <c:v>70.25</c:v>
                </c:pt>
                <c:pt idx="49">
                  <c:v>70.77</c:v>
                </c:pt>
                <c:pt idx="50">
                  <c:v>71.64</c:v>
                </c:pt>
                <c:pt idx="51">
                  <c:v>70.83</c:v>
                </c:pt>
                <c:pt idx="52">
                  <c:v>71.39</c:v>
                </c:pt>
                <c:pt idx="53">
                  <c:v>72.349999999999994</c:v>
                </c:pt>
                <c:pt idx="54">
                  <c:v>71.37</c:v>
                </c:pt>
                <c:pt idx="55">
                  <c:v>71.72</c:v>
                </c:pt>
                <c:pt idx="56">
                  <c:v>69.25</c:v>
                </c:pt>
                <c:pt idx="57">
                  <c:v>65.349999999999994</c:v>
                </c:pt>
                <c:pt idx="58">
                  <c:v>66</c:v>
                </c:pt>
                <c:pt idx="59">
                  <c:v>65.17</c:v>
                </c:pt>
                <c:pt idx="60">
                  <c:v>65.38</c:v>
                </c:pt>
                <c:pt idx="61">
                  <c:v>68.66</c:v>
                </c:pt>
                <c:pt idx="62">
                  <c:v>66.89</c:v>
                </c:pt>
                <c:pt idx="63">
                  <c:v>68.69</c:v>
                </c:pt>
                <c:pt idx="64">
                  <c:v>67.5</c:v>
                </c:pt>
                <c:pt idx="65">
                  <c:v>74.8</c:v>
                </c:pt>
                <c:pt idx="66">
                  <c:v>74.400000000000006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30152"/>
        <c:axId val="726230544"/>
      </c:lineChart>
      <c:dateAx>
        <c:axId val="72623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0544"/>
        <c:crosses val="autoZero"/>
        <c:auto val="1"/>
        <c:lblOffset val="100"/>
        <c:baseTimeUnit val="days"/>
      </c:dateAx>
      <c:valAx>
        <c:axId val="7262305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42682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47.24</c:v>
                </c:pt>
                <c:pt idx="1">
                  <c:v>47.67</c:v>
                </c:pt>
                <c:pt idx="2">
                  <c:v>49.7</c:v>
                </c:pt>
                <c:pt idx="3">
                  <c:v>50.9</c:v>
                </c:pt>
                <c:pt idx="4">
                  <c:v>50.19</c:v>
                </c:pt>
                <c:pt idx="5">
                  <c:v>49.44</c:v>
                </c:pt>
                <c:pt idx="6">
                  <c:v>48.77</c:v>
                </c:pt>
                <c:pt idx="7">
                  <c:v>50.5</c:v>
                </c:pt>
                <c:pt idx="8">
                  <c:v>49.7</c:v>
                </c:pt>
                <c:pt idx="9">
                  <c:v>50.3</c:v>
                </c:pt>
                <c:pt idx="10">
                  <c:v>50.33</c:v>
                </c:pt>
                <c:pt idx="11">
                  <c:v>51.23</c:v>
                </c:pt>
                <c:pt idx="12">
                  <c:v>50.89</c:v>
                </c:pt>
                <c:pt idx="13">
                  <c:v>51.44</c:v>
                </c:pt>
                <c:pt idx="14">
                  <c:v>50.93</c:v>
                </c:pt>
                <c:pt idx="15">
                  <c:v>49.69</c:v>
                </c:pt>
                <c:pt idx="16">
                  <c:v>49.68</c:v>
                </c:pt>
                <c:pt idx="17">
                  <c:v>49.73</c:v>
                </c:pt>
                <c:pt idx="18">
                  <c:v>50.7</c:v>
                </c:pt>
                <c:pt idx="19">
                  <c:v>49.48</c:v>
                </c:pt>
                <c:pt idx="20">
                  <c:v>49.19</c:v>
                </c:pt>
                <c:pt idx="21">
                  <c:v>49.31</c:v>
                </c:pt>
                <c:pt idx="22">
                  <c:v>49.51</c:v>
                </c:pt>
                <c:pt idx="23">
                  <c:v>50.36</c:v>
                </c:pt>
                <c:pt idx="24">
                  <c:v>49.89</c:v>
                </c:pt>
                <c:pt idx="25">
                  <c:v>49.8</c:v>
                </c:pt>
                <c:pt idx="26">
                  <c:v>50.92</c:v>
                </c:pt>
                <c:pt idx="27">
                  <c:v>50.76</c:v>
                </c:pt>
                <c:pt idx="28">
                  <c:v>50.42</c:v>
                </c:pt>
                <c:pt idx="29">
                  <c:v>50.16</c:v>
                </c:pt>
                <c:pt idx="30">
                  <c:v>50.5</c:v>
                </c:pt>
                <c:pt idx="31">
                  <c:v>49.82</c:v>
                </c:pt>
                <c:pt idx="32">
                  <c:v>49.66</c:v>
                </c:pt>
                <c:pt idx="33">
                  <c:v>49.97</c:v>
                </c:pt>
                <c:pt idx="34">
                  <c:v>51.78</c:v>
                </c:pt>
                <c:pt idx="35">
                  <c:v>51.35</c:v>
                </c:pt>
                <c:pt idx="36">
                  <c:v>51.1</c:v>
                </c:pt>
                <c:pt idx="37">
                  <c:v>49.43</c:v>
                </c:pt>
                <c:pt idx="38">
                  <c:v>47.82</c:v>
                </c:pt>
                <c:pt idx="39">
                  <c:v>48.31</c:v>
                </c:pt>
                <c:pt idx="40">
                  <c:v>47.77</c:v>
                </c:pt>
                <c:pt idx="41">
                  <c:v>48.18</c:v>
                </c:pt>
                <c:pt idx="42">
                  <c:v>48.59</c:v>
                </c:pt>
                <c:pt idx="43">
                  <c:v>48.49</c:v>
                </c:pt>
                <c:pt idx="44">
                  <c:v>49.24</c:v>
                </c:pt>
                <c:pt idx="45">
                  <c:v>49.21</c:v>
                </c:pt>
                <c:pt idx="46">
                  <c:v>48.9</c:v>
                </c:pt>
                <c:pt idx="47">
                  <c:v>48.61</c:v>
                </c:pt>
                <c:pt idx="48">
                  <c:v>48.9</c:v>
                </c:pt>
                <c:pt idx="49">
                  <c:v>48.51</c:v>
                </c:pt>
                <c:pt idx="50">
                  <c:v>47.38</c:v>
                </c:pt>
                <c:pt idx="51">
                  <c:v>47.65</c:v>
                </c:pt>
                <c:pt idx="52">
                  <c:v>47.47</c:v>
                </c:pt>
                <c:pt idx="53">
                  <c:v>46.38</c:v>
                </c:pt>
                <c:pt idx="54">
                  <c:v>45.95</c:v>
                </c:pt>
                <c:pt idx="55">
                  <c:v>45.25</c:v>
                </c:pt>
                <c:pt idx="56">
                  <c:v>44.53</c:v>
                </c:pt>
                <c:pt idx="58">
                  <c:v>44.21</c:v>
                </c:pt>
                <c:pt idx="59">
                  <c:v>42.88</c:v>
                </c:pt>
                <c:pt idx="60">
                  <c:v>41.92</c:v>
                </c:pt>
                <c:pt idx="61">
                  <c:v>41.93</c:v>
                </c:pt>
                <c:pt idx="62">
                  <c:v>41.88</c:v>
                </c:pt>
                <c:pt idx="63">
                  <c:v>41.77</c:v>
                </c:pt>
                <c:pt idx="64">
                  <c:v>41.34</c:v>
                </c:pt>
                <c:pt idx="65">
                  <c:v>41.47</c:v>
                </c:pt>
                <c:pt idx="66">
                  <c:v>41.4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32504"/>
        <c:axId val="726232896"/>
      </c:lineChart>
      <c:dateAx>
        <c:axId val="72623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2896"/>
        <c:crosses val="autoZero"/>
        <c:auto val="1"/>
        <c:lblOffset val="100"/>
        <c:baseTimeUnit val="days"/>
      </c:dateAx>
      <c:valAx>
        <c:axId val="7262328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33.43</c:v>
                </c:pt>
                <c:pt idx="1">
                  <c:v>34.520000000000003</c:v>
                </c:pt>
                <c:pt idx="2">
                  <c:v>34.590000000000003</c:v>
                </c:pt>
                <c:pt idx="3">
                  <c:v>33.93</c:v>
                </c:pt>
                <c:pt idx="4">
                  <c:v>33.68</c:v>
                </c:pt>
                <c:pt idx="5">
                  <c:v>32.6</c:v>
                </c:pt>
                <c:pt idx="6">
                  <c:v>32.71</c:v>
                </c:pt>
                <c:pt idx="7">
                  <c:v>33.229999999999997</c:v>
                </c:pt>
                <c:pt idx="8">
                  <c:v>33.47</c:v>
                </c:pt>
                <c:pt idx="9">
                  <c:v>34.1</c:v>
                </c:pt>
                <c:pt idx="10">
                  <c:v>33.75</c:v>
                </c:pt>
                <c:pt idx="11">
                  <c:v>33.97</c:v>
                </c:pt>
                <c:pt idx="12">
                  <c:v>33.94</c:v>
                </c:pt>
                <c:pt idx="13">
                  <c:v>34.28</c:v>
                </c:pt>
                <c:pt idx="14">
                  <c:v>35.200000000000003</c:v>
                </c:pt>
                <c:pt idx="15">
                  <c:v>35.06</c:v>
                </c:pt>
                <c:pt idx="16">
                  <c:v>35.1</c:v>
                </c:pt>
                <c:pt idx="17">
                  <c:v>37.96</c:v>
                </c:pt>
                <c:pt idx="18">
                  <c:v>37.74</c:v>
                </c:pt>
                <c:pt idx="19">
                  <c:v>37.479999999999997</c:v>
                </c:pt>
                <c:pt idx="20">
                  <c:v>36.25</c:v>
                </c:pt>
                <c:pt idx="21">
                  <c:v>36.08</c:v>
                </c:pt>
                <c:pt idx="22">
                  <c:v>35.93</c:v>
                </c:pt>
                <c:pt idx="23">
                  <c:v>36.340000000000003</c:v>
                </c:pt>
                <c:pt idx="24">
                  <c:v>36.82</c:v>
                </c:pt>
                <c:pt idx="25">
                  <c:v>36.909999999999997</c:v>
                </c:pt>
                <c:pt idx="26">
                  <c:v>36.369999999999997</c:v>
                </c:pt>
                <c:pt idx="27">
                  <c:v>36.25</c:v>
                </c:pt>
                <c:pt idx="28">
                  <c:v>36.57</c:v>
                </c:pt>
                <c:pt idx="29">
                  <c:v>36.51</c:v>
                </c:pt>
                <c:pt idx="30">
                  <c:v>36.729999999999997</c:v>
                </c:pt>
                <c:pt idx="31">
                  <c:v>37</c:v>
                </c:pt>
                <c:pt idx="32">
                  <c:v>37.659999999999997</c:v>
                </c:pt>
                <c:pt idx="33">
                  <c:v>37.25</c:v>
                </c:pt>
                <c:pt idx="34">
                  <c:v>36.299999999999997</c:v>
                </c:pt>
                <c:pt idx="35">
                  <c:v>35.909999999999997</c:v>
                </c:pt>
                <c:pt idx="36">
                  <c:v>35.270000000000003</c:v>
                </c:pt>
                <c:pt idx="37">
                  <c:v>35.03</c:v>
                </c:pt>
                <c:pt idx="38">
                  <c:v>37.04</c:v>
                </c:pt>
                <c:pt idx="39">
                  <c:v>36.53</c:v>
                </c:pt>
                <c:pt idx="40">
                  <c:v>36.57</c:v>
                </c:pt>
                <c:pt idx="42">
                  <c:v>37.700000000000003</c:v>
                </c:pt>
                <c:pt idx="43">
                  <c:v>37.86</c:v>
                </c:pt>
                <c:pt idx="44">
                  <c:v>38.15</c:v>
                </c:pt>
                <c:pt idx="45">
                  <c:v>38.21</c:v>
                </c:pt>
                <c:pt idx="46">
                  <c:v>38.11</c:v>
                </c:pt>
                <c:pt idx="47">
                  <c:v>37.83</c:v>
                </c:pt>
                <c:pt idx="48">
                  <c:v>38.799999999999997</c:v>
                </c:pt>
                <c:pt idx="49">
                  <c:v>38.56</c:v>
                </c:pt>
                <c:pt idx="50">
                  <c:v>38.89</c:v>
                </c:pt>
                <c:pt idx="51">
                  <c:v>38.07</c:v>
                </c:pt>
                <c:pt idx="52">
                  <c:v>37.6</c:v>
                </c:pt>
                <c:pt idx="53">
                  <c:v>41.03</c:v>
                </c:pt>
                <c:pt idx="54">
                  <c:v>40.65</c:v>
                </c:pt>
                <c:pt idx="55">
                  <c:v>40.06</c:v>
                </c:pt>
                <c:pt idx="56">
                  <c:v>39.97</c:v>
                </c:pt>
                <c:pt idx="57">
                  <c:v>38.770000000000003</c:v>
                </c:pt>
                <c:pt idx="58">
                  <c:v>40.78</c:v>
                </c:pt>
                <c:pt idx="59">
                  <c:v>40.24</c:v>
                </c:pt>
                <c:pt idx="60">
                  <c:v>39.200000000000003</c:v>
                </c:pt>
                <c:pt idx="61">
                  <c:v>43.33</c:v>
                </c:pt>
                <c:pt idx="62">
                  <c:v>43.12</c:v>
                </c:pt>
                <c:pt idx="63">
                  <c:v>42.74</c:v>
                </c:pt>
                <c:pt idx="64">
                  <c:v>42.32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34856"/>
        <c:axId val="726235248"/>
      </c:lineChart>
      <c:dateAx>
        <c:axId val="726234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5248"/>
        <c:crosses val="autoZero"/>
        <c:auto val="1"/>
        <c:lblOffset val="100"/>
        <c:baseTimeUnit val="days"/>
      </c:dateAx>
      <c:valAx>
        <c:axId val="7262352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110.65</c:v>
                </c:pt>
                <c:pt idx="1">
                  <c:v>110.94</c:v>
                </c:pt>
                <c:pt idx="2">
                  <c:v>109.3</c:v>
                </c:pt>
                <c:pt idx="3">
                  <c:v>108.06</c:v>
                </c:pt>
                <c:pt idx="4">
                  <c:v>108.04</c:v>
                </c:pt>
                <c:pt idx="5">
                  <c:v>107.9</c:v>
                </c:pt>
                <c:pt idx="6">
                  <c:v>107.12</c:v>
                </c:pt>
                <c:pt idx="7">
                  <c:v>107.66</c:v>
                </c:pt>
                <c:pt idx="8">
                  <c:v>107.28</c:v>
                </c:pt>
                <c:pt idx="9">
                  <c:v>108.16</c:v>
                </c:pt>
                <c:pt idx="10">
                  <c:v>107.97</c:v>
                </c:pt>
                <c:pt idx="11">
                  <c:v>108.06</c:v>
                </c:pt>
                <c:pt idx="12">
                  <c:v>107.53</c:v>
                </c:pt>
                <c:pt idx="13">
                  <c:v>109.44</c:v>
                </c:pt>
                <c:pt idx="14">
                  <c:v>108.38</c:v>
                </c:pt>
                <c:pt idx="15">
                  <c:v>108.36</c:v>
                </c:pt>
                <c:pt idx="16">
                  <c:v>108.98</c:v>
                </c:pt>
                <c:pt idx="17">
                  <c:v>107.38</c:v>
                </c:pt>
                <c:pt idx="18">
                  <c:v>107.44</c:v>
                </c:pt>
                <c:pt idx="19">
                  <c:v>106.08</c:v>
                </c:pt>
                <c:pt idx="20">
                  <c:v>104.22</c:v>
                </c:pt>
                <c:pt idx="21">
                  <c:v>104.56</c:v>
                </c:pt>
                <c:pt idx="22">
                  <c:v>104.3</c:v>
                </c:pt>
                <c:pt idx="23">
                  <c:v>105.17</c:v>
                </c:pt>
                <c:pt idx="24">
                  <c:v>105.15</c:v>
                </c:pt>
                <c:pt idx="25">
                  <c:v>105.42</c:v>
                </c:pt>
                <c:pt idx="26">
                  <c:v>105.56</c:v>
                </c:pt>
                <c:pt idx="27">
                  <c:v>105.46</c:v>
                </c:pt>
                <c:pt idx="28">
                  <c:v>105.3</c:v>
                </c:pt>
                <c:pt idx="29">
                  <c:v>103.91</c:v>
                </c:pt>
                <c:pt idx="30">
                  <c:v>104.39</c:v>
                </c:pt>
                <c:pt idx="31">
                  <c:v>104.05</c:v>
                </c:pt>
                <c:pt idx="32">
                  <c:v>103.85</c:v>
                </c:pt>
                <c:pt idx="33">
                  <c:v>104.06</c:v>
                </c:pt>
                <c:pt idx="34">
                  <c:v>104.86</c:v>
                </c:pt>
                <c:pt idx="35">
                  <c:v>103.38</c:v>
                </c:pt>
                <c:pt idx="37">
                  <c:v>101.99</c:v>
                </c:pt>
                <c:pt idx="38">
                  <c:v>100.66</c:v>
                </c:pt>
                <c:pt idx="39">
                  <c:v>99.96</c:v>
                </c:pt>
                <c:pt idx="40">
                  <c:v>98.5</c:v>
                </c:pt>
                <c:pt idx="41">
                  <c:v>98.94</c:v>
                </c:pt>
                <c:pt idx="42">
                  <c:v>99.12</c:v>
                </c:pt>
                <c:pt idx="43">
                  <c:v>99.67</c:v>
                </c:pt>
                <c:pt idx="44">
                  <c:v>98.97</c:v>
                </c:pt>
                <c:pt idx="45">
                  <c:v>98.82</c:v>
                </c:pt>
                <c:pt idx="46">
                  <c:v>98.26</c:v>
                </c:pt>
                <c:pt idx="47">
                  <c:v>97.71</c:v>
                </c:pt>
                <c:pt idx="48">
                  <c:v>97.63</c:v>
                </c:pt>
                <c:pt idx="49">
                  <c:v>98.24</c:v>
                </c:pt>
                <c:pt idx="50">
                  <c:v>99.37</c:v>
                </c:pt>
                <c:pt idx="51">
                  <c:v>99.12</c:v>
                </c:pt>
                <c:pt idx="52">
                  <c:v>97.7</c:v>
                </c:pt>
                <c:pt idx="53">
                  <c:v>97.92</c:v>
                </c:pt>
                <c:pt idx="54">
                  <c:v>97.68</c:v>
                </c:pt>
                <c:pt idx="55">
                  <c:v>94.96</c:v>
                </c:pt>
                <c:pt idx="56">
                  <c:v>94.64</c:v>
                </c:pt>
                <c:pt idx="57">
                  <c:v>94.38</c:v>
                </c:pt>
                <c:pt idx="58">
                  <c:v>94.43</c:v>
                </c:pt>
                <c:pt idx="59">
                  <c:v>92.45</c:v>
                </c:pt>
                <c:pt idx="60">
                  <c:v>93.37</c:v>
                </c:pt>
                <c:pt idx="61">
                  <c:v>91.91</c:v>
                </c:pt>
                <c:pt idx="62">
                  <c:v>92.39</c:v>
                </c:pt>
                <c:pt idx="63">
                  <c:v>92.69</c:v>
                </c:pt>
                <c:pt idx="64">
                  <c:v>93.85</c:v>
                </c:pt>
                <c:pt idx="65">
                  <c:v>94.02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37208"/>
        <c:axId val="726237600"/>
      </c:lineChart>
      <c:dateAx>
        <c:axId val="72623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600"/>
        <c:crosses val="autoZero"/>
        <c:auto val="1"/>
        <c:lblOffset val="100"/>
        <c:baseTimeUnit val="days"/>
      </c:dateAx>
      <c:valAx>
        <c:axId val="726237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3.49</c:v>
                </c:pt>
                <c:pt idx="2">
                  <c:v>3.54</c:v>
                </c:pt>
                <c:pt idx="3">
                  <c:v>3.5</c:v>
                </c:pt>
                <c:pt idx="4">
                  <c:v>3.44</c:v>
                </c:pt>
                <c:pt idx="5">
                  <c:v>3.47</c:v>
                </c:pt>
                <c:pt idx="6">
                  <c:v>3.54</c:v>
                </c:pt>
                <c:pt idx="7">
                  <c:v>3.49</c:v>
                </c:pt>
                <c:pt idx="8">
                  <c:v>3.48</c:v>
                </c:pt>
                <c:pt idx="9">
                  <c:v>3.54</c:v>
                </c:pt>
                <c:pt idx="10">
                  <c:v>3.55</c:v>
                </c:pt>
                <c:pt idx="11">
                  <c:v>3.54</c:v>
                </c:pt>
                <c:pt idx="12">
                  <c:v>3.53</c:v>
                </c:pt>
                <c:pt idx="13">
                  <c:v>3.61</c:v>
                </c:pt>
                <c:pt idx="14">
                  <c:v>3.63</c:v>
                </c:pt>
                <c:pt idx="15">
                  <c:v>3.68</c:v>
                </c:pt>
                <c:pt idx="16">
                  <c:v>3.75</c:v>
                </c:pt>
                <c:pt idx="17">
                  <c:v>3.73</c:v>
                </c:pt>
                <c:pt idx="18">
                  <c:v>3.67</c:v>
                </c:pt>
                <c:pt idx="19">
                  <c:v>3.58</c:v>
                </c:pt>
                <c:pt idx="20">
                  <c:v>3.38</c:v>
                </c:pt>
                <c:pt idx="21">
                  <c:v>3.36</c:v>
                </c:pt>
                <c:pt idx="22">
                  <c:v>3.35</c:v>
                </c:pt>
                <c:pt idx="23">
                  <c:v>3.42</c:v>
                </c:pt>
                <c:pt idx="24">
                  <c:v>3.42</c:v>
                </c:pt>
                <c:pt idx="25">
                  <c:v>3.34</c:v>
                </c:pt>
                <c:pt idx="26">
                  <c:v>3.29</c:v>
                </c:pt>
                <c:pt idx="27">
                  <c:v>3.45</c:v>
                </c:pt>
                <c:pt idx="28">
                  <c:v>3.57</c:v>
                </c:pt>
                <c:pt idx="29">
                  <c:v>3.56</c:v>
                </c:pt>
                <c:pt idx="30">
                  <c:v>3.49</c:v>
                </c:pt>
                <c:pt idx="31">
                  <c:v>3.44</c:v>
                </c:pt>
                <c:pt idx="32">
                  <c:v>3.45</c:v>
                </c:pt>
                <c:pt idx="34">
                  <c:v>3.49</c:v>
                </c:pt>
                <c:pt idx="35">
                  <c:v>3.67</c:v>
                </c:pt>
                <c:pt idx="36">
                  <c:v>3.7</c:v>
                </c:pt>
                <c:pt idx="37">
                  <c:v>3.6</c:v>
                </c:pt>
                <c:pt idx="38">
                  <c:v>3.53</c:v>
                </c:pt>
                <c:pt idx="39">
                  <c:v>3.42</c:v>
                </c:pt>
                <c:pt idx="40">
                  <c:v>3.48</c:v>
                </c:pt>
                <c:pt idx="41">
                  <c:v>3.51</c:v>
                </c:pt>
                <c:pt idx="42">
                  <c:v>3.65</c:v>
                </c:pt>
                <c:pt idx="43">
                  <c:v>3.67</c:v>
                </c:pt>
                <c:pt idx="44">
                  <c:v>3.74</c:v>
                </c:pt>
                <c:pt idx="45">
                  <c:v>3.69</c:v>
                </c:pt>
                <c:pt idx="46">
                  <c:v>3.62</c:v>
                </c:pt>
                <c:pt idx="47">
                  <c:v>3.59</c:v>
                </c:pt>
                <c:pt idx="48">
                  <c:v>3.51</c:v>
                </c:pt>
                <c:pt idx="49">
                  <c:v>3.42</c:v>
                </c:pt>
                <c:pt idx="50">
                  <c:v>3.36</c:v>
                </c:pt>
                <c:pt idx="51">
                  <c:v>3.43</c:v>
                </c:pt>
                <c:pt idx="52">
                  <c:v>3.3</c:v>
                </c:pt>
                <c:pt idx="53">
                  <c:v>3.24</c:v>
                </c:pt>
                <c:pt idx="54">
                  <c:v>3.18</c:v>
                </c:pt>
                <c:pt idx="55">
                  <c:v>3.16</c:v>
                </c:pt>
                <c:pt idx="56">
                  <c:v>3.21</c:v>
                </c:pt>
                <c:pt idx="57">
                  <c:v>3.24</c:v>
                </c:pt>
                <c:pt idx="58">
                  <c:v>3.21</c:v>
                </c:pt>
                <c:pt idx="59">
                  <c:v>3.12</c:v>
                </c:pt>
                <c:pt idx="60">
                  <c:v>3.13</c:v>
                </c:pt>
                <c:pt idx="61">
                  <c:v>3.39</c:v>
                </c:pt>
                <c:pt idx="62">
                  <c:v>3.93</c:v>
                </c:pt>
                <c:pt idx="63">
                  <c:v>4.0199999999999996</c:v>
                </c:pt>
                <c:pt idx="64">
                  <c:v>4.03</c:v>
                </c:pt>
                <c:pt idx="65">
                  <c:v>4.17</c:v>
                </c:pt>
                <c:pt idx="66">
                  <c:v>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39560"/>
        <c:axId val="726239952"/>
      </c:lineChart>
      <c:dateAx>
        <c:axId val="726239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9952"/>
        <c:crosses val="autoZero"/>
        <c:auto val="1"/>
        <c:lblOffset val="100"/>
        <c:baseTimeUnit val="days"/>
      </c:dateAx>
      <c:valAx>
        <c:axId val="7262399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13-Dec-16</c:v>
                </c:pt>
                <c:pt idx="34">
                  <c:v>12-Dec-16</c:v>
                </c:pt>
                <c:pt idx="35">
                  <c:v>9-Dec-16</c:v>
                </c:pt>
                <c:pt idx="36">
                  <c:v>8-Dec-16</c:v>
                </c:pt>
                <c:pt idx="37">
                  <c:v>7-Dec-16</c:v>
                </c:pt>
                <c:pt idx="38">
                  <c:v>6-Dec-16</c:v>
                </c:pt>
                <c:pt idx="39">
                  <c:v>5-Dec-16</c:v>
                </c:pt>
                <c:pt idx="40">
                  <c:v>2-Dec-16</c:v>
                </c:pt>
                <c:pt idx="41">
                  <c:v>1-Dec-16</c:v>
                </c:pt>
                <c:pt idx="42">
                  <c:v>30-Nov-16</c:v>
                </c:pt>
                <c:pt idx="43">
                  <c:v>29-Nov-16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72.45</c:v>
                </c:pt>
                <c:pt idx="1">
                  <c:v>71.510000000000005</c:v>
                </c:pt>
                <c:pt idx="2">
                  <c:v>71.260000000000005</c:v>
                </c:pt>
                <c:pt idx="3">
                  <c:v>71.22</c:v>
                </c:pt>
                <c:pt idx="4">
                  <c:v>71.91</c:v>
                </c:pt>
                <c:pt idx="5">
                  <c:v>70.25</c:v>
                </c:pt>
                <c:pt idx="6">
                  <c:v>70.69</c:v>
                </c:pt>
                <c:pt idx="7">
                  <c:v>71.010000000000005</c:v>
                </c:pt>
                <c:pt idx="8">
                  <c:v>71.569999999999993</c:v>
                </c:pt>
                <c:pt idx="9">
                  <c:v>72.13</c:v>
                </c:pt>
                <c:pt idx="10">
                  <c:v>71.91</c:v>
                </c:pt>
                <c:pt idx="11">
                  <c:v>73.069999999999993</c:v>
                </c:pt>
                <c:pt idx="12">
                  <c:v>73.36</c:v>
                </c:pt>
                <c:pt idx="13">
                  <c:v>73.77</c:v>
                </c:pt>
                <c:pt idx="14">
                  <c:v>75.010000000000005</c:v>
                </c:pt>
                <c:pt idx="15">
                  <c:v>75.84</c:v>
                </c:pt>
                <c:pt idx="16">
                  <c:v>75.489999999999995</c:v>
                </c:pt>
                <c:pt idx="17">
                  <c:v>76.010000000000005</c:v>
                </c:pt>
                <c:pt idx="18">
                  <c:v>76.38</c:v>
                </c:pt>
                <c:pt idx="19">
                  <c:v>74.16</c:v>
                </c:pt>
                <c:pt idx="20">
                  <c:v>71.61</c:v>
                </c:pt>
                <c:pt idx="21">
                  <c:v>72.13</c:v>
                </c:pt>
                <c:pt idx="22">
                  <c:v>72.77</c:v>
                </c:pt>
                <c:pt idx="23">
                  <c:v>73.73</c:v>
                </c:pt>
                <c:pt idx="24">
                  <c:v>73.64</c:v>
                </c:pt>
                <c:pt idx="25">
                  <c:v>73.3</c:v>
                </c:pt>
                <c:pt idx="26">
                  <c:v>73.959999999999994</c:v>
                </c:pt>
                <c:pt idx="27">
                  <c:v>74.05</c:v>
                </c:pt>
                <c:pt idx="28">
                  <c:v>74.400000000000006</c:v>
                </c:pt>
                <c:pt idx="29">
                  <c:v>74.099999999999994</c:v>
                </c:pt>
                <c:pt idx="30">
                  <c:v>75.55</c:v>
                </c:pt>
                <c:pt idx="31">
                  <c:v>75.709999999999994</c:v>
                </c:pt>
                <c:pt idx="32">
                  <c:v>74.84</c:v>
                </c:pt>
                <c:pt idx="34">
                  <c:v>73.47</c:v>
                </c:pt>
                <c:pt idx="35">
                  <c:v>72.7</c:v>
                </c:pt>
                <c:pt idx="36">
                  <c:v>72.02</c:v>
                </c:pt>
                <c:pt idx="37">
                  <c:v>72.78</c:v>
                </c:pt>
                <c:pt idx="38">
                  <c:v>72.47</c:v>
                </c:pt>
                <c:pt idx="39">
                  <c:v>72.36</c:v>
                </c:pt>
                <c:pt idx="40">
                  <c:v>72.42</c:v>
                </c:pt>
                <c:pt idx="41">
                  <c:v>72.84</c:v>
                </c:pt>
                <c:pt idx="42">
                  <c:v>73.7</c:v>
                </c:pt>
                <c:pt idx="43">
                  <c:v>74.87</c:v>
                </c:pt>
                <c:pt idx="44">
                  <c:v>74.540000000000006</c:v>
                </c:pt>
                <c:pt idx="45">
                  <c:v>75.44</c:v>
                </c:pt>
                <c:pt idx="46">
                  <c:v>75.3</c:v>
                </c:pt>
                <c:pt idx="47">
                  <c:v>74.459999999999994</c:v>
                </c:pt>
                <c:pt idx="48">
                  <c:v>74.98</c:v>
                </c:pt>
                <c:pt idx="49">
                  <c:v>74.62</c:v>
                </c:pt>
                <c:pt idx="50">
                  <c:v>75.58</c:v>
                </c:pt>
                <c:pt idx="51">
                  <c:v>76</c:v>
                </c:pt>
                <c:pt idx="52">
                  <c:v>76.349999999999994</c:v>
                </c:pt>
                <c:pt idx="53">
                  <c:v>76.75</c:v>
                </c:pt>
                <c:pt idx="54">
                  <c:v>76.42</c:v>
                </c:pt>
                <c:pt idx="55">
                  <c:v>77.84</c:v>
                </c:pt>
                <c:pt idx="56">
                  <c:v>78.47</c:v>
                </c:pt>
                <c:pt idx="57">
                  <c:v>74.040000000000006</c:v>
                </c:pt>
                <c:pt idx="58">
                  <c:v>74</c:v>
                </c:pt>
                <c:pt idx="59">
                  <c:v>72.430000000000007</c:v>
                </c:pt>
                <c:pt idx="60">
                  <c:v>71.760000000000005</c:v>
                </c:pt>
                <c:pt idx="61">
                  <c:v>72.510000000000005</c:v>
                </c:pt>
                <c:pt idx="62">
                  <c:v>74.069999999999993</c:v>
                </c:pt>
                <c:pt idx="63">
                  <c:v>73.63</c:v>
                </c:pt>
                <c:pt idx="64">
                  <c:v>73.88</c:v>
                </c:pt>
                <c:pt idx="65">
                  <c:v>75.83</c:v>
                </c:pt>
                <c:pt idx="66">
                  <c:v>75.38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41912"/>
        <c:axId val="726242304"/>
      </c:lineChart>
      <c:catAx>
        <c:axId val="72624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2304"/>
        <c:crosses val="autoZero"/>
        <c:auto val="1"/>
        <c:lblAlgn val="ctr"/>
        <c:lblOffset val="100"/>
        <c:noMultiLvlLbl val="0"/>
      </c:catAx>
      <c:valAx>
        <c:axId val="7262423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42740</c:v>
                </c:pt>
                <c:pt idx="18">
                  <c:v>42739</c:v>
                </c:pt>
                <c:pt idx="19">
                  <c:v>42738</c:v>
                </c:pt>
                <c:pt idx="20">
                  <c:v>42734</c:v>
                </c:pt>
                <c:pt idx="21">
                  <c:v>42733</c:v>
                </c:pt>
                <c:pt idx="22">
                  <c:v>42732</c:v>
                </c:pt>
                <c:pt idx="23">
                  <c:v>42731</c:v>
                </c:pt>
                <c:pt idx="24">
                  <c:v>42727</c:v>
                </c:pt>
                <c:pt idx="25">
                  <c:v>42726</c:v>
                </c:pt>
                <c:pt idx="26">
                  <c:v>42725</c:v>
                </c:pt>
                <c:pt idx="27">
                  <c:v>42724</c:v>
                </c:pt>
                <c:pt idx="28">
                  <c:v>42723</c:v>
                </c:pt>
                <c:pt idx="29">
                  <c:v>42720</c:v>
                </c:pt>
                <c:pt idx="30">
                  <c:v>42719</c:v>
                </c:pt>
                <c:pt idx="31">
                  <c:v>42718</c:v>
                </c:pt>
                <c:pt idx="32">
                  <c:v>42717</c:v>
                </c:pt>
                <c:pt idx="33">
                  <c:v>42716</c:v>
                </c:pt>
                <c:pt idx="34">
                  <c:v>42713</c:v>
                </c:pt>
                <c:pt idx="35">
                  <c:v>42712</c:v>
                </c:pt>
                <c:pt idx="36">
                  <c:v>42711</c:v>
                </c:pt>
                <c:pt idx="37">
                  <c:v>42710</c:v>
                </c:pt>
                <c:pt idx="38">
                  <c:v>42709</c:v>
                </c:pt>
                <c:pt idx="39">
                  <c:v>42706</c:v>
                </c:pt>
                <c:pt idx="40">
                  <c:v>42705</c:v>
                </c:pt>
                <c:pt idx="41">
                  <c:v>42704</c:v>
                </c:pt>
                <c:pt idx="42">
                  <c:v>42703</c:v>
                </c:pt>
                <c:pt idx="43">
                  <c:v>42702</c:v>
                </c:pt>
                <c:pt idx="44">
                  <c:v>42699</c:v>
                </c:pt>
                <c:pt idx="45">
                  <c:v>42697</c:v>
                </c:pt>
                <c:pt idx="46">
                  <c:v>42696</c:v>
                </c:pt>
                <c:pt idx="47">
                  <c:v>42695</c:v>
                </c:pt>
                <c:pt idx="48">
                  <c:v>42692</c:v>
                </c:pt>
                <c:pt idx="49">
                  <c:v>42691</c:v>
                </c:pt>
                <c:pt idx="50">
                  <c:v>42690</c:v>
                </c:pt>
                <c:pt idx="51">
                  <c:v>42689</c:v>
                </c:pt>
                <c:pt idx="52">
                  <c:v>42688</c:v>
                </c:pt>
                <c:pt idx="53">
                  <c:v>42685</c:v>
                </c:pt>
                <c:pt idx="54">
                  <c:v>42684</c:v>
                </c:pt>
                <c:pt idx="55">
                  <c:v>42683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70.03</c:v>
                </c:pt>
                <c:pt idx="1">
                  <c:v>70</c:v>
                </c:pt>
                <c:pt idx="2">
                  <c:v>70.23</c:v>
                </c:pt>
                <c:pt idx="3">
                  <c:v>69.44</c:v>
                </c:pt>
                <c:pt idx="4">
                  <c:v>69.39</c:v>
                </c:pt>
                <c:pt idx="5">
                  <c:v>65.8</c:v>
                </c:pt>
                <c:pt idx="6">
                  <c:v>67.599999999999994</c:v>
                </c:pt>
                <c:pt idx="7">
                  <c:v>67.459999999999994</c:v>
                </c:pt>
                <c:pt idx="8">
                  <c:v>68.44</c:v>
                </c:pt>
                <c:pt idx="9">
                  <c:v>67.92</c:v>
                </c:pt>
                <c:pt idx="10">
                  <c:v>69.58</c:v>
                </c:pt>
                <c:pt idx="11">
                  <c:v>68.72</c:v>
                </c:pt>
                <c:pt idx="12">
                  <c:v>69.66</c:v>
                </c:pt>
                <c:pt idx="13">
                  <c:v>69.16</c:v>
                </c:pt>
                <c:pt idx="14">
                  <c:v>68.17</c:v>
                </c:pt>
                <c:pt idx="15">
                  <c:v>69.19</c:v>
                </c:pt>
                <c:pt idx="16">
                  <c:v>69.2</c:v>
                </c:pt>
                <c:pt idx="17">
                  <c:v>70.19</c:v>
                </c:pt>
                <c:pt idx="18">
                  <c:v>69.47</c:v>
                </c:pt>
                <c:pt idx="19">
                  <c:v>69.05</c:v>
                </c:pt>
                <c:pt idx="20">
                  <c:v>69.23</c:v>
                </c:pt>
                <c:pt idx="21">
                  <c:v>69.180000000000007</c:v>
                </c:pt>
                <c:pt idx="22">
                  <c:v>70.25</c:v>
                </c:pt>
                <c:pt idx="23">
                  <c:v>70.39</c:v>
                </c:pt>
                <c:pt idx="24">
                  <c:v>70.16</c:v>
                </c:pt>
                <c:pt idx="25">
                  <c:v>70.08</c:v>
                </c:pt>
                <c:pt idx="26">
                  <c:v>70.459999999999994</c:v>
                </c:pt>
                <c:pt idx="27">
                  <c:v>70</c:v>
                </c:pt>
                <c:pt idx="28">
                  <c:v>69.47</c:v>
                </c:pt>
                <c:pt idx="29">
                  <c:v>70.14</c:v>
                </c:pt>
                <c:pt idx="30">
                  <c:v>69.22</c:v>
                </c:pt>
                <c:pt idx="31">
                  <c:v>70.64</c:v>
                </c:pt>
                <c:pt idx="32">
                  <c:v>70.290000000000006</c:v>
                </c:pt>
                <c:pt idx="33">
                  <c:v>70.069999999999993</c:v>
                </c:pt>
                <c:pt idx="34">
                  <c:v>70.84</c:v>
                </c:pt>
                <c:pt idx="35">
                  <c:v>71.099999999999994</c:v>
                </c:pt>
                <c:pt idx="36">
                  <c:v>69.84</c:v>
                </c:pt>
                <c:pt idx="37">
                  <c:v>68.97</c:v>
                </c:pt>
                <c:pt idx="38">
                  <c:v>68.94</c:v>
                </c:pt>
                <c:pt idx="39">
                  <c:v>68.39</c:v>
                </c:pt>
                <c:pt idx="40">
                  <c:v>67.73</c:v>
                </c:pt>
                <c:pt idx="41">
                  <c:v>67.38</c:v>
                </c:pt>
                <c:pt idx="42">
                  <c:v>67.290000000000006</c:v>
                </c:pt>
                <c:pt idx="43">
                  <c:v>67.98</c:v>
                </c:pt>
                <c:pt idx="44">
                  <c:v>67.959999999999994</c:v>
                </c:pt>
                <c:pt idx="45">
                  <c:v>67.81</c:v>
                </c:pt>
                <c:pt idx="46">
                  <c:v>67.7</c:v>
                </c:pt>
                <c:pt idx="47">
                  <c:v>67.27</c:v>
                </c:pt>
                <c:pt idx="48">
                  <c:v>67.36</c:v>
                </c:pt>
                <c:pt idx="49">
                  <c:v>67.930000000000007</c:v>
                </c:pt>
                <c:pt idx="50">
                  <c:v>67.95</c:v>
                </c:pt>
                <c:pt idx="51">
                  <c:v>65.150000000000006</c:v>
                </c:pt>
                <c:pt idx="52">
                  <c:v>63.51</c:v>
                </c:pt>
                <c:pt idx="53">
                  <c:v>63.26</c:v>
                </c:pt>
                <c:pt idx="54">
                  <c:v>62.85</c:v>
                </c:pt>
                <c:pt idx="56">
                  <c:v>60.05</c:v>
                </c:pt>
                <c:pt idx="57">
                  <c:v>60.45</c:v>
                </c:pt>
                <c:pt idx="58">
                  <c:v>59.11</c:v>
                </c:pt>
                <c:pt idx="59">
                  <c:v>57.31</c:v>
                </c:pt>
                <c:pt idx="60">
                  <c:v>57.45</c:v>
                </c:pt>
                <c:pt idx="61">
                  <c:v>57.67</c:v>
                </c:pt>
                <c:pt idx="62">
                  <c:v>58.98</c:v>
                </c:pt>
                <c:pt idx="63">
                  <c:v>58.54</c:v>
                </c:pt>
                <c:pt idx="64">
                  <c:v>58.42</c:v>
                </c:pt>
                <c:pt idx="65">
                  <c:v>58.91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244264"/>
        <c:axId val="726244656"/>
      </c:lineChart>
      <c:dateAx>
        <c:axId val="72624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4656"/>
        <c:crosses val="autoZero"/>
        <c:auto val="1"/>
        <c:lblOffset val="100"/>
        <c:baseTimeUnit val="days"/>
      </c:dateAx>
      <c:valAx>
        <c:axId val="726244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42766</c:v>
                </c:pt>
                <c:pt idx="1">
                  <c:v>42765</c:v>
                </c:pt>
                <c:pt idx="2">
                  <c:v>42762</c:v>
                </c:pt>
                <c:pt idx="3">
                  <c:v>42761</c:v>
                </c:pt>
                <c:pt idx="4">
                  <c:v>42760</c:v>
                </c:pt>
                <c:pt idx="5">
                  <c:v>42759</c:v>
                </c:pt>
                <c:pt idx="6">
                  <c:v>42758</c:v>
                </c:pt>
                <c:pt idx="7">
                  <c:v>42755</c:v>
                </c:pt>
                <c:pt idx="8">
                  <c:v>42754</c:v>
                </c:pt>
                <c:pt idx="9">
                  <c:v>42753</c:v>
                </c:pt>
                <c:pt idx="10">
                  <c:v>42752</c:v>
                </c:pt>
                <c:pt idx="11">
                  <c:v>42748</c:v>
                </c:pt>
                <c:pt idx="12">
                  <c:v>42747</c:v>
                </c:pt>
                <c:pt idx="13">
                  <c:v>42746</c:v>
                </c:pt>
                <c:pt idx="14">
                  <c:v>42745</c:v>
                </c:pt>
                <c:pt idx="15">
                  <c:v>42744</c:v>
                </c:pt>
                <c:pt idx="16">
                  <c:v>42741</c:v>
                </c:pt>
                <c:pt idx="17">
                  <c:v>42741</c:v>
                </c:pt>
                <c:pt idx="18">
                  <c:v>42740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  <c:pt idx="66">
                  <c:v>42669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62.48</c:v>
                </c:pt>
                <c:pt idx="1">
                  <c:v>62.6</c:v>
                </c:pt>
                <c:pt idx="2">
                  <c:v>62.72</c:v>
                </c:pt>
                <c:pt idx="3">
                  <c:v>62.7</c:v>
                </c:pt>
                <c:pt idx="4">
                  <c:v>63.01</c:v>
                </c:pt>
                <c:pt idx="5">
                  <c:v>62.67</c:v>
                </c:pt>
                <c:pt idx="6">
                  <c:v>62.12</c:v>
                </c:pt>
                <c:pt idx="7">
                  <c:v>62.42</c:v>
                </c:pt>
                <c:pt idx="8">
                  <c:v>61.65</c:v>
                </c:pt>
                <c:pt idx="9">
                  <c:v>62.08</c:v>
                </c:pt>
                <c:pt idx="10">
                  <c:v>61.98</c:v>
                </c:pt>
                <c:pt idx="11">
                  <c:v>61.08</c:v>
                </c:pt>
                <c:pt idx="12">
                  <c:v>61.27</c:v>
                </c:pt>
                <c:pt idx="13">
                  <c:v>60.98</c:v>
                </c:pt>
                <c:pt idx="14">
                  <c:v>60.45</c:v>
                </c:pt>
                <c:pt idx="15">
                  <c:v>60.56</c:v>
                </c:pt>
                <c:pt idx="16">
                  <c:v>61.47</c:v>
                </c:pt>
                <c:pt idx="18">
                  <c:v>62.25</c:v>
                </c:pt>
                <c:pt idx="19">
                  <c:v>62.07</c:v>
                </c:pt>
                <c:pt idx="20">
                  <c:v>62.09</c:v>
                </c:pt>
                <c:pt idx="21">
                  <c:v>61.77</c:v>
                </c:pt>
                <c:pt idx="22">
                  <c:v>62.36</c:v>
                </c:pt>
                <c:pt idx="23">
                  <c:v>61.89</c:v>
                </c:pt>
                <c:pt idx="24">
                  <c:v>62.2</c:v>
                </c:pt>
                <c:pt idx="25">
                  <c:v>62.16</c:v>
                </c:pt>
                <c:pt idx="26">
                  <c:v>62.46</c:v>
                </c:pt>
                <c:pt idx="27">
                  <c:v>62.39</c:v>
                </c:pt>
                <c:pt idx="28">
                  <c:v>61.45</c:v>
                </c:pt>
                <c:pt idx="29">
                  <c:v>63.06</c:v>
                </c:pt>
                <c:pt idx="30">
                  <c:v>63.5</c:v>
                </c:pt>
                <c:pt idx="31">
                  <c:v>62.82</c:v>
                </c:pt>
                <c:pt idx="32">
                  <c:v>62.87</c:v>
                </c:pt>
                <c:pt idx="33">
                  <c:v>63.74</c:v>
                </c:pt>
                <c:pt idx="34">
                  <c:v>63.87</c:v>
                </c:pt>
                <c:pt idx="35">
                  <c:v>63.2</c:v>
                </c:pt>
                <c:pt idx="36">
                  <c:v>62.48</c:v>
                </c:pt>
                <c:pt idx="37">
                  <c:v>62.99</c:v>
                </c:pt>
                <c:pt idx="38">
                  <c:v>61.03</c:v>
                </c:pt>
                <c:pt idx="39">
                  <c:v>61.13</c:v>
                </c:pt>
                <c:pt idx="40">
                  <c:v>60.94</c:v>
                </c:pt>
                <c:pt idx="41">
                  <c:v>60.59</c:v>
                </c:pt>
                <c:pt idx="42">
                  <c:v>60.94</c:v>
                </c:pt>
                <c:pt idx="43">
                  <c:v>62.66</c:v>
                </c:pt>
                <c:pt idx="44">
                  <c:v>62.08</c:v>
                </c:pt>
                <c:pt idx="45">
                  <c:v>62.3</c:v>
                </c:pt>
                <c:pt idx="46">
                  <c:v>61.48</c:v>
                </c:pt>
                <c:pt idx="47">
                  <c:v>62.68</c:v>
                </c:pt>
                <c:pt idx="48">
                  <c:v>61.63</c:v>
                </c:pt>
                <c:pt idx="49">
                  <c:v>61.26</c:v>
                </c:pt>
                <c:pt idx="50">
                  <c:v>61.36</c:v>
                </c:pt>
                <c:pt idx="51">
                  <c:v>61.26</c:v>
                </c:pt>
                <c:pt idx="52">
                  <c:v>61.3</c:v>
                </c:pt>
                <c:pt idx="53">
                  <c:v>61.2</c:v>
                </c:pt>
                <c:pt idx="54">
                  <c:v>61.04</c:v>
                </c:pt>
                <c:pt idx="55">
                  <c:v>61.07</c:v>
                </c:pt>
                <c:pt idx="56">
                  <c:v>62.74</c:v>
                </c:pt>
                <c:pt idx="57">
                  <c:v>63.71</c:v>
                </c:pt>
                <c:pt idx="58">
                  <c:v>61.83</c:v>
                </c:pt>
                <c:pt idx="59">
                  <c:v>60.65</c:v>
                </c:pt>
                <c:pt idx="60">
                  <c:v>61.12</c:v>
                </c:pt>
                <c:pt idx="61">
                  <c:v>61.38</c:v>
                </c:pt>
                <c:pt idx="62">
                  <c:v>61.63</c:v>
                </c:pt>
                <c:pt idx="63">
                  <c:v>61.98</c:v>
                </c:pt>
                <c:pt idx="64">
                  <c:v>61.66</c:v>
                </c:pt>
                <c:pt idx="65">
                  <c:v>60.72</c:v>
                </c:pt>
                <c:pt idx="66">
                  <c:v>60.84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533664"/>
        <c:axId val="726534056"/>
      </c:lineChart>
      <c:dateAx>
        <c:axId val="72653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34056"/>
        <c:crosses val="autoZero"/>
        <c:auto val="1"/>
        <c:lblOffset val="100"/>
        <c:baseTimeUnit val="days"/>
      </c:dateAx>
      <c:valAx>
        <c:axId val="726534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3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12-Dec-16</c:v>
                </c:pt>
                <c:pt idx="34">
                  <c:v>9-Dec-16</c:v>
                </c:pt>
                <c:pt idx="35">
                  <c:v>8-Dec-16</c:v>
                </c:pt>
                <c:pt idx="36">
                  <c:v>7-Dec-16</c:v>
                </c:pt>
                <c:pt idx="37">
                  <c:v>6-Dec-16</c:v>
                </c:pt>
                <c:pt idx="38">
                  <c:v>5-Dec-16</c:v>
                </c:pt>
                <c:pt idx="39">
                  <c:v>5-Dec-16</c:v>
                </c:pt>
                <c:pt idx="40">
                  <c:v>2-Dec-16</c:v>
                </c:pt>
                <c:pt idx="41">
                  <c:v>1-Dec-16</c:v>
                </c:pt>
                <c:pt idx="42">
                  <c:v>30-Nov-16</c:v>
                </c:pt>
                <c:pt idx="43">
                  <c:v>29-Nov-16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36.61</c:v>
                </c:pt>
                <c:pt idx="1">
                  <c:v>36.33</c:v>
                </c:pt>
                <c:pt idx="2">
                  <c:v>37.01</c:v>
                </c:pt>
                <c:pt idx="3">
                  <c:v>37.520000000000003</c:v>
                </c:pt>
                <c:pt idx="4">
                  <c:v>38.28</c:v>
                </c:pt>
                <c:pt idx="5">
                  <c:v>37</c:v>
                </c:pt>
                <c:pt idx="6">
                  <c:v>36.65</c:v>
                </c:pt>
                <c:pt idx="7">
                  <c:v>37.01</c:v>
                </c:pt>
                <c:pt idx="8">
                  <c:v>37.299999999999997</c:v>
                </c:pt>
                <c:pt idx="9">
                  <c:v>37.47</c:v>
                </c:pt>
                <c:pt idx="10">
                  <c:v>37.31</c:v>
                </c:pt>
                <c:pt idx="11">
                  <c:v>37.340000000000003</c:v>
                </c:pt>
                <c:pt idx="12">
                  <c:v>37.51</c:v>
                </c:pt>
                <c:pt idx="13">
                  <c:v>37.950000000000003</c:v>
                </c:pt>
                <c:pt idx="14">
                  <c:v>37.35</c:v>
                </c:pt>
                <c:pt idx="15">
                  <c:v>36.01</c:v>
                </c:pt>
                <c:pt idx="16">
                  <c:v>35.99</c:v>
                </c:pt>
                <c:pt idx="17">
                  <c:v>36.39</c:v>
                </c:pt>
                <c:pt idx="18">
                  <c:v>37.090000000000003</c:v>
                </c:pt>
                <c:pt idx="19">
                  <c:v>35.15</c:v>
                </c:pt>
                <c:pt idx="20">
                  <c:v>34.840000000000003</c:v>
                </c:pt>
                <c:pt idx="21">
                  <c:v>35.14</c:v>
                </c:pt>
                <c:pt idx="22">
                  <c:v>35.15</c:v>
                </c:pt>
                <c:pt idx="23">
                  <c:v>35.54</c:v>
                </c:pt>
                <c:pt idx="24">
                  <c:v>35.69</c:v>
                </c:pt>
                <c:pt idx="25">
                  <c:v>35.69</c:v>
                </c:pt>
                <c:pt idx="26">
                  <c:v>36.42</c:v>
                </c:pt>
                <c:pt idx="27">
                  <c:v>36.61</c:v>
                </c:pt>
                <c:pt idx="28">
                  <c:v>36.4</c:v>
                </c:pt>
                <c:pt idx="29">
                  <c:v>36.369999999999997</c:v>
                </c:pt>
                <c:pt idx="30">
                  <c:v>36.24</c:v>
                </c:pt>
                <c:pt idx="31">
                  <c:v>35.950000000000003</c:v>
                </c:pt>
                <c:pt idx="32">
                  <c:v>37.36</c:v>
                </c:pt>
                <c:pt idx="33">
                  <c:v>37.1</c:v>
                </c:pt>
                <c:pt idx="34">
                  <c:v>37.659999999999997</c:v>
                </c:pt>
                <c:pt idx="35">
                  <c:v>36.42</c:v>
                </c:pt>
                <c:pt idx="36">
                  <c:v>36.299999999999997</c:v>
                </c:pt>
                <c:pt idx="37">
                  <c:v>35.07</c:v>
                </c:pt>
                <c:pt idx="38">
                  <c:v>34.94</c:v>
                </c:pt>
                <c:pt idx="40">
                  <c:v>35.409999999999997</c:v>
                </c:pt>
                <c:pt idx="41">
                  <c:v>36.43</c:v>
                </c:pt>
                <c:pt idx="42">
                  <c:v>34.53</c:v>
                </c:pt>
                <c:pt idx="43">
                  <c:v>34.57</c:v>
                </c:pt>
                <c:pt idx="44">
                  <c:v>34.049999999999997</c:v>
                </c:pt>
                <c:pt idx="45">
                  <c:v>34.25</c:v>
                </c:pt>
                <c:pt idx="46">
                  <c:v>33.86</c:v>
                </c:pt>
                <c:pt idx="47">
                  <c:v>33.81</c:v>
                </c:pt>
                <c:pt idx="48">
                  <c:v>33.01</c:v>
                </c:pt>
                <c:pt idx="49">
                  <c:v>33</c:v>
                </c:pt>
                <c:pt idx="50">
                  <c:v>33.42</c:v>
                </c:pt>
                <c:pt idx="51">
                  <c:v>33.229999999999997</c:v>
                </c:pt>
                <c:pt idx="52">
                  <c:v>33.43</c:v>
                </c:pt>
                <c:pt idx="53">
                  <c:v>33.28</c:v>
                </c:pt>
                <c:pt idx="54">
                  <c:v>34.020000000000003</c:v>
                </c:pt>
                <c:pt idx="55">
                  <c:v>32.729999999999997</c:v>
                </c:pt>
                <c:pt idx="56">
                  <c:v>30.96</c:v>
                </c:pt>
                <c:pt idx="57">
                  <c:v>31.73</c:v>
                </c:pt>
                <c:pt idx="58">
                  <c:v>32.020000000000003</c:v>
                </c:pt>
                <c:pt idx="59">
                  <c:v>31.16</c:v>
                </c:pt>
                <c:pt idx="60">
                  <c:v>31.07</c:v>
                </c:pt>
                <c:pt idx="61">
                  <c:v>31.45</c:v>
                </c:pt>
                <c:pt idx="62">
                  <c:v>31.48</c:v>
                </c:pt>
                <c:pt idx="63">
                  <c:v>31.6</c:v>
                </c:pt>
                <c:pt idx="64">
                  <c:v>31.32</c:v>
                </c:pt>
                <c:pt idx="65">
                  <c:v>31.33</c:v>
                </c:pt>
                <c:pt idx="66">
                  <c:v>31.58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536016"/>
        <c:axId val="726536408"/>
      </c:lineChart>
      <c:catAx>
        <c:axId val="726536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36408"/>
        <c:crosses val="autoZero"/>
        <c:auto val="1"/>
        <c:lblAlgn val="ctr"/>
        <c:lblOffset val="100"/>
        <c:noMultiLvlLbl val="0"/>
      </c:catAx>
      <c:valAx>
        <c:axId val="7265364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13-Dec-16</c:v>
                </c:pt>
                <c:pt idx="34">
                  <c:v>12-Dec-16</c:v>
                </c:pt>
                <c:pt idx="35">
                  <c:v>9-Dec-16</c:v>
                </c:pt>
                <c:pt idx="36">
                  <c:v>8-Dec-16</c:v>
                </c:pt>
                <c:pt idx="37">
                  <c:v>7-Dec-16</c:v>
                </c:pt>
                <c:pt idx="38">
                  <c:v>6-Dec-16</c:v>
                </c:pt>
                <c:pt idx="39">
                  <c:v>5-Dec-16</c:v>
                </c:pt>
                <c:pt idx="40">
                  <c:v>2-Dec-16</c:v>
                </c:pt>
                <c:pt idx="41">
                  <c:v>1-Dec-16</c:v>
                </c:pt>
                <c:pt idx="42">
                  <c:v>30-Nov-16</c:v>
                </c:pt>
                <c:pt idx="43">
                  <c:v>29-Nov-16</c:v>
                </c:pt>
                <c:pt idx="44">
                  <c:v>28-Nov-16</c:v>
                </c:pt>
                <c:pt idx="45">
                  <c:v>25-Nov-16</c:v>
                </c:pt>
                <c:pt idx="46">
                  <c:v>23-Nov-16</c:v>
                </c:pt>
                <c:pt idx="47">
                  <c:v>22-Nov-16</c:v>
                </c:pt>
                <c:pt idx="48">
                  <c:v>21-Nov-16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152.38999999999999</c:v>
                </c:pt>
                <c:pt idx="1">
                  <c:v>143.29</c:v>
                </c:pt>
                <c:pt idx="2">
                  <c:v>145.44999999999999</c:v>
                </c:pt>
                <c:pt idx="3">
                  <c:v>143.1</c:v>
                </c:pt>
                <c:pt idx="4">
                  <c:v>142.43</c:v>
                </c:pt>
                <c:pt idx="5">
                  <c:v>140.97999999999999</c:v>
                </c:pt>
                <c:pt idx="6">
                  <c:v>142.79</c:v>
                </c:pt>
                <c:pt idx="7">
                  <c:v>143.51</c:v>
                </c:pt>
                <c:pt idx="8">
                  <c:v>144.32</c:v>
                </c:pt>
                <c:pt idx="9">
                  <c:v>144.66</c:v>
                </c:pt>
                <c:pt idx="10">
                  <c:v>145.05000000000001</c:v>
                </c:pt>
                <c:pt idx="11">
                  <c:v>146.29</c:v>
                </c:pt>
                <c:pt idx="12">
                  <c:v>145.97</c:v>
                </c:pt>
                <c:pt idx="13">
                  <c:v>146.22</c:v>
                </c:pt>
                <c:pt idx="14">
                  <c:v>147.78</c:v>
                </c:pt>
                <c:pt idx="15">
                  <c:v>147.49</c:v>
                </c:pt>
                <c:pt idx="16">
                  <c:v>147.27000000000001</c:v>
                </c:pt>
                <c:pt idx="17">
                  <c:v>145.38</c:v>
                </c:pt>
                <c:pt idx="18">
                  <c:v>145.16</c:v>
                </c:pt>
                <c:pt idx="19">
                  <c:v>143.66999999999999</c:v>
                </c:pt>
                <c:pt idx="20">
                  <c:v>141.1</c:v>
                </c:pt>
                <c:pt idx="21">
                  <c:v>141.47999999999999</c:v>
                </c:pt>
                <c:pt idx="22">
                  <c:v>141.22</c:v>
                </c:pt>
                <c:pt idx="23">
                  <c:v>142.41</c:v>
                </c:pt>
                <c:pt idx="24">
                  <c:v>141.84</c:v>
                </c:pt>
                <c:pt idx="25">
                  <c:v>140.52000000000001</c:v>
                </c:pt>
                <c:pt idx="26">
                  <c:v>140.77000000000001</c:v>
                </c:pt>
                <c:pt idx="27">
                  <c:v>141.80000000000001</c:v>
                </c:pt>
                <c:pt idx="28">
                  <c:v>141.25</c:v>
                </c:pt>
                <c:pt idx="29">
                  <c:v>142.54</c:v>
                </c:pt>
                <c:pt idx="30">
                  <c:v>143.5</c:v>
                </c:pt>
                <c:pt idx="31">
                  <c:v>143.80000000000001</c:v>
                </c:pt>
                <c:pt idx="32">
                  <c:v>145.9</c:v>
                </c:pt>
                <c:pt idx="34">
                  <c:v>145.18</c:v>
                </c:pt>
                <c:pt idx="35">
                  <c:v>145.41</c:v>
                </c:pt>
                <c:pt idx="36">
                  <c:v>143.07</c:v>
                </c:pt>
                <c:pt idx="37">
                  <c:v>141.85</c:v>
                </c:pt>
                <c:pt idx="38">
                  <c:v>143.59</c:v>
                </c:pt>
                <c:pt idx="39">
                  <c:v>141.38</c:v>
                </c:pt>
                <c:pt idx="40">
                  <c:v>141.91</c:v>
                </c:pt>
                <c:pt idx="41">
                  <c:v>139.63</c:v>
                </c:pt>
                <c:pt idx="42">
                  <c:v>140.11000000000001</c:v>
                </c:pt>
                <c:pt idx="43">
                  <c:v>141.27000000000001</c:v>
                </c:pt>
                <c:pt idx="44">
                  <c:v>140.32</c:v>
                </c:pt>
                <c:pt idx="45">
                  <c:v>144.18</c:v>
                </c:pt>
                <c:pt idx="46">
                  <c:v>143.51</c:v>
                </c:pt>
                <c:pt idx="47">
                  <c:v>143</c:v>
                </c:pt>
                <c:pt idx="48">
                  <c:v>146.16999999999999</c:v>
                </c:pt>
                <c:pt idx="49">
                  <c:v>145.81</c:v>
                </c:pt>
                <c:pt idx="50">
                  <c:v>148.88</c:v>
                </c:pt>
                <c:pt idx="51">
                  <c:v>149.49</c:v>
                </c:pt>
                <c:pt idx="52">
                  <c:v>148.66</c:v>
                </c:pt>
                <c:pt idx="53">
                  <c:v>148.02000000000001</c:v>
                </c:pt>
                <c:pt idx="54">
                  <c:v>151.25</c:v>
                </c:pt>
                <c:pt idx="55">
                  <c:v>154.35</c:v>
                </c:pt>
                <c:pt idx="56">
                  <c:v>152.05000000000001</c:v>
                </c:pt>
                <c:pt idx="57">
                  <c:v>152.56</c:v>
                </c:pt>
                <c:pt idx="58">
                  <c:v>151.81</c:v>
                </c:pt>
                <c:pt idx="59">
                  <c:v>146.57</c:v>
                </c:pt>
                <c:pt idx="60">
                  <c:v>146.08000000000001</c:v>
                </c:pt>
                <c:pt idx="61">
                  <c:v>145.80000000000001</c:v>
                </c:pt>
                <c:pt idx="62">
                  <c:v>146.02000000000001</c:v>
                </c:pt>
                <c:pt idx="63">
                  <c:v>147.03</c:v>
                </c:pt>
                <c:pt idx="64">
                  <c:v>147.21</c:v>
                </c:pt>
                <c:pt idx="65">
                  <c:v>149.22</c:v>
                </c:pt>
                <c:pt idx="66">
                  <c:v>148.04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538368"/>
        <c:axId val="726538760"/>
      </c:lineChart>
      <c:catAx>
        <c:axId val="72653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38760"/>
        <c:crosses val="autoZero"/>
        <c:auto val="1"/>
        <c:lblAlgn val="ctr"/>
        <c:lblOffset val="100"/>
        <c:noMultiLvlLbl val="0"/>
      </c:catAx>
      <c:valAx>
        <c:axId val="726538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3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31-Jan-17</c:v>
                </c:pt>
                <c:pt idx="1">
                  <c:v>30-Jan-17</c:v>
                </c:pt>
                <c:pt idx="2">
                  <c:v>27-Jan-17</c:v>
                </c:pt>
                <c:pt idx="3">
                  <c:v>26-Jan-17</c:v>
                </c:pt>
                <c:pt idx="4">
                  <c:v>25-Jan-17</c:v>
                </c:pt>
                <c:pt idx="5">
                  <c:v>24-Jan-17</c:v>
                </c:pt>
                <c:pt idx="6">
                  <c:v>23-Jan-17</c:v>
                </c:pt>
                <c:pt idx="7">
                  <c:v>20-Jan-17</c:v>
                </c:pt>
                <c:pt idx="8">
                  <c:v>19-Jan-17</c:v>
                </c:pt>
                <c:pt idx="9">
                  <c:v>18-Jan-17</c:v>
                </c:pt>
                <c:pt idx="10">
                  <c:v>17-Jan-17</c:v>
                </c:pt>
                <c:pt idx="11">
                  <c:v>13-Jan-17</c:v>
                </c:pt>
                <c:pt idx="12">
                  <c:v>12-Jan-17</c:v>
                </c:pt>
                <c:pt idx="13">
                  <c:v>11-Jan-17</c:v>
                </c:pt>
                <c:pt idx="14">
                  <c:v>10-Jan-17</c:v>
                </c:pt>
                <c:pt idx="15">
                  <c:v>9-Jan-17</c:v>
                </c:pt>
                <c:pt idx="16">
                  <c:v>6-Jan-17</c:v>
                </c:pt>
                <c:pt idx="17">
                  <c:v>5-Jan-17</c:v>
                </c:pt>
                <c:pt idx="18">
                  <c:v>4-Jan-17</c:v>
                </c:pt>
                <c:pt idx="19">
                  <c:v>3-Jan-17</c:v>
                </c:pt>
                <c:pt idx="20">
                  <c:v>30-Dec-16</c:v>
                </c:pt>
                <c:pt idx="21">
                  <c:v>29-Dec-16</c:v>
                </c:pt>
                <c:pt idx="22">
                  <c:v>28-Dec-16</c:v>
                </c:pt>
                <c:pt idx="23">
                  <c:v>27-Dec-16</c:v>
                </c:pt>
                <c:pt idx="24">
                  <c:v>23-Dec-16</c:v>
                </c:pt>
                <c:pt idx="25">
                  <c:v>22-Dec-16</c:v>
                </c:pt>
                <c:pt idx="26">
                  <c:v>21-Dec-16</c:v>
                </c:pt>
                <c:pt idx="27">
                  <c:v>20-Dec-16</c:v>
                </c:pt>
                <c:pt idx="28">
                  <c:v>19-Dec-16</c:v>
                </c:pt>
                <c:pt idx="29">
                  <c:v>16-Dec-16</c:v>
                </c:pt>
                <c:pt idx="30">
                  <c:v>15-Dec-16</c:v>
                </c:pt>
                <c:pt idx="31">
                  <c:v>14-Dec-16</c:v>
                </c:pt>
                <c:pt idx="32">
                  <c:v>13-Dec-16</c:v>
                </c:pt>
                <c:pt idx="33">
                  <c:v>12-Dec-16</c:v>
                </c:pt>
                <c:pt idx="34">
                  <c:v>9-Dec-16</c:v>
                </c:pt>
                <c:pt idx="35">
                  <c:v>8-Dec-16</c:v>
                </c:pt>
                <c:pt idx="36">
                  <c:v>7-Dec-16</c:v>
                </c:pt>
                <c:pt idx="37">
                  <c:v>6-Dec-16</c:v>
                </c:pt>
                <c:pt idx="38">
                  <c:v>5-Dec-16</c:v>
                </c:pt>
                <c:pt idx="39">
                  <c:v>2-Dec-16</c:v>
                </c:pt>
                <c:pt idx="40">
                  <c:v>1-Dec-16</c:v>
                </c:pt>
                <c:pt idx="41">
                  <c:v>30-Nov-16</c:v>
                </c:pt>
                <c:pt idx="42">
                  <c:v>29-Nov-16</c:v>
                </c:pt>
                <c:pt idx="43">
                  <c:v>28-Nov-16</c:v>
                </c:pt>
                <c:pt idx="44">
                  <c:v>25-Nov-16</c:v>
                </c:pt>
                <c:pt idx="45">
                  <c:v>23-Nov-16</c:v>
                </c:pt>
                <c:pt idx="46">
                  <c:v>22-Nov-16</c:v>
                </c:pt>
                <c:pt idx="47">
                  <c:v>21-Nov-16</c:v>
                </c:pt>
                <c:pt idx="48">
                  <c:v>18-Nov-16</c:v>
                </c:pt>
                <c:pt idx="49">
                  <c:v>18-Nov-16</c:v>
                </c:pt>
                <c:pt idx="50">
                  <c:v>17-Nov-16</c:v>
                </c:pt>
                <c:pt idx="51">
                  <c:v>16-Nov-16</c:v>
                </c:pt>
                <c:pt idx="52">
                  <c:v>15-Nov-16</c:v>
                </c:pt>
                <c:pt idx="53">
                  <c:v>14-Nov-16</c:v>
                </c:pt>
                <c:pt idx="54">
                  <c:v>11-Nov-16</c:v>
                </c:pt>
                <c:pt idx="55">
                  <c:v>10-Nov-16</c:v>
                </c:pt>
                <c:pt idx="56">
                  <c:v>9-Nov-16</c:v>
                </c:pt>
                <c:pt idx="57">
                  <c:v>8-Nov-16</c:v>
                </c:pt>
                <c:pt idx="58">
                  <c:v>7-Nov-16</c:v>
                </c:pt>
                <c:pt idx="59">
                  <c:v>4-Nov-16</c:v>
                </c:pt>
                <c:pt idx="60">
                  <c:v>3-Nov-16</c:v>
                </c:pt>
                <c:pt idx="61">
                  <c:v>2-Nov-16</c:v>
                </c:pt>
                <c:pt idx="62">
                  <c:v>1-Nov-16</c:v>
                </c:pt>
                <c:pt idx="63">
                  <c:v>31-Oct-16</c:v>
                </c:pt>
                <c:pt idx="64">
                  <c:v>28-Oct-16</c:v>
                </c:pt>
                <c:pt idx="65">
                  <c:v>27-Oct-16</c:v>
                </c:pt>
                <c:pt idx="66">
                  <c:v>26-Oct-16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44.4</c:v>
                </c:pt>
                <c:pt idx="1">
                  <c:v>44.75</c:v>
                </c:pt>
                <c:pt idx="2">
                  <c:v>45.4</c:v>
                </c:pt>
                <c:pt idx="3">
                  <c:v>43.95</c:v>
                </c:pt>
                <c:pt idx="4">
                  <c:v>44.7</c:v>
                </c:pt>
                <c:pt idx="5">
                  <c:v>44.15</c:v>
                </c:pt>
                <c:pt idx="6">
                  <c:v>42.55</c:v>
                </c:pt>
                <c:pt idx="7">
                  <c:v>42.95</c:v>
                </c:pt>
                <c:pt idx="8">
                  <c:v>43.35</c:v>
                </c:pt>
                <c:pt idx="9">
                  <c:v>43.85</c:v>
                </c:pt>
                <c:pt idx="10">
                  <c:v>43.8</c:v>
                </c:pt>
                <c:pt idx="11">
                  <c:v>44.2</c:v>
                </c:pt>
                <c:pt idx="12">
                  <c:v>42.85</c:v>
                </c:pt>
                <c:pt idx="13">
                  <c:v>43.35</c:v>
                </c:pt>
                <c:pt idx="14">
                  <c:v>42.35</c:v>
                </c:pt>
                <c:pt idx="15">
                  <c:v>41.6</c:v>
                </c:pt>
                <c:pt idx="16">
                  <c:v>42.15</c:v>
                </c:pt>
                <c:pt idx="17">
                  <c:v>41.5</c:v>
                </c:pt>
                <c:pt idx="18">
                  <c:v>41.45</c:v>
                </c:pt>
                <c:pt idx="19">
                  <c:v>40.950000000000003</c:v>
                </c:pt>
                <c:pt idx="20">
                  <c:v>39.700000000000003</c:v>
                </c:pt>
                <c:pt idx="21">
                  <c:v>39.950000000000003</c:v>
                </c:pt>
                <c:pt idx="22">
                  <c:v>39.950000000000003</c:v>
                </c:pt>
                <c:pt idx="23">
                  <c:v>40.65</c:v>
                </c:pt>
                <c:pt idx="24">
                  <c:v>40.65</c:v>
                </c:pt>
                <c:pt idx="25">
                  <c:v>40.549999999999997</c:v>
                </c:pt>
                <c:pt idx="26">
                  <c:v>40.75</c:v>
                </c:pt>
                <c:pt idx="27">
                  <c:v>40.950000000000003</c:v>
                </c:pt>
                <c:pt idx="28">
                  <c:v>40.1</c:v>
                </c:pt>
                <c:pt idx="29">
                  <c:v>39.65</c:v>
                </c:pt>
                <c:pt idx="30">
                  <c:v>39.5</c:v>
                </c:pt>
                <c:pt idx="31">
                  <c:v>39.4</c:v>
                </c:pt>
                <c:pt idx="32">
                  <c:v>40.15</c:v>
                </c:pt>
                <c:pt idx="33">
                  <c:v>39.85</c:v>
                </c:pt>
                <c:pt idx="34">
                  <c:v>39.299999999999997</c:v>
                </c:pt>
                <c:pt idx="35">
                  <c:v>40.200000000000003</c:v>
                </c:pt>
                <c:pt idx="36">
                  <c:v>39.950000000000003</c:v>
                </c:pt>
                <c:pt idx="37">
                  <c:v>39.1</c:v>
                </c:pt>
                <c:pt idx="38">
                  <c:v>39.15</c:v>
                </c:pt>
                <c:pt idx="39">
                  <c:v>39.450000000000003</c:v>
                </c:pt>
                <c:pt idx="40">
                  <c:v>39.1</c:v>
                </c:pt>
                <c:pt idx="41">
                  <c:v>39.049999999999997</c:v>
                </c:pt>
                <c:pt idx="42">
                  <c:v>38.65</c:v>
                </c:pt>
                <c:pt idx="43">
                  <c:v>39.200000000000003</c:v>
                </c:pt>
                <c:pt idx="44">
                  <c:v>39.6</c:v>
                </c:pt>
                <c:pt idx="45">
                  <c:v>39.549999999999997</c:v>
                </c:pt>
                <c:pt idx="46">
                  <c:v>39.65</c:v>
                </c:pt>
                <c:pt idx="47">
                  <c:v>38.6</c:v>
                </c:pt>
                <c:pt idx="48">
                  <c:v>38.25</c:v>
                </c:pt>
                <c:pt idx="50">
                  <c:v>38.6</c:v>
                </c:pt>
                <c:pt idx="51">
                  <c:v>38.65</c:v>
                </c:pt>
                <c:pt idx="52">
                  <c:v>39.65</c:v>
                </c:pt>
                <c:pt idx="53">
                  <c:v>39.15</c:v>
                </c:pt>
                <c:pt idx="54">
                  <c:v>38.4</c:v>
                </c:pt>
                <c:pt idx="55">
                  <c:v>38.450000000000003</c:v>
                </c:pt>
                <c:pt idx="56">
                  <c:v>36.75</c:v>
                </c:pt>
                <c:pt idx="57">
                  <c:v>33.950000000000003</c:v>
                </c:pt>
                <c:pt idx="58">
                  <c:v>33.75</c:v>
                </c:pt>
                <c:pt idx="59">
                  <c:v>32.299999999999997</c:v>
                </c:pt>
                <c:pt idx="60">
                  <c:v>32</c:v>
                </c:pt>
                <c:pt idx="61">
                  <c:v>32.049999999999997</c:v>
                </c:pt>
                <c:pt idx="62">
                  <c:v>32.6</c:v>
                </c:pt>
                <c:pt idx="63">
                  <c:v>33.049999999999997</c:v>
                </c:pt>
                <c:pt idx="64">
                  <c:v>32.979999999999997</c:v>
                </c:pt>
                <c:pt idx="65">
                  <c:v>33.200000000000003</c:v>
                </c:pt>
                <c:pt idx="66">
                  <c:v>34.950000000000003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540720"/>
        <c:axId val="726541112"/>
      </c:lineChart>
      <c:catAx>
        <c:axId val="726540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41112"/>
        <c:crosses val="autoZero"/>
        <c:auto val="1"/>
        <c:lblAlgn val="ctr"/>
        <c:lblOffset val="100"/>
        <c:noMultiLvlLbl val="0"/>
      </c:catAx>
      <c:valAx>
        <c:axId val="7265411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4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42767</c:v>
                </c:pt>
                <c:pt idx="1">
                  <c:v>42766</c:v>
                </c:pt>
                <c:pt idx="2">
                  <c:v>42765</c:v>
                </c:pt>
                <c:pt idx="3">
                  <c:v>42762</c:v>
                </c:pt>
                <c:pt idx="4">
                  <c:v>42761</c:v>
                </c:pt>
                <c:pt idx="5">
                  <c:v>42760</c:v>
                </c:pt>
                <c:pt idx="6">
                  <c:v>42759</c:v>
                </c:pt>
                <c:pt idx="7">
                  <c:v>42758</c:v>
                </c:pt>
                <c:pt idx="8">
                  <c:v>42755</c:v>
                </c:pt>
                <c:pt idx="9">
                  <c:v>42754</c:v>
                </c:pt>
                <c:pt idx="10">
                  <c:v>42753</c:v>
                </c:pt>
                <c:pt idx="11">
                  <c:v>42752</c:v>
                </c:pt>
                <c:pt idx="12">
                  <c:v>42748</c:v>
                </c:pt>
                <c:pt idx="13">
                  <c:v>42747</c:v>
                </c:pt>
                <c:pt idx="14">
                  <c:v>42746</c:v>
                </c:pt>
                <c:pt idx="15">
                  <c:v>42745</c:v>
                </c:pt>
                <c:pt idx="16">
                  <c:v>42744</c:v>
                </c:pt>
                <c:pt idx="17">
                  <c:v>42741</c:v>
                </c:pt>
                <c:pt idx="18">
                  <c:v>42740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  <c:pt idx="66">
                  <c:v>42670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108.18</c:v>
                </c:pt>
                <c:pt idx="1">
                  <c:v>109.67</c:v>
                </c:pt>
                <c:pt idx="2">
                  <c:v>109.17</c:v>
                </c:pt>
                <c:pt idx="3">
                  <c:v>109.7</c:v>
                </c:pt>
                <c:pt idx="4">
                  <c:v>110.36</c:v>
                </c:pt>
                <c:pt idx="5">
                  <c:v>110.96</c:v>
                </c:pt>
                <c:pt idx="6">
                  <c:v>111.61</c:v>
                </c:pt>
                <c:pt idx="7">
                  <c:v>110.34</c:v>
                </c:pt>
                <c:pt idx="8">
                  <c:v>110.79</c:v>
                </c:pt>
                <c:pt idx="9">
                  <c:v>110.73</c:v>
                </c:pt>
                <c:pt idx="10">
                  <c:v>110.42</c:v>
                </c:pt>
                <c:pt idx="11">
                  <c:v>109.97</c:v>
                </c:pt>
                <c:pt idx="12">
                  <c:v>110.22</c:v>
                </c:pt>
                <c:pt idx="13">
                  <c:v>110.82</c:v>
                </c:pt>
                <c:pt idx="14">
                  <c:v>111</c:v>
                </c:pt>
                <c:pt idx="15">
                  <c:v>111.26</c:v>
                </c:pt>
                <c:pt idx="16">
                  <c:v>111.5</c:v>
                </c:pt>
                <c:pt idx="17">
                  <c:v>112.55</c:v>
                </c:pt>
                <c:pt idx="18">
                  <c:v>111.35</c:v>
                </c:pt>
                <c:pt idx="19">
                  <c:v>110.9</c:v>
                </c:pt>
                <c:pt idx="20">
                  <c:v>110.83</c:v>
                </c:pt>
                <c:pt idx="21">
                  <c:v>109.62</c:v>
                </c:pt>
                <c:pt idx="22">
                  <c:v>110.55</c:v>
                </c:pt>
                <c:pt idx="23">
                  <c:v>110.19</c:v>
                </c:pt>
                <c:pt idx="24">
                  <c:v>110.98</c:v>
                </c:pt>
                <c:pt idx="25">
                  <c:v>110.65</c:v>
                </c:pt>
                <c:pt idx="26">
                  <c:v>110.46</c:v>
                </c:pt>
                <c:pt idx="27">
                  <c:v>110.49</c:v>
                </c:pt>
                <c:pt idx="28">
                  <c:v>110.65</c:v>
                </c:pt>
                <c:pt idx="29">
                  <c:v>110.82</c:v>
                </c:pt>
                <c:pt idx="30">
                  <c:v>108.52</c:v>
                </c:pt>
                <c:pt idx="31">
                  <c:v>108.13</c:v>
                </c:pt>
                <c:pt idx="32">
                  <c:v>109.27</c:v>
                </c:pt>
                <c:pt idx="33">
                  <c:v>110.31</c:v>
                </c:pt>
                <c:pt idx="34">
                  <c:v>110.39</c:v>
                </c:pt>
                <c:pt idx="35">
                  <c:v>109.79</c:v>
                </c:pt>
                <c:pt idx="36">
                  <c:v>108.43</c:v>
                </c:pt>
                <c:pt idx="37">
                  <c:v>109.68</c:v>
                </c:pt>
                <c:pt idx="38">
                  <c:v>107.43</c:v>
                </c:pt>
                <c:pt idx="39">
                  <c:v>107.42</c:v>
                </c:pt>
                <c:pt idx="40">
                  <c:v>108.22</c:v>
                </c:pt>
                <c:pt idx="41">
                  <c:v>107.48</c:v>
                </c:pt>
                <c:pt idx="42">
                  <c:v>107.72</c:v>
                </c:pt>
                <c:pt idx="43">
                  <c:v>108.84</c:v>
                </c:pt>
                <c:pt idx="44">
                  <c:v>108.45</c:v>
                </c:pt>
                <c:pt idx="45">
                  <c:v>108.78</c:v>
                </c:pt>
                <c:pt idx="46">
                  <c:v>108.11</c:v>
                </c:pt>
                <c:pt idx="47">
                  <c:v>106.94</c:v>
                </c:pt>
                <c:pt idx="48">
                  <c:v>106.85</c:v>
                </c:pt>
                <c:pt idx="49">
                  <c:v>106.5</c:v>
                </c:pt>
                <c:pt idx="50">
                  <c:v>106.7</c:v>
                </c:pt>
                <c:pt idx="51">
                  <c:v>106.96</c:v>
                </c:pt>
                <c:pt idx="53">
                  <c:v>107.68</c:v>
                </c:pt>
                <c:pt idx="54">
                  <c:v>107.86</c:v>
                </c:pt>
                <c:pt idx="55">
                  <c:v>108.86</c:v>
                </c:pt>
                <c:pt idx="56">
                  <c:v>108.41</c:v>
                </c:pt>
                <c:pt idx="57">
                  <c:v>104.81</c:v>
                </c:pt>
                <c:pt idx="58">
                  <c:v>103.37</c:v>
                </c:pt>
                <c:pt idx="59">
                  <c:v>103.05</c:v>
                </c:pt>
                <c:pt idx="60">
                  <c:v>101.33</c:v>
                </c:pt>
                <c:pt idx="61">
                  <c:v>101.05</c:v>
                </c:pt>
                <c:pt idx="62">
                  <c:v>101.54</c:v>
                </c:pt>
                <c:pt idx="63">
                  <c:v>102.01</c:v>
                </c:pt>
                <c:pt idx="64">
                  <c:v>102.2</c:v>
                </c:pt>
                <c:pt idx="65">
                  <c:v>101.84</c:v>
                </c:pt>
                <c:pt idx="66">
                  <c:v>100.07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543072"/>
        <c:axId val="726543464"/>
      </c:lineChart>
      <c:dateAx>
        <c:axId val="726543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43464"/>
        <c:crosses val="autoZero"/>
        <c:auto val="1"/>
        <c:lblOffset val="100"/>
        <c:baseTimeUnit val="days"/>
      </c:dateAx>
      <c:valAx>
        <c:axId val="726543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4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42767</c:v>
                </c:pt>
                <c:pt idx="1">
                  <c:v>42766</c:v>
                </c:pt>
                <c:pt idx="2">
                  <c:v>42765</c:v>
                </c:pt>
                <c:pt idx="3">
                  <c:v>42762</c:v>
                </c:pt>
                <c:pt idx="4">
                  <c:v>42761</c:v>
                </c:pt>
                <c:pt idx="5">
                  <c:v>42760</c:v>
                </c:pt>
                <c:pt idx="6">
                  <c:v>42759</c:v>
                </c:pt>
                <c:pt idx="7">
                  <c:v>42758</c:v>
                </c:pt>
                <c:pt idx="8">
                  <c:v>42755</c:v>
                </c:pt>
                <c:pt idx="9">
                  <c:v>42754</c:v>
                </c:pt>
                <c:pt idx="10">
                  <c:v>42753</c:v>
                </c:pt>
                <c:pt idx="11">
                  <c:v>42752</c:v>
                </c:pt>
                <c:pt idx="12">
                  <c:v>42748</c:v>
                </c:pt>
                <c:pt idx="13">
                  <c:v>42747</c:v>
                </c:pt>
                <c:pt idx="14">
                  <c:v>42746</c:v>
                </c:pt>
                <c:pt idx="15">
                  <c:v>42745</c:v>
                </c:pt>
                <c:pt idx="16">
                  <c:v>42744</c:v>
                </c:pt>
                <c:pt idx="17">
                  <c:v>42741</c:v>
                </c:pt>
                <c:pt idx="18">
                  <c:v>42740</c:v>
                </c:pt>
                <c:pt idx="19">
                  <c:v>42739</c:v>
                </c:pt>
                <c:pt idx="20">
                  <c:v>42738</c:v>
                </c:pt>
                <c:pt idx="21">
                  <c:v>42734</c:v>
                </c:pt>
                <c:pt idx="22">
                  <c:v>42733</c:v>
                </c:pt>
                <c:pt idx="23">
                  <c:v>42732</c:v>
                </c:pt>
                <c:pt idx="24">
                  <c:v>42731</c:v>
                </c:pt>
                <c:pt idx="25">
                  <c:v>42727</c:v>
                </c:pt>
                <c:pt idx="26">
                  <c:v>42726</c:v>
                </c:pt>
                <c:pt idx="27">
                  <c:v>42725</c:v>
                </c:pt>
                <c:pt idx="28">
                  <c:v>42724</c:v>
                </c:pt>
                <c:pt idx="29">
                  <c:v>42723</c:v>
                </c:pt>
                <c:pt idx="30">
                  <c:v>42720</c:v>
                </c:pt>
                <c:pt idx="31">
                  <c:v>42719</c:v>
                </c:pt>
                <c:pt idx="32">
                  <c:v>42718</c:v>
                </c:pt>
                <c:pt idx="33">
                  <c:v>42717</c:v>
                </c:pt>
                <c:pt idx="34">
                  <c:v>42716</c:v>
                </c:pt>
                <c:pt idx="35">
                  <c:v>42713</c:v>
                </c:pt>
                <c:pt idx="36">
                  <c:v>42712</c:v>
                </c:pt>
                <c:pt idx="37">
                  <c:v>42711</c:v>
                </c:pt>
                <c:pt idx="38">
                  <c:v>42710</c:v>
                </c:pt>
                <c:pt idx="39">
                  <c:v>42709</c:v>
                </c:pt>
                <c:pt idx="40">
                  <c:v>42706</c:v>
                </c:pt>
                <c:pt idx="41">
                  <c:v>42705</c:v>
                </c:pt>
                <c:pt idx="42">
                  <c:v>42704</c:v>
                </c:pt>
                <c:pt idx="43">
                  <c:v>42703</c:v>
                </c:pt>
                <c:pt idx="44">
                  <c:v>42702</c:v>
                </c:pt>
                <c:pt idx="45">
                  <c:v>42699</c:v>
                </c:pt>
                <c:pt idx="46">
                  <c:v>42697</c:v>
                </c:pt>
                <c:pt idx="47">
                  <c:v>42696</c:v>
                </c:pt>
                <c:pt idx="48">
                  <c:v>42695</c:v>
                </c:pt>
                <c:pt idx="49">
                  <c:v>42692</c:v>
                </c:pt>
                <c:pt idx="50">
                  <c:v>42691</c:v>
                </c:pt>
                <c:pt idx="51">
                  <c:v>42690</c:v>
                </c:pt>
                <c:pt idx="52">
                  <c:v>42689</c:v>
                </c:pt>
                <c:pt idx="53">
                  <c:v>42688</c:v>
                </c:pt>
                <c:pt idx="54">
                  <c:v>42685</c:v>
                </c:pt>
                <c:pt idx="55">
                  <c:v>42684</c:v>
                </c:pt>
                <c:pt idx="56">
                  <c:v>42683</c:v>
                </c:pt>
                <c:pt idx="57">
                  <c:v>42682</c:v>
                </c:pt>
                <c:pt idx="58">
                  <c:v>42681</c:v>
                </c:pt>
                <c:pt idx="59">
                  <c:v>42678</c:v>
                </c:pt>
                <c:pt idx="60">
                  <c:v>42677</c:v>
                </c:pt>
                <c:pt idx="61">
                  <c:v>42676</c:v>
                </c:pt>
                <c:pt idx="62">
                  <c:v>42675</c:v>
                </c:pt>
                <c:pt idx="63">
                  <c:v>42674</c:v>
                </c:pt>
                <c:pt idx="64">
                  <c:v>42671</c:v>
                </c:pt>
                <c:pt idx="65">
                  <c:v>42670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162.71</c:v>
                </c:pt>
                <c:pt idx="1">
                  <c:v>162.1</c:v>
                </c:pt>
                <c:pt idx="2">
                  <c:v>162.09</c:v>
                </c:pt>
                <c:pt idx="3">
                  <c:v>162.99</c:v>
                </c:pt>
                <c:pt idx="4">
                  <c:v>162.75</c:v>
                </c:pt>
                <c:pt idx="5">
                  <c:v>161.24</c:v>
                </c:pt>
                <c:pt idx="6">
                  <c:v>160.43</c:v>
                </c:pt>
                <c:pt idx="7">
                  <c:v>159.07</c:v>
                </c:pt>
                <c:pt idx="8">
                  <c:v>158.66</c:v>
                </c:pt>
                <c:pt idx="9">
                  <c:v>158.69999999999999</c:v>
                </c:pt>
                <c:pt idx="10">
                  <c:v>157.74</c:v>
                </c:pt>
                <c:pt idx="11">
                  <c:v>160.66</c:v>
                </c:pt>
                <c:pt idx="12">
                  <c:v>161.80000000000001</c:v>
                </c:pt>
                <c:pt idx="13">
                  <c:v>162.36000000000001</c:v>
                </c:pt>
                <c:pt idx="14">
                  <c:v>161.88999999999999</c:v>
                </c:pt>
                <c:pt idx="15">
                  <c:v>161.58000000000001</c:v>
                </c:pt>
                <c:pt idx="16">
                  <c:v>161.94999999999999</c:v>
                </c:pt>
                <c:pt idx="17">
                  <c:v>162.41</c:v>
                </c:pt>
                <c:pt idx="18">
                  <c:v>162.18</c:v>
                </c:pt>
                <c:pt idx="19">
                  <c:v>161.91</c:v>
                </c:pt>
                <c:pt idx="20">
                  <c:v>161.44999999999999</c:v>
                </c:pt>
                <c:pt idx="21">
                  <c:v>160.04</c:v>
                </c:pt>
                <c:pt idx="22">
                  <c:v>161.04</c:v>
                </c:pt>
                <c:pt idx="23">
                  <c:v>161.44</c:v>
                </c:pt>
                <c:pt idx="24">
                  <c:v>162.63999999999999</c:v>
                </c:pt>
                <c:pt idx="25">
                  <c:v>163.03</c:v>
                </c:pt>
                <c:pt idx="26">
                  <c:v>161.58000000000001</c:v>
                </c:pt>
                <c:pt idx="27">
                  <c:v>161.33000000000001</c:v>
                </c:pt>
                <c:pt idx="28">
                  <c:v>161.59</c:v>
                </c:pt>
                <c:pt idx="29">
                  <c:v>161.54</c:v>
                </c:pt>
                <c:pt idx="30">
                  <c:v>163.94</c:v>
                </c:pt>
                <c:pt idx="31">
                  <c:v>160.62</c:v>
                </c:pt>
                <c:pt idx="32">
                  <c:v>159.86000000000001</c:v>
                </c:pt>
                <c:pt idx="33">
                  <c:v>160.54</c:v>
                </c:pt>
                <c:pt idx="34">
                  <c:v>159.49</c:v>
                </c:pt>
                <c:pt idx="35">
                  <c:v>160.12</c:v>
                </c:pt>
                <c:pt idx="36">
                  <c:v>159.32</c:v>
                </c:pt>
                <c:pt idx="37">
                  <c:v>159.4</c:v>
                </c:pt>
                <c:pt idx="38">
                  <c:v>157.32</c:v>
                </c:pt>
                <c:pt idx="39">
                  <c:v>157.63</c:v>
                </c:pt>
                <c:pt idx="40">
                  <c:v>160.72999999999999</c:v>
                </c:pt>
                <c:pt idx="41">
                  <c:v>160.94</c:v>
                </c:pt>
                <c:pt idx="42">
                  <c:v>158.32</c:v>
                </c:pt>
                <c:pt idx="43">
                  <c:v>157.59</c:v>
                </c:pt>
                <c:pt idx="44">
                  <c:v>152.11000000000001</c:v>
                </c:pt>
                <c:pt idx="45">
                  <c:v>152.81</c:v>
                </c:pt>
                <c:pt idx="46">
                  <c:v>153.54</c:v>
                </c:pt>
                <c:pt idx="47">
                  <c:v>152.26</c:v>
                </c:pt>
                <c:pt idx="48">
                  <c:v>150.41</c:v>
                </c:pt>
                <c:pt idx="49">
                  <c:v>149.44999999999999</c:v>
                </c:pt>
                <c:pt idx="50">
                  <c:v>150.77000000000001</c:v>
                </c:pt>
                <c:pt idx="51">
                  <c:v>151.5</c:v>
                </c:pt>
                <c:pt idx="52">
                  <c:v>152.22999999999999</c:v>
                </c:pt>
                <c:pt idx="53">
                  <c:v>152.28</c:v>
                </c:pt>
                <c:pt idx="54">
                  <c:v>146.41999999999999</c:v>
                </c:pt>
                <c:pt idx="55">
                  <c:v>146.13</c:v>
                </c:pt>
                <c:pt idx="56">
                  <c:v>141.9</c:v>
                </c:pt>
                <c:pt idx="57">
                  <c:v>142.9</c:v>
                </c:pt>
                <c:pt idx="58">
                  <c:v>141.93</c:v>
                </c:pt>
                <c:pt idx="59">
                  <c:v>137.71</c:v>
                </c:pt>
                <c:pt idx="60">
                  <c:v>137.83000000000001</c:v>
                </c:pt>
                <c:pt idx="61">
                  <c:v>138.97999999999999</c:v>
                </c:pt>
                <c:pt idx="62">
                  <c:v>139.43</c:v>
                </c:pt>
                <c:pt idx="63">
                  <c:v>141.33000000000001</c:v>
                </c:pt>
                <c:pt idx="64">
                  <c:v>140.35</c:v>
                </c:pt>
                <c:pt idx="65">
                  <c:v>141.94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545424"/>
        <c:axId val="726545816"/>
      </c:lineChart>
      <c:dateAx>
        <c:axId val="726545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45816"/>
        <c:crosses val="autoZero"/>
        <c:auto val="1"/>
        <c:lblOffset val="100"/>
        <c:baseTimeUnit val="days"/>
      </c:dateAx>
      <c:valAx>
        <c:axId val="7265458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54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1" ht="21.95" customHeight="1" x14ac:dyDescent="0.25">
      <c r="A2" s="52"/>
      <c r="B2" s="52"/>
      <c r="C2" s="52"/>
      <c r="E2" s="23" t="s">
        <v>50</v>
      </c>
      <c r="F2" s="248">
        <v>16.59</v>
      </c>
      <c r="G2" s="248">
        <v>14.578353692307417</v>
      </c>
      <c r="H2" s="336">
        <v>6500</v>
      </c>
      <c r="I2" s="49">
        <v>94759.298999998209</v>
      </c>
      <c r="J2" s="376">
        <v>13075.701000001747</v>
      </c>
      <c r="K2" s="362">
        <v>0.13798857883068594</v>
      </c>
      <c r="L2" s="376">
        <v>13075.701000001747</v>
      </c>
      <c r="M2">
        <v>2100</v>
      </c>
      <c r="N2" s="373" t="str">
        <f>HYPERLINK("http://finance.yahoo.com/q?s=" &amp; E2, "Link")</f>
        <v>Link</v>
      </c>
      <c r="O2" s="372">
        <v>1.21E-2</v>
      </c>
      <c r="P2" s="372">
        <v>-9.5999999999999992E-3</v>
      </c>
      <c r="Q2" s="49"/>
      <c r="S2" s="49"/>
    </row>
    <row r="3" spans="1:21" ht="21.95" customHeight="1" x14ac:dyDescent="0.25">
      <c r="A3" s="51"/>
      <c r="B3" s="51"/>
      <c r="C3" s="52"/>
      <c r="E3" s="23" t="s">
        <v>17</v>
      </c>
      <c r="F3" s="248">
        <v>11.47</v>
      </c>
      <c r="G3" s="248">
        <v>23.033956521739196</v>
      </c>
      <c r="H3" s="336">
        <v>2300</v>
      </c>
      <c r="I3" s="49">
        <v>52978.100000000151</v>
      </c>
      <c r="J3" s="376">
        <v>-26597.100000000151</v>
      </c>
      <c r="K3" s="362">
        <v>-0.50203952199116375</v>
      </c>
      <c r="L3" s="376">
        <v>-26597.100000000151</v>
      </c>
      <c r="M3">
        <v>1800</v>
      </c>
      <c r="N3" s="373" t="str">
        <f>HYPERLINK("http://finance.yahoo.com/q?s=" &amp; E3, "Link")</f>
        <v>Link</v>
      </c>
      <c r="O3" s="372">
        <v>0</v>
      </c>
      <c r="P3" s="372">
        <v>-2.8000000000000001E-2</v>
      </c>
      <c r="Q3" s="49"/>
      <c r="R3" s="49"/>
      <c r="S3" s="49"/>
      <c r="T3" s="360"/>
      <c r="U3" s="360"/>
    </row>
    <row r="4" spans="1:21" ht="21.95" customHeight="1" x14ac:dyDescent="0.25">
      <c r="A4" s="51"/>
      <c r="B4" s="51"/>
      <c r="C4" s="52"/>
      <c r="E4" s="23" t="s">
        <v>34</v>
      </c>
      <c r="F4" s="248">
        <v>24.75</v>
      </c>
      <c r="G4" s="248">
        <v>23.093333333333334</v>
      </c>
      <c r="H4" s="50">
        <v>1350</v>
      </c>
      <c r="I4" s="49">
        <v>31176</v>
      </c>
      <c r="J4" s="376">
        <v>2236.5</v>
      </c>
      <c r="K4" s="362">
        <v>7.1737875288683584E-2</v>
      </c>
      <c r="L4" s="49">
        <v>14411.99700000009</v>
      </c>
      <c r="M4" s="30">
        <v>42769</v>
      </c>
      <c r="N4" s="373" t="str">
        <f>HYPERLINK("http://finance.yahoo.com/q?s=" &amp; E4, "Link")</f>
        <v>Link</v>
      </c>
      <c r="O4" s="362">
        <v>0</v>
      </c>
      <c r="P4" s="362">
        <v>2.6499999999999999E-2</v>
      </c>
      <c r="Q4" s="450"/>
      <c r="R4" s="49"/>
      <c r="T4" s="49"/>
    </row>
    <row r="5" spans="1:21" ht="21.95" customHeight="1" x14ac:dyDescent="0.25">
      <c r="A5" s="52"/>
      <c r="B5" s="159"/>
      <c r="C5" s="337"/>
      <c r="E5" s="23" t="s">
        <v>55</v>
      </c>
      <c r="F5" s="248">
        <v>72.760000000000005</v>
      </c>
      <c r="G5" s="248">
        <v>78.997320000000016</v>
      </c>
      <c r="H5" s="50">
        <v>250</v>
      </c>
      <c r="I5" s="49">
        <v>19749.330000000005</v>
      </c>
      <c r="J5" s="376">
        <v>-1559.3300000000017</v>
      </c>
      <c r="K5" s="362">
        <v>-7.8956096232125461E-2</v>
      </c>
      <c r="L5" s="49">
        <v>-1559.3300000000017</v>
      </c>
      <c r="M5">
        <v>150</v>
      </c>
      <c r="N5" s="373" t="str">
        <f>HYPERLINK("http://finance.yahoo.com/q?s=" &amp; E5, "Link")</f>
        <v>Link</v>
      </c>
      <c r="O5" s="362">
        <v>2.63E-2</v>
      </c>
      <c r="P5" s="362">
        <v>5.1000000000000004E-3</v>
      </c>
      <c r="Q5" s="152"/>
      <c r="R5" s="49"/>
      <c r="S5" s="49"/>
    </row>
    <row r="6" spans="1:21" ht="21.95" customHeight="1" x14ac:dyDescent="0.25">
      <c r="A6" s="51"/>
      <c r="B6" s="51"/>
      <c r="C6" s="52"/>
      <c r="E6" s="23" t="s">
        <v>200</v>
      </c>
      <c r="F6" s="248">
        <v>33.44</v>
      </c>
      <c r="G6" s="248">
        <v>34.142000000000003</v>
      </c>
      <c r="H6" s="50">
        <v>500</v>
      </c>
      <c r="I6" s="49">
        <v>17071</v>
      </c>
      <c r="J6" s="377">
        <v>-351</v>
      </c>
      <c r="K6" s="138">
        <v>-2.0561185636459645E-2</v>
      </c>
      <c r="L6" s="49">
        <v>1396.9699999999939</v>
      </c>
      <c r="M6">
        <v>200</v>
      </c>
      <c r="N6" s="373" t="str">
        <f>HYPERLINK("http://finance.yahoo.com/q?s=" &amp; E6, "Link")</f>
        <v>Link</v>
      </c>
      <c r="O6" s="362">
        <v>1.43E-2</v>
      </c>
      <c r="P6" s="362">
        <v>-1.5299999999999999E-2</v>
      </c>
      <c r="Q6" s="152"/>
      <c r="R6" s="49"/>
      <c r="S6" s="49"/>
    </row>
    <row r="7" spans="1:21" ht="21.95" customHeight="1" x14ac:dyDescent="0.25">
      <c r="A7" s="51"/>
      <c r="B7" s="51"/>
      <c r="C7" s="52"/>
      <c r="E7" s="23" t="s">
        <v>294</v>
      </c>
      <c r="F7" s="248">
        <v>77.97</v>
      </c>
      <c r="G7" s="248">
        <v>82.137642857142879</v>
      </c>
      <c r="H7" s="336">
        <v>140</v>
      </c>
      <c r="I7" s="49">
        <v>11499.270000000002</v>
      </c>
      <c r="J7" s="376">
        <v>-583.47000000000298</v>
      </c>
      <c r="K7" s="362">
        <v>-5.0739742609748534E-2</v>
      </c>
      <c r="L7" s="376">
        <v>-583.47000000000298</v>
      </c>
      <c r="M7">
        <v>40</v>
      </c>
      <c r="N7" s="373" t="str">
        <f>HYPERLINK("http://finance.yahoo.com/q?s=" &amp; E7, "Link")</f>
        <v>Link</v>
      </c>
      <c r="O7" s="372">
        <v>2.5399999999999999E-2</v>
      </c>
      <c r="P7" s="372">
        <v>-1.0699999999999999E-2</v>
      </c>
    </row>
    <row r="8" spans="1:21" ht="21.95" customHeight="1" x14ac:dyDescent="0.25">
      <c r="A8" s="51"/>
      <c r="B8" s="51"/>
      <c r="C8" s="52"/>
      <c r="E8" s="23" t="s">
        <v>387</v>
      </c>
      <c r="F8" s="248">
        <v>21.24</v>
      </c>
      <c r="G8" s="248">
        <v>20.444125</v>
      </c>
      <c r="H8" s="50">
        <v>400</v>
      </c>
      <c r="I8" s="49">
        <v>8177.65</v>
      </c>
      <c r="J8" s="376">
        <v>318.34999999999945</v>
      </c>
      <c r="K8" s="362">
        <v>3.892927674821E-2</v>
      </c>
      <c r="L8" s="49">
        <v>663.32999999999993</v>
      </c>
      <c r="M8">
        <v>100</v>
      </c>
      <c r="N8" s="373" t="str">
        <f>HYPERLINK("http://finance.yahoo.com/q?s=" &amp; E8, "Link")</f>
        <v>Link</v>
      </c>
      <c r="O8" s="362">
        <v>0</v>
      </c>
      <c r="P8" s="362">
        <v>-2.8E-3</v>
      </c>
      <c r="Q8" s="152"/>
    </row>
    <row r="9" spans="1:21" ht="21.95" customHeight="1" x14ac:dyDescent="0.25">
      <c r="A9" s="51"/>
      <c r="B9" s="51"/>
      <c r="C9" s="52"/>
      <c r="E9" s="23" t="s">
        <v>321</v>
      </c>
      <c r="F9" s="248">
        <v>49.29</v>
      </c>
      <c r="G9" s="248">
        <v>50.715000000000003</v>
      </c>
      <c r="H9" s="50">
        <v>120</v>
      </c>
      <c r="I9" s="49">
        <v>6085.8</v>
      </c>
      <c r="J9" s="376">
        <v>-171</v>
      </c>
      <c r="K9" s="362">
        <v>-2.8098195800059237E-2</v>
      </c>
      <c r="L9" s="49">
        <v>175.94000000000051</v>
      </c>
      <c r="M9">
        <v>20</v>
      </c>
      <c r="N9" s="373" t="str">
        <f>HYPERLINK("http://finance.yahoo.com/q?s=" &amp; E9, "Link")</f>
        <v>Link</v>
      </c>
      <c r="O9" s="362">
        <v>3.2000000000000001E-2</v>
      </c>
      <c r="P9" s="362">
        <v>2.5999999999999999E-3</v>
      </c>
      <c r="Q9" s="152"/>
      <c r="S9" s="49"/>
      <c r="T9" s="49"/>
    </row>
    <row r="10" spans="1:21" ht="21.95" customHeight="1" x14ac:dyDescent="0.25">
      <c r="A10" s="52"/>
      <c r="B10" s="52"/>
      <c r="C10" s="52"/>
      <c r="E10" s="23" t="s">
        <v>219</v>
      </c>
      <c r="F10" s="248">
        <v>77.010000000000005</v>
      </c>
      <c r="G10" s="248">
        <v>79.439333333333337</v>
      </c>
      <c r="H10" s="336">
        <v>75</v>
      </c>
      <c r="I10" s="49">
        <v>5957.9500000000007</v>
      </c>
      <c r="J10" s="376">
        <v>-182.19999999999982</v>
      </c>
      <c r="K10" s="362">
        <v>-3.0580988427227472E-2</v>
      </c>
      <c r="L10" s="376">
        <v>493.75000000000091</v>
      </c>
      <c r="M10" s="30">
        <v>42779</v>
      </c>
      <c r="N10" s="373" t="str">
        <f>HYPERLINK("http://finance.yahoo.com/q?s=" &amp; E10, "Link")</f>
        <v>Link</v>
      </c>
      <c r="O10" s="372">
        <v>1.3100000000000001E-2</v>
      </c>
      <c r="P10" s="372">
        <v>-8.5000000000000006E-3</v>
      </c>
      <c r="T10" s="49"/>
    </row>
    <row r="11" spans="1:21" ht="21.95" customHeight="1" x14ac:dyDescent="0.25">
      <c r="A11" s="51"/>
      <c r="B11" s="51"/>
      <c r="C11" s="51"/>
      <c r="E11" s="23" t="s">
        <v>9</v>
      </c>
      <c r="F11" s="248">
        <v>3.41</v>
      </c>
      <c r="G11" s="248">
        <v>3.3880214285714283</v>
      </c>
      <c r="H11" s="336">
        <v>1400</v>
      </c>
      <c r="I11" s="49">
        <v>4743.2299999999996</v>
      </c>
      <c r="J11" s="376">
        <v>30.770000000000437</v>
      </c>
      <c r="K11" s="362">
        <v>6.4871406193670956E-3</v>
      </c>
      <c r="L11" s="376">
        <v>465.70000000000073</v>
      </c>
      <c r="M11">
        <v>700</v>
      </c>
      <c r="N11" s="373" t="str">
        <f>HYPERLINK("http://finance.yahoo.com/q?s=" &amp; E11, "Link")</f>
        <v>Link</v>
      </c>
      <c r="O11" s="372">
        <v>0.1203</v>
      </c>
      <c r="P11" s="372">
        <v>-2.29E-2</v>
      </c>
    </row>
    <row r="12" spans="1:21" ht="21.95" customHeight="1" x14ac:dyDescent="0.25">
      <c r="A12" s="61"/>
      <c r="B12" s="62"/>
      <c r="C12" s="61"/>
      <c r="E12" s="23" t="s">
        <v>175</v>
      </c>
      <c r="F12" s="248">
        <v>55.91</v>
      </c>
      <c r="G12" s="248">
        <v>54.236249999999984</v>
      </c>
      <c r="H12" s="336">
        <v>80</v>
      </c>
      <c r="I12" s="49">
        <v>4338.8999999999987</v>
      </c>
      <c r="J12" s="376">
        <v>133.90000000000055</v>
      </c>
      <c r="K12" s="362">
        <v>3.0860356311507766E-2</v>
      </c>
      <c r="L12" s="376">
        <v>962.18000000000666</v>
      </c>
      <c r="M12" s="30">
        <v>42772</v>
      </c>
      <c r="N12" s="373" t="str">
        <f>HYPERLINK("http://finance.yahoo.com/q?s=" &amp; E12, "Link")</f>
        <v>Link</v>
      </c>
      <c r="O12" s="372">
        <v>2.7099999999999999E-2</v>
      </c>
      <c r="P12" s="372">
        <v>-6.9999999999999999E-4</v>
      </c>
      <c r="R12" s="49"/>
    </row>
    <row r="13" spans="1:21" ht="21.95" customHeight="1" x14ac:dyDescent="0.25">
      <c r="A13" s="51"/>
      <c r="B13" s="51"/>
      <c r="C13" s="52"/>
      <c r="E13" s="23" t="s">
        <v>52</v>
      </c>
      <c r="F13" s="248">
        <v>75.349999999999994</v>
      </c>
      <c r="G13" s="248">
        <v>72.155000000000001</v>
      </c>
      <c r="H13" s="336">
        <v>50</v>
      </c>
      <c r="I13" s="49">
        <v>3607.75</v>
      </c>
      <c r="J13" s="376">
        <v>159.74999999999955</v>
      </c>
      <c r="K13" s="362">
        <v>4.4279675698149723E-2</v>
      </c>
      <c r="L13" s="376">
        <v>820.31999999999925</v>
      </c>
      <c r="M13">
        <v>25</v>
      </c>
      <c r="N13" s="373" t="str">
        <f>HYPERLINK("http://finance.yahoo.com/q?s=" &amp; E13, "Link")</f>
        <v>Link</v>
      </c>
      <c r="O13" s="372">
        <v>2.4500000000000001E-2</v>
      </c>
      <c r="P13" s="372">
        <v>5.1999999999999998E-3</v>
      </c>
      <c r="Q13" s="152"/>
      <c r="T13" s="49"/>
    </row>
    <row r="14" spans="1:21" ht="21.95" customHeight="1" x14ac:dyDescent="0.25">
      <c r="A14" s="51"/>
      <c r="B14" s="51"/>
      <c r="C14" s="52"/>
      <c r="E14" s="23" t="s">
        <v>288</v>
      </c>
      <c r="F14" s="248">
        <v>113.23</v>
      </c>
      <c r="G14" s="248">
        <v>114.86799999999999</v>
      </c>
      <c r="H14" s="336">
        <v>30</v>
      </c>
      <c r="I14" s="49">
        <v>3446.04</v>
      </c>
      <c r="J14" s="376">
        <v>-49.139999999999873</v>
      </c>
      <c r="K14" s="362">
        <v>-1.4259846084200918E-2</v>
      </c>
      <c r="L14" s="376">
        <v>-49.139999999999873</v>
      </c>
      <c r="M14">
        <v>15</v>
      </c>
      <c r="N14" s="373" t="str">
        <f>HYPERLINK("http://finance.yahoo.com/q?s=" &amp; E14, "Link")</f>
        <v>Link</v>
      </c>
      <c r="O14" s="372">
        <v>2.8299999999999999E-2</v>
      </c>
      <c r="P14" s="372">
        <v>-2.0000000000000001E-4</v>
      </c>
    </row>
    <row r="15" spans="1:21" ht="21.95" customHeight="1" x14ac:dyDescent="0.25">
      <c r="A15" s="51"/>
      <c r="B15" s="52"/>
      <c r="C15" s="52"/>
      <c r="E15" s="23" t="s">
        <v>230</v>
      </c>
      <c r="F15" s="248">
        <v>36.630000000000003</v>
      </c>
      <c r="G15" s="248">
        <v>33.58</v>
      </c>
      <c r="H15" s="336">
        <v>100</v>
      </c>
      <c r="I15" s="49">
        <v>3358</v>
      </c>
      <c r="J15" s="376">
        <v>305.00000000000045</v>
      </c>
      <c r="K15" s="362">
        <v>9.0827873734365822E-2</v>
      </c>
      <c r="L15" s="376">
        <v>3615.4699999999962</v>
      </c>
      <c r="M15" s="30">
        <v>42786</v>
      </c>
      <c r="N15" s="373" t="str">
        <f>HYPERLINK("http://finance.yahoo.com/q?s=" &amp; E15, "Link")</f>
        <v>Link</v>
      </c>
      <c r="O15" s="372">
        <v>3.39E-2</v>
      </c>
      <c r="P15" s="372">
        <v>3.7999999999999999E-2</v>
      </c>
      <c r="S15" s="49"/>
    </row>
    <row r="16" spans="1:21" ht="21.95" customHeight="1" x14ac:dyDescent="0.25">
      <c r="A16" s="51"/>
      <c r="B16" s="51"/>
      <c r="C16" s="52"/>
      <c r="E16" s="23" t="s">
        <v>173</v>
      </c>
      <c r="F16" s="248">
        <v>61.37</v>
      </c>
      <c r="G16" s="248">
        <v>63.73</v>
      </c>
      <c r="H16" s="50">
        <v>50</v>
      </c>
      <c r="I16" s="49">
        <v>3186.5</v>
      </c>
      <c r="J16" s="376">
        <v>-118</v>
      </c>
      <c r="K16" s="362">
        <v>-3.7031225482504308E-2</v>
      </c>
      <c r="L16" s="49">
        <v>-68.050000000000182</v>
      </c>
      <c r="M16">
        <v>50</v>
      </c>
      <c r="N16" s="373" t="str">
        <f>HYPERLINK("http://finance.yahoo.com/q?s=" &amp; E16, "Link")</f>
        <v>Link</v>
      </c>
      <c r="O16" s="362">
        <v>3.0700000000000002E-2</v>
      </c>
      <c r="P16" s="362">
        <v>-1.78E-2</v>
      </c>
      <c r="S16" s="49"/>
      <c r="T16" s="49"/>
    </row>
    <row r="17" spans="1:22" ht="21.95" customHeight="1" x14ac:dyDescent="0.25">
      <c r="A17" s="51"/>
      <c r="B17" s="52"/>
      <c r="C17" s="52"/>
      <c r="E17" s="23" t="s">
        <v>233</v>
      </c>
      <c r="F17" s="248">
        <v>31.68</v>
      </c>
      <c r="G17" s="248">
        <v>31.18</v>
      </c>
      <c r="H17" s="336">
        <v>100</v>
      </c>
      <c r="I17" s="49">
        <v>3118</v>
      </c>
      <c r="J17" s="376">
        <v>50</v>
      </c>
      <c r="K17" s="362">
        <v>1.603592046183451E-2</v>
      </c>
      <c r="L17" s="376">
        <v>1502.2599999999984</v>
      </c>
      <c r="M17" s="30">
        <v>42789</v>
      </c>
      <c r="N17" s="373" t="str">
        <f>HYPERLINK("http://finance.yahoo.com/q?s=" &amp; E17, "Link")</f>
        <v>Link</v>
      </c>
      <c r="O17" s="372">
        <v>3.5499999999999997E-2</v>
      </c>
      <c r="P17" s="372">
        <v>9.9000000000000008E-3</v>
      </c>
      <c r="Q17" s="152"/>
    </row>
    <row r="18" spans="1:22" ht="21.95" customHeight="1" x14ac:dyDescent="0.25">
      <c r="A18" s="52"/>
      <c r="B18" s="52"/>
      <c r="C18" s="52"/>
      <c r="E18" s="23" t="s">
        <v>516</v>
      </c>
      <c r="F18" s="248">
        <v>69.5</v>
      </c>
      <c r="G18" s="248">
        <v>69.58</v>
      </c>
      <c r="H18" s="336">
        <v>35</v>
      </c>
      <c r="I18" s="49">
        <v>2435.2999999999997</v>
      </c>
      <c r="J18" s="376">
        <v>-2.7999999999997272</v>
      </c>
      <c r="K18" s="362">
        <v>-1.1497556769186302E-3</v>
      </c>
      <c r="L18" s="376">
        <v>-2.7999999999997272</v>
      </c>
      <c r="M18" s="30">
        <v>42800</v>
      </c>
      <c r="N18" s="373" t="str">
        <f>HYPERLINK("http://finance.yahoo.com/q?s=" &amp; E18, "Link")</f>
        <v>Link</v>
      </c>
      <c r="O18" s="372">
        <v>0</v>
      </c>
      <c r="P18" s="372">
        <v>-1.3599999999999999E-2</v>
      </c>
      <c r="R18" s="49"/>
    </row>
    <row r="19" spans="1:22" ht="21.95" customHeight="1" x14ac:dyDescent="0.25">
      <c r="A19" s="51"/>
      <c r="B19" s="51"/>
      <c r="C19" s="52"/>
      <c r="E19" s="23" t="s">
        <v>199</v>
      </c>
      <c r="F19" s="248">
        <v>53.02</v>
      </c>
      <c r="G19" s="248">
        <v>52.2</v>
      </c>
      <c r="H19" s="336">
        <v>40</v>
      </c>
      <c r="I19" s="49">
        <v>2088</v>
      </c>
      <c r="J19" s="376">
        <v>32.800000000000182</v>
      </c>
      <c r="K19" s="362">
        <v>1.5708812260536404E-2</v>
      </c>
      <c r="L19" s="376">
        <v>387.02000000000135</v>
      </c>
      <c r="M19">
        <v>20</v>
      </c>
      <c r="N19" s="373" t="str">
        <f>HYPERLINK("http://finance.yahoo.com/q?s=" &amp; E19, "Link")</f>
        <v>Link</v>
      </c>
      <c r="O19" s="372">
        <v>1.3599999999999999E-2</v>
      </c>
      <c r="P19" s="372">
        <v>2.3E-3</v>
      </c>
      <c r="Q19" s="49"/>
    </row>
    <row r="20" spans="1:22" ht="21.95" customHeight="1" x14ac:dyDescent="0.25">
      <c r="A20" s="51"/>
      <c r="B20" s="51"/>
      <c r="C20" s="52"/>
      <c r="E20" s="23" t="s">
        <v>429</v>
      </c>
      <c r="F20" s="248">
        <v>63.67</v>
      </c>
      <c r="G20" s="248">
        <v>64.680000000000007</v>
      </c>
      <c r="H20" s="50">
        <v>30</v>
      </c>
      <c r="I20" s="49">
        <v>1940.4</v>
      </c>
      <c r="J20" s="376">
        <v>-30.299999999999955</v>
      </c>
      <c r="K20" s="362">
        <v>-1.561533704390855E-2</v>
      </c>
      <c r="L20" s="49">
        <v>-30.299999999999955</v>
      </c>
      <c r="M20" s="30">
        <v>42786</v>
      </c>
      <c r="N20" s="373" t="str">
        <f>HYPERLINK("http://finance.yahoo.com/q?s=" &amp; E20, "Link")</f>
        <v>Link</v>
      </c>
      <c r="O20" s="362">
        <v>3.7400000000000003E-2</v>
      </c>
      <c r="P20" s="362">
        <v>-1.26E-2</v>
      </c>
      <c r="Q20" s="450"/>
      <c r="R20" s="49"/>
      <c r="S20" s="49"/>
      <c r="V20" s="49"/>
    </row>
    <row r="21" spans="1:22" ht="21.95" customHeight="1" x14ac:dyDescent="0.25">
      <c r="A21" s="51"/>
      <c r="B21" s="51"/>
      <c r="C21" s="52"/>
      <c r="E21" s="23" t="s">
        <v>0</v>
      </c>
      <c r="F21" s="248">
        <v>152.94</v>
      </c>
      <c r="G21" s="248">
        <v>128.48600000000002</v>
      </c>
      <c r="H21" s="50">
        <v>10</v>
      </c>
      <c r="I21" s="49">
        <v>1284.8600000000001</v>
      </c>
      <c r="J21" s="376">
        <v>244.53999999999996</v>
      </c>
      <c r="K21" s="362">
        <v>0.19032423766013398</v>
      </c>
      <c r="L21" s="49">
        <v>416.01</v>
      </c>
      <c r="M21" s="30">
        <v>42800</v>
      </c>
      <c r="N21" s="373" t="str">
        <f>HYPERLINK("http://finance.yahoo.com/q?s=" &amp; E21, "Link")</f>
        <v>Link</v>
      </c>
      <c r="O21" s="362">
        <v>4.1999999999999997E-3</v>
      </c>
      <c r="P21" s="362">
        <v>3.5999999999999999E-3</v>
      </c>
      <c r="Q21" s="49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10</v>
      </c>
      <c r="F22" s="248">
        <v>36.26</v>
      </c>
      <c r="G22" s="248">
        <v>36.26</v>
      </c>
      <c r="H22" s="336">
        <v>0</v>
      </c>
      <c r="I22" s="49">
        <v>0</v>
      </c>
      <c r="J22" s="376">
        <v>0</v>
      </c>
      <c r="K22" s="362">
        <v>0</v>
      </c>
      <c r="L22" s="376">
        <v>1128.3800000000047</v>
      </c>
      <c r="M22">
        <v>0</v>
      </c>
      <c r="N22" s="373" t="str">
        <f>HYPERLINK("http://finance.yahoo.com/q?s=" &amp; E22, "Link")</f>
        <v>Link</v>
      </c>
      <c r="O22" s="372">
        <v>1.2500000000000001E-2</v>
      </c>
      <c r="P22" s="372">
        <v>-5.1999999999999998E-3</v>
      </c>
      <c r="Q22" s="152"/>
      <c r="R22" s="49"/>
      <c r="S22" s="49"/>
    </row>
    <row r="23" spans="1:22" ht="21.95" customHeight="1" x14ac:dyDescent="0.25">
      <c r="A23" s="52"/>
      <c r="B23" s="52"/>
      <c r="C23" s="52"/>
      <c r="E23" s="23" t="s">
        <v>207</v>
      </c>
      <c r="F23" s="248">
        <v>128.75</v>
      </c>
      <c r="G23" s="248">
        <v>128.75</v>
      </c>
      <c r="H23" s="336">
        <v>0</v>
      </c>
      <c r="I23" s="49">
        <v>0</v>
      </c>
      <c r="J23" s="376">
        <v>0</v>
      </c>
      <c r="K23" s="362">
        <v>0</v>
      </c>
      <c r="L23" s="376">
        <v>363.09999999999945</v>
      </c>
      <c r="M23">
        <v>0</v>
      </c>
      <c r="N23" s="373" t="str">
        <f>HYPERLINK("http://finance.yahoo.com/q?s=" &amp; E23, "Link")</f>
        <v>Link</v>
      </c>
      <c r="O23" s="372">
        <v>1.8700000000000001E-2</v>
      </c>
      <c r="P23" s="372">
        <v>6.0999999999999999E-2</v>
      </c>
      <c r="R23" s="49"/>
      <c r="T23" s="49"/>
    </row>
    <row r="24" spans="1:22" ht="21.95" customHeight="1" x14ac:dyDescent="0.25">
      <c r="A24" s="51"/>
      <c r="B24" s="51"/>
      <c r="C24" s="52"/>
      <c r="E24" s="23" t="s">
        <v>262</v>
      </c>
      <c r="F24" s="248">
        <v>68.7</v>
      </c>
      <c r="G24" s="248">
        <v>68.7</v>
      </c>
      <c r="H24" s="336">
        <v>0</v>
      </c>
      <c r="I24" s="439">
        <v>0</v>
      </c>
      <c r="J24" s="376">
        <v>0</v>
      </c>
      <c r="K24" s="362">
        <v>0</v>
      </c>
      <c r="L24" s="376">
        <v>92.650000000000091</v>
      </c>
      <c r="M24">
        <v>0</v>
      </c>
      <c r="N24" s="373" t="str">
        <f>HYPERLINK("http://finance.yahoo.com/q?s=" &amp; E24, "Link")</f>
        <v>Link</v>
      </c>
      <c r="O24" s="372">
        <v>0</v>
      </c>
      <c r="P24" s="372">
        <v>1.6000000000000001E-3</v>
      </c>
      <c r="Q24" s="152"/>
      <c r="S24" s="49"/>
    </row>
    <row r="25" spans="1:22" ht="21.95" customHeight="1" x14ac:dyDescent="0.25">
      <c r="A25" s="51"/>
      <c r="B25" s="51"/>
      <c r="C25" s="52"/>
      <c r="E25" s="23" t="s">
        <v>45</v>
      </c>
      <c r="F25" s="248">
        <v>75.239999999999995</v>
      </c>
      <c r="G25" s="248">
        <v>75.239999999999995</v>
      </c>
      <c r="H25" s="50">
        <v>0</v>
      </c>
      <c r="I25" s="49">
        <v>0</v>
      </c>
      <c r="J25" s="376">
        <v>0</v>
      </c>
      <c r="K25" s="362">
        <v>0</v>
      </c>
      <c r="L25" s="49">
        <v>523.61999999999898</v>
      </c>
      <c r="M25">
        <v>0</v>
      </c>
      <c r="N25" s="373" t="str">
        <f>HYPERLINK("http://finance.yahoo.com/q?s=" &amp; E25, "Link")</f>
        <v>Link</v>
      </c>
      <c r="O25" s="362">
        <v>1.7500000000000002E-2</v>
      </c>
      <c r="P25" s="362">
        <v>4.0000000000000002E-4</v>
      </c>
      <c r="R25" s="49"/>
      <c r="S25" s="49"/>
      <c r="T25" s="49"/>
    </row>
    <row r="26" spans="1:22" ht="21.95" customHeight="1" x14ac:dyDescent="0.25">
      <c r="A26" s="51"/>
      <c r="B26" s="51"/>
      <c r="C26" s="52"/>
      <c r="E26" s="23" t="s">
        <v>33</v>
      </c>
      <c r="F26" s="248">
        <v>203.69</v>
      </c>
      <c r="G26" s="248">
        <v>203.69</v>
      </c>
      <c r="H26" s="336">
        <v>0</v>
      </c>
      <c r="I26" s="49">
        <v>0</v>
      </c>
      <c r="J26" s="376">
        <v>0</v>
      </c>
      <c r="K26" s="362">
        <v>0</v>
      </c>
      <c r="L26" s="376">
        <v>780.73999999999796</v>
      </c>
      <c r="M26">
        <v>0</v>
      </c>
      <c r="N26" s="373" t="str">
        <f>HYPERLINK("http://finance.yahoo.com/q?s=" &amp; E26, "Link")</f>
        <v>Link</v>
      </c>
      <c r="O26" s="372">
        <v>2.01E-2</v>
      </c>
      <c r="P26" s="372">
        <v>2.1000000000000001E-2</v>
      </c>
      <c r="Q26" s="152"/>
    </row>
    <row r="27" spans="1:22" ht="21.95" customHeight="1" x14ac:dyDescent="0.25">
      <c r="A27" s="51"/>
      <c r="B27" s="51"/>
      <c r="C27" s="52"/>
      <c r="E27" s="23" t="s">
        <v>232</v>
      </c>
      <c r="F27" s="248">
        <v>76.760000000000005</v>
      </c>
      <c r="G27" s="248">
        <v>76.760000000000005</v>
      </c>
      <c r="H27" s="336">
        <v>0</v>
      </c>
      <c r="I27" s="49">
        <v>0</v>
      </c>
      <c r="J27" s="376">
        <v>0</v>
      </c>
      <c r="K27" s="362">
        <v>0</v>
      </c>
      <c r="L27" s="376">
        <v>231.53999999999996</v>
      </c>
      <c r="M27">
        <v>0</v>
      </c>
      <c r="N27" s="373" t="str">
        <f>HYPERLINK("http://finance.yahoo.com/q?s=" &amp; E27, "Link")</f>
        <v>Link</v>
      </c>
      <c r="O27" s="372">
        <v>1.66E-2</v>
      </c>
      <c r="P27" s="372">
        <v>5.0000000000000001E-3</v>
      </c>
      <c r="Q27" s="152"/>
      <c r="S27" s="49"/>
    </row>
    <row r="28" spans="1:22" ht="21.95" customHeight="1" x14ac:dyDescent="0.25">
      <c r="A28" s="51"/>
      <c r="B28" s="51"/>
      <c r="C28" s="52"/>
      <c r="E28" s="23" t="s">
        <v>62</v>
      </c>
      <c r="F28" s="248">
        <v>281.69</v>
      </c>
      <c r="G28" s="248">
        <v>281.69</v>
      </c>
      <c r="H28" s="336">
        <v>0</v>
      </c>
      <c r="I28" s="49">
        <v>0</v>
      </c>
      <c r="J28" s="376">
        <v>0</v>
      </c>
      <c r="K28" s="362">
        <v>0</v>
      </c>
      <c r="L28" s="376">
        <v>1659.3600000000079</v>
      </c>
      <c r="M28">
        <v>0</v>
      </c>
      <c r="N28" s="373" t="str">
        <f>HYPERLINK("http://finance.yahoo.com/q?s=" &amp; E28, "Link")</f>
        <v>Link</v>
      </c>
      <c r="O28" s="372">
        <v>0</v>
      </c>
      <c r="P28" s="372">
        <v>1.61E-2</v>
      </c>
    </row>
    <row r="29" spans="1:22" ht="21.95" customHeight="1" x14ac:dyDescent="0.25">
      <c r="A29" s="51"/>
      <c r="B29" s="51"/>
      <c r="C29" s="52"/>
      <c r="E29" s="23" t="s">
        <v>357</v>
      </c>
      <c r="F29" s="248">
        <v>34.74</v>
      </c>
      <c r="G29" s="248">
        <v>34.74</v>
      </c>
      <c r="H29" s="336">
        <v>0</v>
      </c>
      <c r="I29" s="49">
        <v>0</v>
      </c>
      <c r="J29" s="376">
        <v>0</v>
      </c>
      <c r="K29" s="362">
        <v>0</v>
      </c>
      <c r="L29" s="376">
        <v>264.92000000000007</v>
      </c>
      <c r="M29">
        <v>0</v>
      </c>
      <c r="N29" s="373" t="str">
        <f>HYPERLINK("http://finance.yahoo.com/q?s=" &amp; E29, "Link")</f>
        <v>Link</v>
      </c>
      <c r="O29" s="372">
        <v>3.4200000000000001E-2</v>
      </c>
      <c r="P29" s="372">
        <v>6.1000000000000004E-3</v>
      </c>
      <c r="R29" s="49"/>
      <c r="S29" s="49"/>
    </row>
    <row r="30" spans="1:22" ht="21.95" customHeight="1" x14ac:dyDescent="0.25">
      <c r="A30" s="52"/>
      <c r="B30" s="52"/>
      <c r="C30" s="52"/>
      <c r="E30" s="23" t="s">
        <v>8</v>
      </c>
      <c r="F30" s="248">
        <v>69.069999999999993</v>
      </c>
      <c r="G30" s="248">
        <v>69.069999999999993</v>
      </c>
      <c r="H30" s="336">
        <v>0</v>
      </c>
      <c r="I30" s="49">
        <v>0</v>
      </c>
      <c r="J30" s="376">
        <v>0</v>
      </c>
      <c r="K30" s="362">
        <v>0</v>
      </c>
      <c r="L30" s="376">
        <v>121.94999999999982</v>
      </c>
      <c r="M30">
        <v>0</v>
      </c>
      <c r="N30" s="373" t="str">
        <f>HYPERLINK("http://finance.yahoo.com/q?s=" &amp; E30, "Link")</f>
        <v>Link</v>
      </c>
      <c r="O30" s="372">
        <v>1.67E-2</v>
      </c>
      <c r="P30" s="372">
        <v>-6.4999999999999997E-3</v>
      </c>
      <c r="T30" s="49"/>
    </row>
    <row r="31" spans="1:22" ht="21.95" customHeight="1" x14ac:dyDescent="0.25">
      <c r="A31" s="51"/>
      <c r="B31" s="51"/>
      <c r="C31" s="52"/>
      <c r="E31" s="23" t="s">
        <v>32</v>
      </c>
      <c r="F31" s="248">
        <v>47.26</v>
      </c>
      <c r="G31" s="248">
        <v>47.26</v>
      </c>
      <c r="H31" s="336">
        <v>0</v>
      </c>
      <c r="I31" s="49">
        <v>0</v>
      </c>
      <c r="J31" s="376">
        <v>0</v>
      </c>
      <c r="K31" s="362">
        <v>0</v>
      </c>
      <c r="L31" s="376">
        <v>1198.4699999999971</v>
      </c>
      <c r="M31">
        <v>0</v>
      </c>
      <c r="N31" s="373" t="str">
        <f>HYPERLINK("http://finance.yahoo.com/q?s=" &amp; E31, "Link")</f>
        <v>Link</v>
      </c>
      <c r="O31" s="372">
        <v>1.7000000000000001E-2</v>
      </c>
      <c r="P31" s="372">
        <v>4.0000000000000002E-4</v>
      </c>
    </row>
    <row r="32" spans="1:22" ht="21.95" customHeight="1" x14ac:dyDescent="0.25">
      <c r="A32" s="51"/>
      <c r="B32" s="51"/>
      <c r="C32" s="52"/>
      <c r="E32" s="23" t="s">
        <v>284</v>
      </c>
      <c r="F32" s="248">
        <v>73.39</v>
      </c>
      <c r="G32" s="248">
        <v>73.39</v>
      </c>
      <c r="H32" s="336">
        <v>0</v>
      </c>
      <c r="I32" s="49">
        <v>0</v>
      </c>
      <c r="J32" s="376">
        <v>0</v>
      </c>
      <c r="K32" s="362">
        <v>0</v>
      </c>
      <c r="L32" s="376">
        <v>158.29999999999927</v>
      </c>
      <c r="M32">
        <v>0</v>
      </c>
      <c r="N32" s="373" t="str">
        <f>HYPERLINK("http://finance.yahoo.com/q?s=" &amp; E32, "Link")</f>
        <v>Link</v>
      </c>
      <c r="O32" s="372">
        <v>1.3899999999999999E-2</v>
      </c>
      <c r="P32" s="372">
        <v>-5.7999999999999996E-3</v>
      </c>
      <c r="R32" s="49"/>
      <c r="S32" s="49"/>
    </row>
    <row r="33" spans="1:22" ht="21.95" customHeight="1" x14ac:dyDescent="0.25">
      <c r="A33" s="51"/>
      <c r="B33" s="51"/>
      <c r="C33" s="52"/>
      <c r="E33" s="23" t="s">
        <v>63</v>
      </c>
      <c r="F33" s="248">
        <v>111.3</v>
      </c>
      <c r="G33" s="248">
        <v>111.3</v>
      </c>
      <c r="H33" s="336">
        <v>0</v>
      </c>
      <c r="I33" s="49">
        <v>0</v>
      </c>
      <c r="J33" s="376">
        <v>0</v>
      </c>
      <c r="K33" s="362">
        <v>0</v>
      </c>
      <c r="L33" s="376">
        <v>257.30999999999949</v>
      </c>
      <c r="M33">
        <v>0</v>
      </c>
      <c r="N33" s="373" t="str">
        <f>HYPERLINK("http://finance.yahoo.com/q?s=" &amp; E33, "Link")</f>
        <v>Link</v>
      </c>
      <c r="O33" s="372">
        <v>1.41E-2</v>
      </c>
      <c r="P33" s="372">
        <v>5.8999999999999999E-3</v>
      </c>
      <c r="Q33" s="450"/>
      <c r="R33" s="49"/>
      <c r="S33" s="49"/>
    </row>
    <row r="34" spans="1:22" ht="21.95" customHeight="1" x14ac:dyDescent="0.25">
      <c r="A34" s="159"/>
      <c r="B34" s="51"/>
      <c r="C34" s="52"/>
      <c r="E34" s="23" t="s">
        <v>339</v>
      </c>
      <c r="F34" s="248">
        <v>98.02</v>
      </c>
      <c r="G34" s="248">
        <v>98.02</v>
      </c>
      <c r="H34" s="336">
        <v>0</v>
      </c>
      <c r="I34" s="49">
        <v>0</v>
      </c>
      <c r="J34" s="376">
        <v>0</v>
      </c>
      <c r="K34" s="362">
        <v>0</v>
      </c>
      <c r="L34" s="376">
        <v>537.92000000000007</v>
      </c>
      <c r="M34">
        <v>0</v>
      </c>
      <c r="N34" s="373" t="str">
        <f>HYPERLINK("http://finance.yahoo.com/q?s=" &amp; E34, "Link")</f>
        <v>Link</v>
      </c>
      <c r="O34" s="372">
        <v>0</v>
      </c>
      <c r="P34" s="372">
        <v>1.8499999999999999E-2</v>
      </c>
      <c r="Q34" s="49"/>
      <c r="R34" s="49"/>
      <c r="S34" s="49"/>
      <c r="T34" s="49"/>
    </row>
    <row r="35" spans="1:22" ht="21.95" customHeight="1" x14ac:dyDescent="0.25">
      <c r="A35" s="51"/>
      <c r="B35" s="52"/>
      <c r="C35" s="52"/>
      <c r="E35" s="23" t="s">
        <v>201</v>
      </c>
      <c r="F35" s="248">
        <v>12.32</v>
      </c>
      <c r="G35" s="248">
        <v>12.32</v>
      </c>
      <c r="H35" s="50">
        <v>0</v>
      </c>
      <c r="I35" s="49">
        <v>0</v>
      </c>
      <c r="J35" s="376">
        <v>0</v>
      </c>
      <c r="K35" s="362">
        <v>0</v>
      </c>
      <c r="L35" s="49">
        <v>251.26000000000022</v>
      </c>
      <c r="M35">
        <v>0</v>
      </c>
      <c r="N35" s="373" t="str">
        <f>HYPERLINK("http://finance.yahoo.com/q?s=" &amp; E35, "Link")</f>
        <v>Link</v>
      </c>
      <c r="O35" s="362">
        <v>4.8500000000000001E-2</v>
      </c>
      <c r="P35" s="362">
        <v>-3.2000000000000002E-3</v>
      </c>
      <c r="R35" s="49"/>
      <c r="T35" s="49"/>
    </row>
    <row r="36" spans="1:22" ht="21.95" customHeight="1" x14ac:dyDescent="0.25">
      <c r="A36" s="51"/>
      <c r="B36" s="51"/>
      <c r="C36" s="52"/>
      <c r="E36" s="23" t="s">
        <v>285</v>
      </c>
      <c r="F36" s="248">
        <v>31.62</v>
      </c>
      <c r="G36" s="248">
        <v>31.62</v>
      </c>
      <c r="H36" s="336">
        <v>0</v>
      </c>
      <c r="I36" s="49">
        <v>0</v>
      </c>
      <c r="J36" s="376">
        <v>0</v>
      </c>
      <c r="K36" s="362">
        <v>0</v>
      </c>
      <c r="L36" s="376">
        <v>98.449999999999818</v>
      </c>
      <c r="M36">
        <v>0</v>
      </c>
      <c r="N36" s="373" t="str">
        <f>HYPERLINK("http://finance.yahoo.com/q?s=" &amp; E36, "Link")</f>
        <v>Link</v>
      </c>
      <c r="O36" s="372">
        <v>1.15E-2</v>
      </c>
      <c r="P36" s="372">
        <v>7.6E-3</v>
      </c>
      <c r="Q36" s="49"/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56</v>
      </c>
      <c r="F37" s="248">
        <v>36.14</v>
      </c>
      <c r="G37" s="248">
        <v>36.14</v>
      </c>
      <c r="H37" s="336">
        <v>0</v>
      </c>
      <c r="I37" s="49">
        <v>0</v>
      </c>
      <c r="J37" s="376">
        <v>0</v>
      </c>
      <c r="K37" s="362">
        <v>0</v>
      </c>
      <c r="L37" s="376">
        <v>36.819999999999709</v>
      </c>
      <c r="M37">
        <v>0</v>
      </c>
      <c r="N37" s="373" t="str">
        <f>HYPERLINK("http://finance.yahoo.com/q?s=" &amp; E37, "Link")</f>
        <v>Link</v>
      </c>
      <c r="O37" s="372">
        <v>4.1799999999999997E-2</v>
      </c>
      <c r="P37" s="372">
        <v>-1.2800000000000001E-2</v>
      </c>
      <c r="R37" s="49"/>
      <c r="S37" s="49"/>
      <c r="T37" s="49"/>
    </row>
    <row r="38" spans="1:22" ht="21.95" customHeight="1" x14ac:dyDescent="0.25">
      <c r="A38" s="52"/>
      <c r="B38" s="52"/>
      <c r="C38" s="52"/>
      <c r="E38" s="23" t="s">
        <v>22</v>
      </c>
      <c r="F38" s="248">
        <v>53.51</v>
      </c>
      <c r="G38" s="248">
        <v>53.51</v>
      </c>
      <c r="H38" s="336">
        <v>0</v>
      </c>
      <c r="I38" s="49">
        <v>0</v>
      </c>
      <c r="J38" s="376">
        <v>0</v>
      </c>
      <c r="K38" s="362">
        <v>0</v>
      </c>
      <c r="L38" s="376">
        <v>3178.8000000000466</v>
      </c>
      <c r="M38">
        <v>0</v>
      </c>
      <c r="N38" s="373" t="str">
        <f>HYPERLINK("http://finance.yahoo.com/q?s=" &amp; E38, "Link")</f>
        <v>Link</v>
      </c>
      <c r="O38" s="372">
        <v>1.8499999999999999E-2</v>
      </c>
      <c r="P38" s="372">
        <v>-1.24E-2</v>
      </c>
      <c r="S38" s="49"/>
    </row>
    <row r="39" spans="1:22" ht="21.95" customHeight="1" x14ac:dyDescent="0.25">
      <c r="A39" s="159"/>
      <c r="B39" s="51"/>
      <c r="C39" s="52"/>
      <c r="E39" s="23" t="s">
        <v>27</v>
      </c>
      <c r="F39" s="248">
        <v>36.520000000000003</v>
      </c>
      <c r="G39" s="248">
        <v>36.520000000000003</v>
      </c>
      <c r="H39" s="336">
        <v>0</v>
      </c>
      <c r="I39" s="49">
        <v>0</v>
      </c>
      <c r="J39" s="376">
        <v>0</v>
      </c>
      <c r="K39" s="362">
        <v>0</v>
      </c>
      <c r="L39" s="376">
        <v>1407.5400000000009</v>
      </c>
      <c r="M39">
        <v>0</v>
      </c>
      <c r="N39" s="373" t="str">
        <f>HYPERLINK("http://finance.yahoo.com/q?s=" &amp; E39, "Link")</f>
        <v>Link</v>
      </c>
      <c r="O39" s="372">
        <v>2.7799999999999998E-2</v>
      </c>
      <c r="P39" s="372">
        <v>-8.0999999999999996E-3</v>
      </c>
      <c r="R39" s="49"/>
      <c r="S39" s="49"/>
    </row>
    <row r="40" spans="1:22" ht="21.95" customHeight="1" x14ac:dyDescent="0.25">
      <c r="A40" s="51"/>
      <c r="B40" s="51"/>
      <c r="C40" s="52"/>
      <c r="E40" s="23" t="s">
        <v>174</v>
      </c>
      <c r="F40" s="248">
        <v>56.5</v>
      </c>
      <c r="G40" s="248">
        <v>56.5</v>
      </c>
      <c r="H40" s="336">
        <v>0</v>
      </c>
      <c r="I40" s="49">
        <v>0</v>
      </c>
      <c r="J40" s="376">
        <v>0</v>
      </c>
      <c r="K40" s="362">
        <v>0</v>
      </c>
      <c r="L40" s="376">
        <v>119.92000000000053</v>
      </c>
      <c r="M40">
        <v>0</v>
      </c>
      <c r="N40" s="373" t="str">
        <f>HYPERLINK("http://finance.yahoo.com/q?s=" &amp; E40, "Link")</f>
        <v>Link</v>
      </c>
      <c r="O40" s="372">
        <v>3.2500000000000001E-2</v>
      </c>
      <c r="P40" s="372">
        <v>-1.8E-3</v>
      </c>
      <c r="Q40" s="450"/>
      <c r="R40" s="49"/>
      <c r="S40" s="49"/>
    </row>
    <row r="41" spans="1:22" ht="21.95" customHeight="1" x14ac:dyDescent="0.25">
      <c r="A41" s="51"/>
      <c r="B41" s="51"/>
      <c r="C41" s="52"/>
      <c r="E41" s="23" t="s">
        <v>15</v>
      </c>
      <c r="F41" s="248">
        <v>18.53</v>
      </c>
      <c r="G41" s="248">
        <v>18.53</v>
      </c>
      <c r="H41" s="336">
        <v>0</v>
      </c>
      <c r="I41" s="49">
        <v>0</v>
      </c>
      <c r="J41" s="376">
        <v>0</v>
      </c>
      <c r="K41" s="362">
        <v>0</v>
      </c>
      <c r="L41" s="376">
        <v>155.90000000000146</v>
      </c>
      <c r="M41">
        <v>0</v>
      </c>
      <c r="N41" s="373" t="str">
        <f>HYPERLINK("http://finance.yahoo.com/q?s=" &amp; E41, "Link")</f>
        <v>Link</v>
      </c>
      <c r="O41" s="372">
        <v>0</v>
      </c>
      <c r="P41" s="372">
        <v>1.1000000000000001E-3</v>
      </c>
      <c r="Q41" s="450"/>
      <c r="S41" s="49"/>
      <c r="T41" s="49"/>
    </row>
    <row r="42" spans="1:22" ht="21.95" customHeight="1" x14ac:dyDescent="0.25">
      <c r="A42" s="52"/>
      <c r="B42" s="52"/>
      <c r="C42" s="52"/>
      <c r="E42" s="23" t="s">
        <v>24</v>
      </c>
      <c r="F42" s="248">
        <v>41.34</v>
      </c>
      <c r="G42" s="248">
        <v>41.34</v>
      </c>
      <c r="H42" s="336">
        <v>0</v>
      </c>
      <c r="I42" s="49">
        <v>0</v>
      </c>
      <c r="J42" s="376">
        <v>0</v>
      </c>
      <c r="K42" s="362">
        <v>0</v>
      </c>
      <c r="L42" s="376">
        <v>745.43999999999505</v>
      </c>
      <c r="M42">
        <v>0</v>
      </c>
      <c r="N42" s="373" t="str">
        <f>HYPERLINK("http://finance.yahoo.com/q?s=" &amp; E42, "Link")</f>
        <v>Link</v>
      </c>
      <c r="O42" s="372">
        <v>0</v>
      </c>
      <c r="P42" s="372">
        <v>-3.4299999999999997E-2</v>
      </c>
      <c r="Q42" s="49"/>
      <c r="T42" s="49"/>
    </row>
    <row r="43" spans="1:22" ht="21.95" customHeight="1" x14ac:dyDescent="0.25">
      <c r="A43" s="51"/>
      <c r="B43" s="51"/>
      <c r="C43" s="52"/>
      <c r="E43" s="23" t="s">
        <v>36</v>
      </c>
      <c r="F43" s="248">
        <v>52.73</v>
      </c>
      <c r="G43" s="248">
        <v>52.73</v>
      </c>
      <c r="H43" s="336">
        <v>0</v>
      </c>
      <c r="I43" s="49">
        <v>0</v>
      </c>
      <c r="J43" s="376">
        <v>0</v>
      </c>
      <c r="K43" s="362">
        <v>0</v>
      </c>
      <c r="L43" s="376">
        <v>117.73999999999978</v>
      </c>
      <c r="M43">
        <v>0</v>
      </c>
      <c r="N43" s="373" t="str">
        <f>HYPERLINK("http://finance.yahoo.com/q?s=" &amp; E43, "Link")</f>
        <v>Link</v>
      </c>
      <c r="O43" s="372">
        <v>7.6E-3</v>
      </c>
      <c r="P43" s="372">
        <v>8.0000000000000002E-3</v>
      </c>
      <c r="Q43" s="152"/>
    </row>
    <row r="44" spans="1:22" ht="21.95" customHeight="1" x14ac:dyDescent="0.25">
      <c r="A44" s="52"/>
      <c r="B44" s="159"/>
      <c r="C44" s="337"/>
      <c r="E44" s="23" t="s">
        <v>208</v>
      </c>
      <c r="F44" s="248">
        <v>38.659999999999997</v>
      </c>
      <c r="G44" s="248">
        <v>38.659999999999997</v>
      </c>
      <c r="H44" s="336">
        <v>0</v>
      </c>
      <c r="I44" s="49">
        <v>0</v>
      </c>
      <c r="J44" s="376">
        <v>0</v>
      </c>
      <c r="K44" s="362">
        <v>0</v>
      </c>
      <c r="L44" s="376">
        <v>439.77999999999975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1.6E-2</v>
      </c>
      <c r="R44" s="49"/>
    </row>
    <row r="45" spans="1:22" ht="21.95" customHeight="1" x14ac:dyDescent="0.25">
      <c r="A45" s="51"/>
      <c r="B45" s="51"/>
      <c r="C45" s="52"/>
      <c r="E45" s="23" t="s">
        <v>286</v>
      </c>
      <c r="F45" s="248">
        <v>48.08</v>
      </c>
      <c r="G45" s="248">
        <v>48.08</v>
      </c>
      <c r="H45" s="336">
        <v>0</v>
      </c>
      <c r="I45" s="49">
        <v>0</v>
      </c>
      <c r="J45" s="376">
        <v>0</v>
      </c>
      <c r="K45" s="362">
        <v>0</v>
      </c>
      <c r="L45" s="376">
        <v>427.92000000000007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2.3E-2</v>
      </c>
      <c r="R45" s="49"/>
    </row>
    <row r="46" spans="1:22" ht="21.95" customHeight="1" x14ac:dyDescent="0.25">
      <c r="A46" s="51"/>
      <c r="B46" s="51"/>
      <c r="C46" s="52"/>
      <c r="E46" s="23" t="s">
        <v>47</v>
      </c>
      <c r="F46" s="248">
        <v>119.93</v>
      </c>
      <c r="G46" s="248">
        <v>119.93</v>
      </c>
      <c r="H46" s="336">
        <v>0</v>
      </c>
      <c r="I46" s="49">
        <v>0</v>
      </c>
      <c r="J46" s="376">
        <v>0</v>
      </c>
      <c r="K46" s="362">
        <v>0</v>
      </c>
      <c r="L46" s="376">
        <v>-168.6200000000008</v>
      </c>
      <c r="M46">
        <v>0</v>
      </c>
      <c r="N46" s="373" t="str">
        <f>HYPERLINK("http://finance.yahoo.com/q?s=" &amp; E46, "Link")</f>
        <v>Link</v>
      </c>
      <c r="O46" s="372">
        <v>2.0400000000000001E-2</v>
      </c>
      <c r="P46" s="372">
        <v>2.64E-2</v>
      </c>
      <c r="S46" s="49"/>
    </row>
    <row r="47" spans="1:22" ht="21.95" customHeight="1" x14ac:dyDescent="0.25">
      <c r="A47" s="51"/>
      <c r="B47" s="51"/>
      <c r="C47" s="52"/>
      <c r="E47" s="23" t="s">
        <v>176</v>
      </c>
      <c r="F47" s="248">
        <v>47.45</v>
      </c>
      <c r="G47" s="248">
        <v>47.45</v>
      </c>
      <c r="H47" s="336">
        <v>0</v>
      </c>
      <c r="I47" s="49">
        <v>0</v>
      </c>
      <c r="J47" s="376">
        <v>0</v>
      </c>
      <c r="K47" s="362">
        <v>0</v>
      </c>
      <c r="L47" s="376">
        <v>75.019999999999982</v>
      </c>
      <c r="M47">
        <v>0</v>
      </c>
      <c r="N47" s="373" t="str">
        <f>HYPERLINK("http://finance.yahoo.com/q?s=" &amp; E47, "Link")</f>
        <v>Link</v>
      </c>
      <c r="O47" s="372">
        <v>1.6400000000000001E-2</v>
      </c>
      <c r="P47" s="372">
        <v>2.5000000000000001E-3</v>
      </c>
    </row>
    <row r="48" spans="1:22" ht="21.95" customHeight="1" x14ac:dyDescent="0.25">
      <c r="A48" s="52"/>
      <c r="B48" s="52"/>
      <c r="C48" s="52"/>
      <c r="E48" s="23" t="s">
        <v>23</v>
      </c>
      <c r="F48" s="248">
        <v>31.65</v>
      </c>
      <c r="G48" s="248">
        <v>31.65</v>
      </c>
      <c r="H48" s="50">
        <v>0</v>
      </c>
      <c r="I48" s="49">
        <v>0</v>
      </c>
      <c r="J48" s="376">
        <v>0</v>
      </c>
      <c r="K48" s="362">
        <v>0</v>
      </c>
      <c r="L48" s="49">
        <v>21.970000000000027</v>
      </c>
      <c r="M48">
        <v>0</v>
      </c>
      <c r="N48" s="373" t="str">
        <f>HYPERLINK("http://finance.yahoo.com/q?s=" &amp; E48, "Link")</f>
        <v>Link</v>
      </c>
      <c r="O48" s="362">
        <v>0</v>
      </c>
      <c r="P48" s="362">
        <v>-6.6E-3</v>
      </c>
      <c r="Q48" s="49"/>
      <c r="R48" s="49"/>
      <c r="T48" s="49"/>
      <c r="V48" s="49"/>
    </row>
    <row r="49" spans="1:20" ht="21.95" customHeight="1" x14ac:dyDescent="0.25">
      <c r="A49" s="51"/>
      <c r="B49" s="51"/>
      <c r="C49" s="52"/>
      <c r="E49" s="23" t="s">
        <v>177</v>
      </c>
      <c r="F49" s="248">
        <v>227.62</v>
      </c>
      <c r="G49" s="50">
        <v>227.62</v>
      </c>
      <c r="H49" s="336">
        <v>0</v>
      </c>
      <c r="I49" s="49">
        <v>0</v>
      </c>
      <c r="J49" s="376">
        <v>0</v>
      </c>
      <c r="K49" s="362">
        <v>0</v>
      </c>
      <c r="L49" s="376">
        <v>160.82999999999993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4.0000000000000002E-4</v>
      </c>
    </row>
    <row r="50" spans="1:20" ht="21.95" customHeight="1" x14ac:dyDescent="0.25">
      <c r="A50" s="51"/>
      <c r="B50" s="51"/>
      <c r="C50" s="52"/>
      <c r="E50" s="23" t="s">
        <v>172</v>
      </c>
      <c r="F50" s="248">
        <v>91.74</v>
      </c>
      <c r="G50" s="248">
        <v>91.74</v>
      </c>
      <c r="H50" s="336">
        <v>0</v>
      </c>
      <c r="I50" s="49">
        <v>0</v>
      </c>
      <c r="J50" s="376">
        <v>0</v>
      </c>
      <c r="K50" s="362">
        <v>0</v>
      </c>
      <c r="L50" s="376">
        <v>1368.8999999999978</v>
      </c>
      <c r="M50">
        <v>0</v>
      </c>
      <c r="N50" s="373" t="str">
        <f>HYPERLINK("http://finance.yahoo.com/q?s=" &amp; E50, "Link")</f>
        <v>Link</v>
      </c>
      <c r="O50" s="372">
        <v>1.2E-2</v>
      </c>
      <c r="P50" s="372">
        <v>0</v>
      </c>
      <c r="R50" s="49"/>
    </row>
    <row r="51" spans="1:20" ht="21.95" customHeight="1" x14ac:dyDescent="0.25">
      <c r="A51" s="51"/>
      <c r="B51" s="52"/>
      <c r="C51" s="52"/>
      <c r="E51" s="23" t="s">
        <v>400</v>
      </c>
      <c r="F51" s="248">
        <v>34.69</v>
      </c>
      <c r="G51" s="248">
        <v>34.69</v>
      </c>
      <c r="H51" s="50">
        <v>0</v>
      </c>
      <c r="I51" s="49">
        <v>0</v>
      </c>
      <c r="J51" s="376">
        <v>-46.489999999999782</v>
      </c>
      <c r="K51" s="362">
        <v>0</v>
      </c>
      <c r="L51" s="49">
        <v>-46.489999999999782</v>
      </c>
      <c r="M51">
        <v>0</v>
      </c>
      <c r="N51" s="373" t="str">
        <f>HYPERLINK("http://finance.yahoo.com/q?s=" &amp; E51, "Link")</f>
        <v>Link</v>
      </c>
      <c r="O51" s="362">
        <v>3.9399999999999998E-2</v>
      </c>
      <c r="P51" s="362">
        <v>3.7699999999999997E-2</v>
      </c>
      <c r="Q51" s="152"/>
      <c r="R51" s="49"/>
    </row>
    <row r="52" spans="1:20" ht="21.95" customHeight="1" x14ac:dyDescent="0.25">
      <c r="A52" s="51"/>
      <c r="B52" s="51"/>
      <c r="C52" s="52"/>
      <c r="E52" s="23" t="s">
        <v>39</v>
      </c>
      <c r="F52" s="248">
        <v>44.75</v>
      </c>
      <c r="G52" s="248">
        <v>44.75</v>
      </c>
      <c r="H52" s="336">
        <v>0</v>
      </c>
      <c r="I52" s="49">
        <v>0</v>
      </c>
      <c r="J52" s="376">
        <v>0</v>
      </c>
      <c r="K52" s="362">
        <v>0</v>
      </c>
      <c r="L52" s="376">
        <v>529.88000000000284</v>
      </c>
      <c r="M52">
        <v>0</v>
      </c>
      <c r="N52" s="373" t="str">
        <f>HYPERLINK("http://finance.yahoo.com/q?s=" &amp; E52, "Link")</f>
        <v>Link</v>
      </c>
      <c r="O52" s="372">
        <v>2.3199999999999998E-2</v>
      </c>
      <c r="P52" s="372">
        <v>7.9000000000000008E-3</v>
      </c>
    </row>
    <row r="53" spans="1:20" ht="21.95" customHeight="1" x14ac:dyDescent="0.25">
      <c r="A53" s="51"/>
      <c r="B53" s="51"/>
      <c r="C53" s="52"/>
      <c r="E53" s="23" t="s">
        <v>13</v>
      </c>
      <c r="F53" s="248">
        <v>71.48</v>
      </c>
      <c r="G53" s="248">
        <v>71.48</v>
      </c>
      <c r="H53" s="336">
        <v>0</v>
      </c>
      <c r="I53" s="49">
        <v>0</v>
      </c>
      <c r="J53" s="376">
        <v>0</v>
      </c>
      <c r="K53" s="362">
        <v>0</v>
      </c>
      <c r="L53" s="376">
        <v>1461.5600000000013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1.43E-2</v>
      </c>
      <c r="S53" s="49"/>
    </row>
    <row r="54" spans="1:20" ht="21.95" customHeight="1" x14ac:dyDescent="0.25">
      <c r="A54" s="51"/>
      <c r="B54" s="51"/>
      <c r="C54" s="52"/>
      <c r="E54" s="23" t="s">
        <v>51</v>
      </c>
      <c r="F54" s="248">
        <v>162.71</v>
      </c>
      <c r="G54" s="248">
        <v>162.71</v>
      </c>
      <c r="H54" s="336">
        <v>0</v>
      </c>
      <c r="I54" s="49">
        <v>0</v>
      </c>
      <c r="J54" s="376">
        <v>0</v>
      </c>
      <c r="K54" s="362">
        <v>0</v>
      </c>
      <c r="L54" s="376">
        <v>176.70000000000073</v>
      </c>
      <c r="M54">
        <v>0</v>
      </c>
      <c r="N54" s="373" t="str">
        <f>HYPERLINK("http://finance.yahoo.com/q?s=" &amp; E54, "Link")</f>
        <v>Link</v>
      </c>
      <c r="O54" s="372">
        <v>1.54E-2</v>
      </c>
      <c r="P54" s="372">
        <v>3.8E-3</v>
      </c>
    </row>
    <row r="55" spans="1:20" ht="21.95" customHeight="1" x14ac:dyDescent="0.25">
      <c r="A55" s="51"/>
      <c r="B55" s="51"/>
      <c r="C55" s="51"/>
      <c r="E55" s="23" t="s">
        <v>42</v>
      </c>
      <c r="F55" s="248">
        <v>107.7</v>
      </c>
      <c r="G55" s="248">
        <v>107.7</v>
      </c>
      <c r="H55" s="336">
        <v>0</v>
      </c>
      <c r="I55" s="49">
        <v>0</v>
      </c>
      <c r="J55" s="376">
        <v>0</v>
      </c>
      <c r="K55" s="362">
        <v>0</v>
      </c>
      <c r="L55" s="376">
        <v>128.08999999999833</v>
      </c>
      <c r="M55">
        <v>0</v>
      </c>
      <c r="N55" s="373" t="str">
        <f>HYPERLINK("http://finance.yahoo.com/q?s=" &amp; E55, "Link")</f>
        <v>Link</v>
      </c>
      <c r="O55" s="372">
        <v>2.0400000000000001E-2</v>
      </c>
      <c r="P55" s="372">
        <v>1.0500000000000001E-2</v>
      </c>
      <c r="S55" s="49"/>
    </row>
    <row r="56" spans="1:20" ht="21.95" customHeight="1" x14ac:dyDescent="0.25">
      <c r="A56" s="51"/>
      <c r="B56" s="51"/>
      <c r="C56" s="52"/>
      <c r="E56" s="23" t="s">
        <v>54</v>
      </c>
      <c r="F56" s="248">
        <v>108.18</v>
      </c>
      <c r="G56" s="248">
        <v>108.18</v>
      </c>
      <c r="H56" s="50">
        <v>0</v>
      </c>
      <c r="I56" s="49">
        <v>0</v>
      </c>
      <c r="J56" s="376">
        <v>0</v>
      </c>
      <c r="K56" s="362">
        <v>0</v>
      </c>
      <c r="L56" s="49">
        <v>114.84999999999991</v>
      </c>
      <c r="M56">
        <v>0</v>
      </c>
      <c r="N56" s="373" t="str">
        <f>HYPERLINK("http://finance.yahoo.com/q?s=" &amp; E56, "Link")</f>
        <v>Link</v>
      </c>
      <c r="O56" s="362">
        <v>2.3900000000000001E-2</v>
      </c>
      <c r="P56" s="362">
        <v>-1.3599999999999999E-2</v>
      </c>
      <c r="Q56" s="152"/>
      <c r="R56" s="49"/>
      <c r="S56" s="49"/>
      <c r="T56" s="49"/>
    </row>
    <row r="57" spans="1:20" ht="21.95" customHeight="1" x14ac:dyDescent="0.25">
      <c r="A57" s="51"/>
      <c r="B57" s="51"/>
      <c r="C57" s="52"/>
      <c r="E57" s="23" t="s">
        <v>231</v>
      </c>
      <c r="F57" s="248">
        <v>49.51</v>
      </c>
      <c r="G57" s="248">
        <v>49.51</v>
      </c>
      <c r="H57" s="50">
        <v>0</v>
      </c>
      <c r="I57" s="49">
        <v>0</v>
      </c>
      <c r="J57" s="376">
        <v>0</v>
      </c>
      <c r="K57" s="362">
        <v>0</v>
      </c>
      <c r="L57" s="49">
        <v>257.64999999999964</v>
      </c>
      <c r="M57">
        <v>0</v>
      </c>
      <c r="N57" s="373" t="str">
        <f>HYPERLINK("http://finance.yahoo.com/q?s=" &amp; E57, "Link")</f>
        <v>Link</v>
      </c>
      <c r="O57" s="362">
        <v>0</v>
      </c>
      <c r="P57" s="362">
        <v>3.0000000000000001E-3</v>
      </c>
      <c r="Q57" s="152"/>
      <c r="S57" s="49"/>
      <c r="T57" s="49"/>
    </row>
    <row r="58" spans="1:20" ht="21.95" customHeight="1" x14ac:dyDescent="0.25">
      <c r="A58" s="61"/>
      <c r="B58" s="62"/>
      <c r="C58" s="61"/>
      <c r="E58" s="23" t="s">
        <v>53</v>
      </c>
      <c r="F58" s="248">
        <v>69.510000000000005</v>
      </c>
      <c r="G58" s="248">
        <v>69.510000000000005</v>
      </c>
      <c r="H58" s="336">
        <v>0</v>
      </c>
      <c r="I58" s="49">
        <v>0</v>
      </c>
      <c r="J58" s="376">
        <v>0</v>
      </c>
      <c r="K58" s="362">
        <v>0</v>
      </c>
      <c r="L58" s="376">
        <v>33.940000000000055</v>
      </c>
      <c r="M58">
        <v>0</v>
      </c>
      <c r="N58" s="373" t="str">
        <f>HYPERLINK("http://finance.yahoo.com/q?s=" &amp; E58, "Link")</f>
        <v>Link</v>
      </c>
      <c r="O58" s="372">
        <v>7.1000000000000004E-3</v>
      </c>
      <c r="P58" s="372">
        <v>-1.9E-3</v>
      </c>
      <c r="Q58" s="152"/>
      <c r="R58" s="49"/>
      <c r="S58" s="49"/>
      <c r="T58" s="49"/>
    </row>
    <row r="59" spans="1:20" ht="21.95" customHeight="1" x14ac:dyDescent="0.25">
      <c r="A59" s="52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Q59" s="450"/>
      <c r="R59" s="49"/>
      <c r="S59" s="49"/>
    </row>
    <row r="60" spans="1:20" ht="21.95" customHeight="1" x14ac:dyDescent="0.25">
      <c r="A60" s="52"/>
      <c r="B60" s="52"/>
      <c r="C60" s="52"/>
      <c r="E60" s="23"/>
      <c r="J60" s="376"/>
      <c r="K60" s="362"/>
      <c r="N60" s="373"/>
      <c r="Q60" s="152"/>
      <c r="R60" s="49"/>
      <c r="S60" s="49"/>
    </row>
  </sheetData>
  <sortState ref="E2:P58">
    <sortCondition descending="1" ref="I1"/>
  </sortState>
  <dataConsolidate/>
  <conditionalFormatting sqref="O1:O1048576">
    <cfRule type="expression" dxfId="108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88" priority="13">
      <formula>$H2=0</formula>
    </cfRule>
  </conditionalFormatting>
  <conditionalFormatting sqref="J2:K200">
    <cfRule type="expression" dxfId="1087" priority="14">
      <formula>$J2=0</formula>
    </cfRule>
  </conditionalFormatting>
  <conditionalFormatting sqref="L1:L1048576">
    <cfRule type="expression" dxfId="1086" priority="12">
      <formula>$L2=0</formula>
    </cfRule>
  </conditionalFormatting>
  <conditionalFormatting sqref="M1">
    <cfRule type="expression" dxfId="1085" priority="8">
      <formula>$L2=0</formula>
    </cfRule>
  </conditionalFormatting>
  <conditionalFormatting sqref="J2:K58">
    <cfRule type="expression" dxfId="1084" priority="56">
      <formula>$J2&gt;0</formula>
    </cfRule>
  </conditionalFormatting>
  <conditionalFormatting sqref="L2:L58">
    <cfRule type="expression" dxfId="1083" priority="10">
      <formula>$L2&lt;0</formula>
    </cfRule>
    <cfRule type="expression" dxfId="1082" priority="11">
      <formula>$L2&gt;0</formula>
    </cfRule>
  </conditionalFormatting>
  <conditionalFormatting sqref="J2:K458">
    <cfRule type="expression" dxfId="1081" priority="55">
      <formula>$J2&lt;0</formula>
    </cfRule>
  </conditionalFormatting>
  <conditionalFormatting sqref="P1:P1048576">
    <cfRule type="expression" dxfId="108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8" location="BIIB!A1" display="BIIB"/>
    <hyperlink ref="E44" location="MYL!A1" display="MYL"/>
    <hyperlink ref="E10" location="SIG!A1" display="SIG"/>
    <hyperlink ref="E23" location="AAPL!A1" display="AAPL"/>
    <hyperlink ref="E27" location="AXP!A1" display="AXP"/>
    <hyperlink ref="E32" location="DG!A1" display="DG"/>
    <hyperlink ref="E48" location="PINC!A1" display="PINC"/>
    <hyperlink ref="E36" location="FOXA!A1" display="FOXA"/>
    <hyperlink ref="E8" location="AOBC!A1" display="AOBC"/>
    <hyperlink ref="E43" location="LUV!A1" display="LUV"/>
    <hyperlink ref="E29" location="CCE!A1" display="CCE"/>
    <hyperlink ref="E9" location="BMY!A1" display="BMY"/>
    <hyperlink ref="E24" location="AKAM!A1" display="AKAM"/>
    <hyperlink ref="E7" location="CVS!A1" display="CVS"/>
    <hyperlink ref="E2" location="MRO!A1" display="MRO"/>
    <hyperlink ref="E6" location="KR!A1" display="KR"/>
    <hyperlink ref="E35" location="F!A1" display="F"/>
    <hyperlink ref="E14" location="JNJ!A1" display="JNJ"/>
    <hyperlink ref="E3" location="CPN!A1" display="CPN"/>
    <hyperlink ref="E34" location="EW!A1" display="EW"/>
    <hyperlink ref="E19" location="NKE!A1" display="NKE"/>
    <hyperlink ref="E17" location="MOS!A1" display="MOS"/>
    <hyperlink ref="E18" location="MJN!A1" display="MJN"/>
    <hyperlink ref="E57" location="VGK!A1" display="VGK"/>
    <hyperlink ref="E4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12" location="WFC!A1" display="WFC"/>
    <hyperlink ref="E22" location="AA!A1" display="AA"/>
    <hyperlink ref="E41" location="KATE!A1" display="KATE"/>
    <hyperlink ref="E15" location="CF!A1" display="CF"/>
    <hyperlink ref="E20" location="TGT!A1" display="TGT"/>
    <hyperlink ref="E47" location="NWL!A1" display="NWL"/>
    <hyperlink ref="E42" location="KORS!A1" display="KORS"/>
    <hyperlink ref="E25" location="ALL!A1" display="ALL"/>
    <hyperlink ref="E46" location="NSC!A1" display="NSC"/>
    <hyperlink ref="E26" location="AVGO!A1" display="AVGO"/>
    <hyperlink ref="E53" location="UAL!A1" display="UAL"/>
    <hyperlink ref="E13" location="CAH!A1" display="CAH"/>
    <hyperlink ref="E31" location="DAL!A1" display="DAL"/>
    <hyperlink ref="E51" location="TEVA!A1" display="TEVA"/>
    <hyperlink ref="E33" location="DIS!A1" display="DIS"/>
    <hyperlink ref="E11" location="FTR!A1" display="FTR"/>
    <hyperlink ref="E5" location="GILD!A1" display="GILD"/>
    <hyperlink ref="E58" location="WWD!A1" display="WWD"/>
    <hyperlink ref="E16" location="GIS!A1" display="GIS"/>
    <hyperlink ref="E37" location="GM!A1" display="GM"/>
    <hyperlink ref="E21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8" activePane="bottomLeft" state="frozen"/>
      <selection activeCell="E5" sqref="E5"/>
      <selection pane="bottomLeft" activeCell="W263" sqref="W263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5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5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5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5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5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5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T267</f>
        <v>1009.6300000000002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27908.56800000172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25798.748000001786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25798.719999999972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R267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-1.9999981850560289E-3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>
        <v>42760</v>
      </c>
      <c r="T262" s="427">
        <v>0.56999999999999995</v>
      </c>
    </row>
    <row r="263" spans="17:20" ht="18" customHeight="1" x14ac:dyDescent="0.25">
      <c r="Q263" s="363"/>
      <c r="R263" s="453"/>
      <c r="S263" s="476">
        <v>42767</v>
      </c>
      <c r="T263" s="427">
        <v>0.12</v>
      </c>
    </row>
    <row r="264" spans="17:20" ht="18" customHeight="1" x14ac:dyDescent="0.25">
      <c r="Q264" s="363"/>
      <c r="R264" s="453"/>
      <c r="S264" s="476"/>
      <c r="T264" s="427"/>
    </row>
    <row r="265" spans="17:20" ht="18" customHeight="1" x14ac:dyDescent="0.25">
      <c r="Q265" s="363"/>
      <c r="R265" s="453"/>
      <c r="S265" s="476"/>
      <c r="T265" s="427"/>
    </row>
    <row r="266" spans="17:20" ht="18" customHeight="1" x14ac:dyDescent="0.25">
      <c r="Q266" s="363"/>
      <c r="R266" s="453"/>
      <c r="S266" s="476"/>
      <c r="T266" s="427"/>
    </row>
    <row r="267" spans="17:20" ht="18" customHeight="1" x14ac:dyDescent="0.25">
      <c r="Q267" s="363" t="s">
        <v>81</v>
      </c>
      <c r="R267" s="453">
        <f>SUM(R243:R262)</f>
        <v>0.03</v>
      </c>
      <c r="S267" s="428" t="s">
        <v>81</v>
      </c>
      <c r="T267" s="427">
        <f>SUM(T243:T266)</f>
        <v>1009.6300000000002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79" priority="5">
      <formula>#REF!&gt;0</formula>
    </cfRule>
    <cfRule type="expression" dxfId="107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2"/>
  <sheetViews>
    <sheetView zoomScaleNormal="100" workbookViewId="0">
      <pane ySplit="1" topLeftCell="A332" activePane="bottomLeft" state="frozen"/>
      <selection pane="bottomLeft" activeCell="N357" sqref="N357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25798.719999999972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4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>(F349-F348)/F348</f>
        <v>1.9060478720840743E-4</v>
      </c>
      <c r="H349" s="253">
        <f>(F349-F$2)/F$2</f>
        <v>0.10273189700885754</v>
      </c>
      <c r="I349" s="633">
        <v>326440.17</v>
      </c>
      <c r="J349" s="255">
        <v>300000</v>
      </c>
      <c r="K349" s="255">
        <f>I349-I348-J349+J348</f>
        <v>3348.6499999999651</v>
      </c>
      <c r="L349" s="175">
        <f>K349/I348</f>
        <v>1.0364400774121107E-2</v>
      </c>
      <c r="M349" s="489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>(F350-F349)/F349</f>
        <v>4.9636851310291569E-3</v>
      </c>
      <c r="H350" s="253">
        <f>(F350-F$2)/F$2</f>
        <v>0.10820551092955198</v>
      </c>
      <c r="I350" s="584">
        <v>325798.71999999997</v>
      </c>
      <c r="J350" s="255">
        <v>300000</v>
      </c>
      <c r="K350" s="255">
        <f>I350-I349-J350+J349</f>
        <v>-641.45000000001164</v>
      </c>
      <c r="L350" s="175">
        <f>K350/I349</f>
        <v>-1.9649848852854464E-3</v>
      </c>
      <c r="M350" s="665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/>
      <c r="C351" s="340"/>
      <c r="D351" s="175"/>
      <c r="E351" s="251"/>
      <c r="F351" s="252"/>
      <c r="G351" s="175"/>
      <c r="H351" s="253"/>
      <c r="I351" s="584"/>
      <c r="J351" s="255"/>
      <c r="K351" s="255"/>
      <c r="L351" s="175"/>
      <c r="M351" s="256"/>
      <c r="N351" s="257"/>
      <c r="O351" s="256"/>
      <c r="P351" s="257"/>
      <c r="Q351" s="255"/>
      <c r="R351" s="255"/>
      <c r="S351" s="255"/>
      <c r="T351" s="255"/>
      <c r="U351" s="257"/>
      <c r="V351" s="257"/>
      <c r="W351" s="256"/>
    </row>
    <row r="352" spans="2:23" ht="20.100000000000001" customHeight="1" x14ac:dyDescent="0.25">
      <c r="B352" s="249"/>
      <c r="C352" s="340"/>
      <c r="D352" s="175"/>
      <c r="E352" s="251"/>
      <c r="F352" s="252"/>
      <c r="G352" s="175"/>
      <c r="H352" s="253"/>
      <c r="I352" s="584"/>
      <c r="J352" s="255"/>
      <c r="K352" s="255"/>
      <c r="L352" s="175"/>
      <c r="M352" s="256"/>
      <c r="N352" s="257"/>
      <c r="O352" s="256"/>
      <c r="P352" s="257"/>
      <c r="Q352" s="255"/>
      <c r="R352" s="255"/>
      <c r="S352" s="255"/>
      <c r="T352" s="255"/>
      <c r="U352" s="257"/>
      <c r="V352" s="257"/>
      <c r="W352" s="256"/>
    </row>
  </sheetData>
  <conditionalFormatting sqref="D3:D350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0">
    <cfRule type="colorScale" priority="2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2">
    <cfRule type="colorScale" priority="2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0">
    <cfRule type="colorScale" priority="3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3:L1048576">
    <cfRule type="colorScale" priority="5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1:D35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51:G35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1:D35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42766</v>
      </c>
      <c r="X2" s="10">
        <v>275.01</v>
      </c>
      <c r="Y2" s="10">
        <v>278</v>
      </c>
      <c r="Z2" s="10">
        <v>271.89999999999998</v>
      </c>
      <c r="AA2" s="10">
        <v>277.24</v>
      </c>
      <c r="AB2" s="95">
        <v>1854500</v>
      </c>
      <c r="AC2" s="10">
        <v>277.24</v>
      </c>
      <c r="AD2" s="2">
        <f>Y2-Z2</f>
        <v>6.1000000000000227</v>
      </c>
      <c r="AE2" s="138">
        <f>AC2/AC3-1</f>
        <v>4.2744330942547926E-3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281.69</v>
      </c>
      <c r="W3" s="133">
        <v>42765</v>
      </c>
      <c r="X3" s="10">
        <v>278.27</v>
      </c>
      <c r="Y3" s="10">
        <v>278.89999999999998</v>
      </c>
      <c r="Z3" s="10">
        <v>274.22000000000003</v>
      </c>
      <c r="AA3" s="10">
        <v>276.06</v>
      </c>
      <c r="AB3" s="95">
        <v>1297900</v>
      </c>
      <c r="AC3" s="10">
        <v>276.06</v>
      </c>
      <c r="AD3" s="2">
        <f t="shared" ref="AD3:AD66" si="0">Y3-Z3</f>
        <v>4.67999999999995</v>
      </c>
      <c r="AE3" s="138">
        <f t="shared" ref="AE3:AE66" si="1">AC3/AC4-1</f>
        <v>-7.7279752704790816E-3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281.69</v>
      </c>
      <c r="R4" s="526">
        <v>1.61E-2</v>
      </c>
      <c r="T4" s="1"/>
      <c r="W4" s="133">
        <v>42762</v>
      </c>
      <c r="X4" s="10">
        <v>280.45999999999998</v>
      </c>
      <c r="Y4" s="10">
        <v>281.98</v>
      </c>
      <c r="Z4" s="10">
        <v>277.29000000000002</v>
      </c>
      <c r="AA4" s="10">
        <v>278.20999999999998</v>
      </c>
      <c r="AB4" s="95">
        <v>1334600</v>
      </c>
      <c r="AC4" s="10">
        <v>278.20999999999998</v>
      </c>
      <c r="AD4" s="2">
        <f t="shared" si="0"/>
        <v>4.6899999999999977</v>
      </c>
      <c r="AE4" s="138">
        <f t="shared" si="1"/>
        <v>-2.4382372978594136E-3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42761</v>
      </c>
      <c r="X5" s="10">
        <v>278</v>
      </c>
      <c r="Y5" s="10">
        <v>285.77999999999997</v>
      </c>
      <c r="Z5" s="10">
        <v>277</v>
      </c>
      <c r="AA5" s="10">
        <v>278.89</v>
      </c>
      <c r="AB5" s="95">
        <v>2417200</v>
      </c>
      <c r="AC5" s="10">
        <v>278.89</v>
      </c>
      <c r="AD5" s="2">
        <f t="shared" si="0"/>
        <v>8.7799999999999727</v>
      </c>
      <c r="AE5" s="138">
        <f t="shared" si="1"/>
        <v>2.0677792416922802E-2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42760</v>
      </c>
      <c r="X6" s="10">
        <v>274.54000000000002</v>
      </c>
      <c r="Y6" s="10">
        <v>277.77999999999997</v>
      </c>
      <c r="Z6" s="10">
        <v>271.43</v>
      </c>
      <c r="AA6" s="10">
        <v>273.24</v>
      </c>
      <c r="AB6" s="95">
        <v>2506100</v>
      </c>
      <c r="AC6" s="10">
        <v>273.24</v>
      </c>
      <c r="AD6" s="2">
        <f t="shared" si="0"/>
        <v>6.3499999999999659</v>
      </c>
      <c r="AE6" s="138">
        <f t="shared" si="1"/>
        <v>-2.1181798261631357E-3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42759</v>
      </c>
      <c r="X7" s="10">
        <v>275.74</v>
      </c>
      <c r="Y7" s="10">
        <v>278.39999999999998</v>
      </c>
      <c r="Z7" s="10">
        <v>271.47000000000003</v>
      </c>
      <c r="AA7" s="10">
        <v>273.82</v>
      </c>
      <c r="AB7" s="95">
        <v>1942600</v>
      </c>
      <c r="AC7" s="10">
        <v>273.82</v>
      </c>
      <c r="AD7" s="2">
        <f t="shared" si="0"/>
        <v>6.92999999999995</v>
      </c>
      <c r="AE7" s="138">
        <f t="shared" si="1"/>
        <v>-7.9704369248604356E-3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42758</v>
      </c>
      <c r="X8" s="10">
        <v>280.35000000000002</v>
      </c>
      <c r="Y8" s="10">
        <v>282.72000000000003</v>
      </c>
      <c r="Z8" s="10">
        <v>275.49</v>
      </c>
      <c r="AA8" s="10">
        <v>276.02</v>
      </c>
      <c r="AB8" s="95">
        <v>1849800</v>
      </c>
      <c r="AC8" s="10">
        <v>276.02</v>
      </c>
      <c r="AD8" s="2">
        <f t="shared" si="0"/>
        <v>7.2300000000000182</v>
      </c>
      <c r="AE8" s="138">
        <f t="shared" si="1"/>
        <v>-1.6532459203306593E-2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42755</v>
      </c>
      <c r="X9" s="10">
        <v>282.07</v>
      </c>
      <c r="Y9" s="10">
        <v>282.56</v>
      </c>
      <c r="Z9" s="10">
        <v>279.41000000000003</v>
      </c>
      <c r="AA9" s="10">
        <v>280.66000000000003</v>
      </c>
      <c r="AB9" s="95">
        <v>1949400</v>
      </c>
      <c r="AC9" s="10">
        <v>280.66000000000003</v>
      </c>
      <c r="AD9" s="2">
        <f t="shared" si="0"/>
        <v>3.1499999999999773</v>
      </c>
      <c r="AE9" s="138">
        <f t="shared" si="1"/>
        <v>1.1057606563225075E-3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42754</v>
      </c>
      <c r="X10" s="10">
        <v>282.74</v>
      </c>
      <c r="Y10" s="10">
        <v>284.83999999999997</v>
      </c>
      <c r="Z10" s="10">
        <v>279.23</v>
      </c>
      <c r="AA10" s="10">
        <v>280.35000000000002</v>
      </c>
      <c r="AB10" s="95">
        <v>1384600</v>
      </c>
      <c r="AC10" s="10">
        <v>280.35000000000002</v>
      </c>
      <c r="AD10" s="2">
        <f t="shared" si="0"/>
        <v>5.6099999999999568</v>
      </c>
      <c r="AE10" s="138">
        <f t="shared" si="1"/>
        <v>-1.1494658157328641E-2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42753</v>
      </c>
      <c r="X11" s="10">
        <v>284.79000000000002</v>
      </c>
      <c r="Y11" s="10">
        <v>286.16000000000003</v>
      </c>
      <c r="Z11" s="10">
        <v>282.87</v>
      </c>
      <c r="AA11" s="10">
        <v>283.61</v>
      </c>
      <c r="AB11" s="95">
        <v>1074300</v>
      </c>
      <c r="AC11" s="10">
        <v>283.61</v>
      </c>
      <c r="AD11" s="2">
        <f t="shared" si="0"/>
        <v>3.2900000000000205</v>
      </c>
      <c r="AE11" s="138">
        <f t="shared" si="1"/>
        <v>2.1200664287481796E-3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42752</v>
      </c>
      <c r="X12" s="10">
        <v>284.27999999999997</v>
      </c>
      <c r="Y12" s="10">
        <v>286.35000000000002</v>
      </c>
      <c r="Z12" s="10">
        <v>281.08</v>
      </c>
      <c r="AA12" s="10">
        <v>283.01</v>
      </c>
      <c r="AB12" s="95">
        <v>1966100</v>
      </c>
      <c r="AC12" s="10">
        <v>283.01</v>
      </c>
      <c r="AD12" s="2">
        <f t="shared" si="0"/>
        <v>5.2700000000000387</v>
      </c>
      <c r="AE12" s="138">
        <f t="shared" si="1"/>
        <v>-6.1106233538191779E-3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42748</v>
      </c>
      <c r="X13" s="10">
        <v>288.07</v>
      </c>
      <c r="Y13" s="10">
        <v>289.86</v>
      </c>
      <c r="Z13" s="10">
        <v>284.25</v>
      </c>
      <c r="AA13" s="10">
        <v>284.75</v>
      </c>
      <c r="AB13" s="95">
        <v>1691700</v>
      </c>
      <c r="AC13" s="10">
        <v>284.75</v>
      </c>
      <c r="AD13" s="2">
        <f t="shared" si="0"/>
        <v>5.6100000000000136</v>
      </c>
      <c r="AE13" s="138">
        <f t="shared" si="1"/>
        <v>-1.0494492129130895E-2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42747</v>
      </c>
      <c r="X14" s="10">
        <v>286.61</v>
      </c>
      <c r="Y14" s="10">
        <v>288.99</v>
      </c>
      <c r="Z14" s="10">
        <v>285.04000000000002</v>
      </c>
      <c r="AA14" s="10">
        <v>287.77</v>
      </c>
      <c r="AB14" s="95">
        <v>1353100</v>
      </c>
      <c r="AC14" s="10">
        <v>287.77</v>
      </c>
      <c r="AD14" s="2">
        <f t="shared" si="0"/>
        <v>3.9499999999999886</v>
      </c>
      <c r="AE14" s="138">
        <f t="shared" si="1"/>
        <v>2.2987705060777408E-3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42746</v>
      </c>
      <c r="X15" s="10">
        <v>296.95</v>
      </c>
      <c r="Y15" s="10">
        <v>297.89999999999998</v>
      </c>
      <c r="Z15" s="10">
        <v>285</v>
      </c>
      <c r="AA15" s="10">
        <v>287.11</v>
      </c>
      <c r="AB15" s="95">
        <v>2442600</v>
      </c>
      <c r="AC15" s="10">
        <v>287.11</v>
      </c>
      <c r="AD15" s="2">
        <f t="shared" si="0"/>
        <v>12.899999999999977</v>
      </c>
      <c r="AE15" s="138">
        <f t="shared" si="1"/>
        <v>-3.5864199603747648E-2</v>
      </c>
    </row>
    <row r="16" spans="1:40" x14ac:dyDescent="0.25">
      <c r="G16" s="1"/>
      <c r="W16" s="133">
        <v>42745</v>
      </c>
      <c r="X16" s="10">
        <v>300.42</v>
      </c>
      <c r="Y16" s="10">
        <v>301.42</v>
      </c>
      <c r="Z16" s="10">
        <v>296.43</v>
      </c>
      <c r="AA16" s="10">
        <v>297.79000000000002</v>
      </c>
      <c r="AB16" s="95">
        <v>1399700</v>
      </c>
      <c r="AC16" s="10">
        <v>297.79000000000002</v>
      </c>
      <c r="AD16" s="2">
        <f t="shared" si="0"/>
        <v>4.9900000000000091</v>
      </c>
      <c r="AE16" s="138">
        <f t="shared" si="1"/>
        <v>-4.1134372282789489E-3</v>
      </c>
    </row>
    <row r="17" spans="1:31" x14ac:dyDescent="0.25">
      <c r="G17" s="1"/>
      <c r="W17" s="133">
        <v>42744</v>
      </c>
      <c r="X17" s="10">
        <v>295.39</v>
      </c>
      <c r="Y17" s="10">
        <v>300</v>
      </c>
      <c r="Z17" s="10">
        <v>294.41000000000003</v>
      </c>
      <c r="AA17" s="10">
        <v>299.02</v>
      </c>
      <c r="AB17" s="95">
        <v>1429100</v>
      </c>
      <c r="AC17" s="10">
        <v>299.02</v>
      </c>
      <c r="AD17" s="2">
        <f t="shared" si="0"/>
        <v>5.589999999999975</v>
      </c>
      <c r="AE17" s="138">
        <f t="shared" si="1"/>
        <v>1.3627118644067737E-2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42741</v>
      </c>
      <c r="X18" s="10">
        <v>294.58999999999997</v>
      </c>
      <c r="Y18" s="10">
        <v>296.41000000000003</v>
      </c>
      <c r="Z18" s="10">
        <v>292.39</v>
      </c>
      <c r="AA18" s="10">
        <v>295</v>
      </c>
      <c r="AB18" s="95">
        <v>1077900</v>
      </c>
      <c r="AC18" s="10">
        <v>295</v>
      </c>
      <c r="AD18" s="2">
        <f t="shared" si="0"/>
        <v>4.0200000000000387</v>
      </c>
      <c r="AE18" s="138">
        <f t="shared" si="1"/>
        <v>4.8710699322138673E-3</v>
      </c>
    </row>
    <row r="19" spans="1:31" x14ac:dyDescent="0.25">
      <c r="N19" s="2"/>
      <c r="W19" s="133">
        <v>42740</v>
      </c>
      <c r="X19" s="10">
        <v>294.81</v>
      </c>
      <c r="Y19" s="10">
        <v>296.32</v>
      </c>
      <c r="Z19" s="10">
        <v>292.22000000000003</v>
      </c>
      <c r="AA19" s="10">
        <v>293.57</v>
      </c>
      <c r="AB19" s="95">
        <v>1144200</v>
      </c>
      <c r="AC19" s="10">
        <v>293.57</v>
      </c>
      <c r="AD19" s="2">
        <f t="shared" si="0"/>
        <v>4.0999999999999659</v>
      </c>
      <c r="AE19" s="138">
        <f t="shared" si="1"/>
        <v>-1.6323754463527518E-3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42739</v>
      </c>
      <c r="X20" s="10">
        <v>291.58999999999997</v>
      </c>
      <c r="Y20" s="10">
        <v>296.83</v>
      </c>
      <c r="Z20" s="10">
        <v>290.04000000000002</v>
      </c>
      <c r="AA20" s="10">
        <v>294.05</v>
      </c>
      <c r="AB20" s="95">
        <v>1262600</v>
      </c>
      <c r="AC20" s="10">
        <v>294.05</v>
      </c>
      <c r="AD20" s="2">
        <f t="shared" si="0"/>
        <v>6.7899999999999636</v>
      </c>
      <c r="AE20" s="138">
        <f t="shared" si="1"/>
        <v>8.0216653525762016E-3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42738</v>
      </c>
      <c r="X21" s="10">
        <v>285.82</v>
      </c>
      <c r="Y21" s="10">
        <v>293.2</v>
      </c>
      <c r="Z21" s="10">
        <v>284.86</v>
      </c>
      <c r="AA21" s="10">
        <v>291.70999999999998</v>
      </c>
      <c r="AB21" s="95">
        <v>1736800</v>
      </c>
      <c r="AC21" s="10">
        <v>291.70999999999998</v>
      </c>
      <c r="AD21" s="2">
        <f t="shared" si="0"/>
        <v>8.339999999999975</v>
      </c>
      <c r="AE21" s="138">
        <f t="shared" si="1"/>
        <v>2.8669158614852863E-2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42734</v>
      </c>
      <c r="X22" s="10">
        <v>287.79000000000002</v>
      </c>
      <c r="Y22" s="10">
        <v>288.56</v>
      </c>
      <c r="Z22" s="10">
        <v>282.64</v>
      </c>
      <c r="AA22" s="10">
        <v>283.58</v>
      </c>
      <c r="AB22" s="95">
        <v>1315200</v>
      </c>
      <c r="AC22" s="10">
        <v>283.58</v>
      </c>
      <c r="AD22" s="2">
        <f t="shared" si="0"/>
        <v>5.9200000000000159</v>
      </c>
      <c r="AE22" s="138">
        <f t="shared" si="1"/>
        <v>-1.201964951398804E-2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42733</v>
      </c>
      <c r="X23" s="10">
        <v>288.95999999999998</v>
      </c>
      <c r="Y23" s="10">
        <v>290.41000000000003</v>
      </c>
      <c r="Z23" s="10">
        <v>285.23</v>
      </c>
      <c r="AA23" s="10">
        <v>287.02999999999997</v>
      </c>
      <c r="AB23" s="95">
        <v>1119800</v>
      </c>
      <c r="AC23" s="10">
        <v>287.02999999999997</v>
      </c>
      <c r="AD23" s="2">
        <f t="shared" si="0"/>
        <v>5.1800000000000068</v>
      </c>
      <c r="AE23" s="138">
        <f t="shared" si="1"/>
        <v>-7.6750216076060251E-3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42732</v>
      </c>
      <c r="X24" s="10">
        <v>291.99</v>
      </c>
      <c r="Y24" s="10">
        <v>292.11</v>
      </c>
      <c r="Z24" s="10">
        <v>288.5</v>
      </c>
      <c r="AA24" s="10">
        <v>289.25</v>
      </c>
      <c r="AB24" s="95">
        <v>1020900</v>
      </c>
      <c r="AC24" s="10">
        <v>289.25</v>
      </c>
      <c r="AD24" s="2">
        <f t="shared" si="0"/>
        <v>3.6100000000000136</v>
      </c>
      <c r="AE24" s="138">
        <f t="shared" si="1"/>
        <v>-6.4234679857103627E-3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42731</v>
      </c>
      <c r="X25" s="10">
        <v>295.17</v>
      </c>
      <c r="Y25" s="10">
        <v>296.38</v>
      </c>
      <c r="Z25" s="10">
        <v>290.75</v>
      </c>
      <c r="AA25" s="10">
        <v>291.12</v>
      </c>
      <c r="AB25" s="95">
        <v>1439200</v>
      </c>
      <c r="AC25" s="10">
        <v>291.12</v>
      </c>
      <c r="AD25" s="2">
        <f t="shared" si="0"/>
        <v>5.6299999999999955</v>
      </c>
      <c r="AE25" s="138">
        <f t="shared" si="1"/>
        <v>1.248565367092147E-2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42727</v>
      </c>
      <c r="X26" s="10">
        <v>283.05</v>
      </c>
      <c r="Y26" s="10">
        <v>288.38</v>
      </c>
      <c r="Z26" s="10">
        <v>281.81</v>
      </c>
      <c r="AA26" s="10">
        <v>287.52999999999997</v>
      </c>
      <c r="AB26" s="95">
        <v>1110500</v>
      </c>
      <c r="AC26" s="10">
        <v>287.52999999999997</v>
      </c>
      <c r="AD26" s="2">
        <f t="shared" si="0"/>
        <v>6.5699999999999932</v>
      </c>
      <c r="AE26" s="138">
        <f t="shared" si="1"/>
        <v>1.5755820115165742E-2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42726</v>
      </c>
      <c r="X27" s="10">
        <v>281.83</v>
      </c>
      <c r="Y27" s="10">
        <v>283.17</v>
      </c>
      <c r="Z27" s="10">
        <v>280.02</v>
      </c>
      <c r="AA27" s="10">
        <v>283.07</v>
      </c>
      <c r="AB27" s="95">
        <v>1035100</v>
      </c>
      <c r="AC27" s="10">
        <v>283.07</v>
      </c>
      <c r="AD27" s="2">
        <f t="shared" si="0"/>
        <v>3.1500000000000341</v>
      </c>
      <c r="AE27" s="138">
        <f t="shared" si="1"/>
        <v>-1.4128783864930661E-4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42725</v>
      </c>
      <c r="X28" s="10">
        <v>285.06</v>
      </c>
      <c r="Y28" s="10">
        <v>285.64999999999998</v>
      </c>
      <c r="Z28" s="10">
        <v>281</v>
      </c>
      <c r="AA28" s="10">
        <v>283.11</v>
      </c>
      <c r="AB28" s="95">
        <v>1370000</v>
      </c>
      <c r="AC28" s="10">
        <v>283.11</v>
      </c>
      <c r="AD28" s="2">
        <f t="shared" si="0"/>
        <v>4.6499999999999773</v>
      </c>
      <c r="AE28" s="138">
        <f t="shared" si="1"/>
        <v>-8.6837774431876014E-3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42724</v>
      </c>
      <c r="X29" s="10">
        <v>280.98</v>
      </c>
      <c r="Y29" s="10">
        <v>286.67</v>
      </c>
      <c r="Z29" s="10">
        <v>279.13</v>
      </c>
      <c r="AA29" s="10">
        <v>285.58999999999997</v>
      </c>
      <c r="AB29" s="95">
        <v>2194500</v>
      </c>
      <c r="AC29" s="10">
        <v>285.58999999999997</v>
      </c>
      <c r="AD29" s="2">
        <f t="shared" si="0"/>
        <v>7.5400000000000205</v>
      </c>
      <c r="AE29" s="138">
        <f t="shared" si="1"/>
        <v>2.4464612404491159E-2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42723</v>
      </c>
      <c r="X30" s="10">
        <v>286.58999999999997</v>
      </c>
      <c r="Y30" s="10">
        <v>290.51</v>
      </c>
      <c r="Z30" s="10">
        <v>272.95999999999998</v>
      </c>
      <c r="AA30" s="10">
        <v>278.77</v>
      </c>
      <c r="AB30" s="95">
        <v>2471300</v>
      </c>
      <c r="AC30" s="10">
        <v>278.77</v>
      </c>
      <c r="AD30" s="2">
        <f t="shared" si="0"/>
        <v>17.550000000000011</v>
      </c>
      <c r="AE30" s="138">
        <f t="shared" si="1"/>
        <v>-2.6641061452513992E-2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42720</v>
      </c>
      <c r="X31" s="10">
        <v>287.62</v>
      </c>
      <c r="Y31" s="10">
        <v>289.08999999999997</v>
      </c>
      <c r="Z31" s="10">
        <v>286</v>
      </c>
      <c r="AA31" s="10">
        <v>286.39999999999998</v>
      </c>
      <c r="AB31" s="95">
        <v>2264700</v>
      </c>
      <c r="AC31" s="10">
        <v>286.39999999999998</v>
      </c>
      <c r="AD31" s="2">
        <f t="shared" si="0"/>
        <v>3.089999999999975</v>
      </c>
      <c r="AE31" s="138">
        <f t="shared" si="1"/>
        <v>-1.986270341847729E-3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42719</v>
      </c>
      <c r="X32" s="10">
        <v>287.16000000000003</v>
      </c>
      <c r="Y32" s="10">
        <v>288.52999999999997</v>
      </c>
      <c r="Z32" s="10">
        <v>285.02</v>
      </c>
      <c r="AA32" s="10">
        <v>286.97000000000003</v>
      </c>
      <c r="AB32" s="95">
        <v>1699600</v>
      </c>
      <c r="AC32" s="10">
        <v>286.97000000000003</v>
      </c>
      <c r="AD32" s="2">
        <f t="shared" si="0"/>
        <v>3.5099999999999909</v>
      </c>
      <c r="AE32" s="138">
        <f t="shared" si="1"/>
        <v>2.5152838427948687E-3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42718</v>
      </c>
      <c r="X33" s="10">
        <v>288.20999999999998</v>
      </c>
      <c r="Y33" s="10">
        <v>289.95999999999998</v>
      </c>
      <c r="Z33" s="10">
        <v>285.24</v>
      </c>
      <c r="AA33" s="10">
        <v>286.25</v>
      </c>
      <c r="AB33" s="95">
        <v>1271500</v>
      </c>
      <c r="AC33" s="10">
        <v>286.25</v>
      </c>
      <c r="AD33" s="2">
        <f t="shared" si="0"/>
        <v>4.7199999999999704</v>
      </c>
      <c r="AE33" s="138">
        <f t="shared" si="1"/>
        <v>-3.9320759969377894E-3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42717</v>
      </c>
      <c r="X34" s="10">
        <v>286.75</v>
      </c>
      <c r="Y34" s="10">
        <v>289.5</v>
      </c>
      <c r="Z34" s="10">
        <v>284.81</v>
      </c>
      <c r="AA34" s="10">
        <v>287.38</v>
      </c>
      <c r="AB34" s="95">
        <v>1578200</v>
      </c>
      <c r="AC34" s="10">
        <v>287.38</v>
      </c>
      <c r="AD34" s="2">
        <f t="shared" si="0"/>
        <v>4.6899999999999977</v>
      </c>
      <c r="AE34" s="138">
        <f t="shared" si="1"/>
        <v>3.1065656741944281E-3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42716</v>
      </c>
      <c r="X35" s="10">
        <v>289.2</v>
      </c>
      <c r="Y35" s="10">
        <v>290.95</v>
      </c>
      <c r="Z35" s="10">
        <v>284.07</v>
      </c>
      <c r="AA35" s="10">
        <v>286.49</v>
      </c>
      <c r="AB35" s="95">
        <v>1769100</v>
      </c>
      <c r="AC35" s="10">
        <v>286.49</v>
      </c>
      <c r="AD35" s="2">
        <f t="shared" si="0"/>
        <v>6.8799999999999955</v>
      </c>
      <c r="AE35" s="138">
        <f t="shared" si="1"/>
        <v>-4.4479966640024182E-3</v>
      </c>
    </row>
    <row r="36" spans="1:31" x14ac:dyDescent="0.25">
      <c r="W36" s="133">
        <v>42713</v>
      </c>
      <c r="X36" s="10">
        <v>305.24</v>
      </c>
      <c r="Y36" s="10">
        <v>306.98</v>
      </c>
      <c r="Z36" s="10">
        <v>281.79000000000002</v>
      </c>
      <c r="AA36" s="10">
        <v>287.77</v>
      </c>
      <c r="AB36" s="95">
        <v>6247700</v>
      </c>
      <c r="AC36" s="10">
        <v>287.77</v>
      </c>
      <c r="AD36" s="2">
        <f t="shared" si="0"/>
        <v>25.189999999999998</v>
      </c>
      <c r="AE36" s="138">
        <f t="shared" si="1"/>
        <v>-6.1131449886027145E-3</v>
      </c>
    </row>
    <row r="37" spans="1:31" x14ac:dyDescent="0.25">
      <c r="W37" s="133">
        <v>42712</v>
      </c>
      <c r="X37" s="10">
        <v>285.8</v>
      </c>
      <c r="Y37" s="10">
        <v>292.97000000000003</v>
      </c>
      <c r="Z37" s="10">
        <v>278.58</v>
      </c>
      <c r="AA37" s="10">
        <v>289.54000000000002</v>
      </c>
      <c r="AB37" s="95">
        <v>4750600</v>
      </c>
      <c r="AC37" s="10">
        <v>289.54000000000002</v>
      </c>
      <c r="AD37" s="2">
        <f t="shared" si="0"/>
        <v>14.390000000000043</v>
      </c>
      <c r="AE37" s="138">
        <f t="shared" si="1"/>
        <v>1.4861549246407257E-2</v>
      </c>
    </row>
    <row r="38" spans="1:31" x14ac:dyDescent="0.25">
      <c r="W38" s="133">
        <v>42711</v>
      </c>
      <c r="X38" s="10">
        <v>285.5</v>
      </c>
      <c r="Y38" s="10">
        <v>288.97000000000003</v>
      </c>
      <c r="Z38" s="10">
        <v>280.5</v>
      </c>
      <c r="AA38" s="10">
        <v>285.3</v>
      </c>
      <c r="AB38" s="95">
        <v>1948700</v>
      </c>
      <c r="AC38" s="10">
        <v>285.3</v>
      </c>
      <c r="AD38" s="2">
        <f t="shared" si="0"/>
        <v>8.4700000000000273</v>
      </c>
      <c r="AE38" s="138">
        <f t="shared" si="1"/>
        <v>-2.0126390987773135E-2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42710</v>
      </c>
      <c r="X39" s="10">
        <v>291.75</v>
      </c>
      <c r="Y39" s="10">
        <v>294.45</v>
      </c>
      <c r="Z39" s="10">
        <v>290</v>
      </c>
      <c r="AA39" s="10">
        <v>291.16000000000003</v>
      </c>
      <c r="AB39" s="95">
        <v>1561000</v>
      </c>
      <c r="AC39" s="10">
        <v>291.16000000000003</v>
      </c>
      <c r="AD39" s="2">
        <f t="shared" si="0"/>
        <v>4.4499999999999886</v>
      </c>
      <c r="AE39" s="138">
        <f t="shared" si="1"/>
        <v>3.2389221969539861E-3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42709</v>
      </c>
      <c r="X40" s="10">
        <v>298.94</v>
      </c>
      <c r="Y40" s="10">
        <v>299.89</v>
      </c>
      <c r="Z40" s="10">
        <v>289.48</v>
      </c>
      <c r="AA40" s="10">
        <v>290.22000000000003</v>
      </c>
      <c r="AB40" s="95">
        <v>1831200</v>
      </c>
      <c r="AC40" s="10">
        <v>290.22000000000003</v>
      </c>
      <c r="AD40" s="2">
        <f t="shared" si="0"/>
        <v>10.409999999999968</v>
      </c>
      <c r="AE40" s="138">
        <f t="shared" si="1"/>
        <v>-2.3453009859012663E-2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42706</v>
      </c>
      <c r="X41" s="10">
        <v>296.52999999999997</v>
      </c>
      <c r="Y41" s="10">
        <v>299.95</v>
      </c>
      <c r="Z41" s="10">
        <v>293.04000000000002</v>
      </c>
      <c r="AA41" s="10">
        <v>297.19</v>
      </c>
      <c r="AB41" s="95">
        <v>1423200</v>
      </c>
      <c r="AC41" s="10">
        <v>297.19</v>
      </c>
      <c r="AD41" s="2">
        <f t="shared" si="0"/>
        <v>6.9099999999999682</v>
      </c>
      <c r="AE41" s="138">
        <f t="shared" si="1"/>
        <v>4.7670565961188682E-3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6" t="s">
        <v>78</v>
      </c>
      <c r="P42" s="636"/>
      <c r="T42" s="112" t="s">
        <v>113</v>
      </c>
      <c r="U42" s="4"/>
      <c r="W42" s="133">
        <v>42705</v>
      </c>
      <c r="X42" s="10">
        <v>296.32</v>
      </c>
      <c r="Y42" s="10">
        <v>296.64999999999998</v>
      </c>
      <c r="Z42" s="10">
        <v>293.11</v>
      </c>
      <c r="AA42" s="10">
        <v>295.77999999999997</v>
      </c>
      <c r="AB42" s="95">
        <v>1666800</v>
      </c>
      <c r="AC42" s="10">
        <v>295.77999999999997</v>
      </c>
      <c r="AD42" s="2">
        <f t="shared" si="0"/>
        <v>3.5399999999999636</v>
      </c>
      <c r="AE42" s="138">
        <f t="shared" si="1"/>
        <v>5.8149420206072833E-3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309.85900000000004</v>
      </c>
      <c r="Q43" s="2"/>
      <c r="T43" s="431" t="s">
        <v>98</v>
      </c>
      <c r="U43" s="499">
        <v>277.24</v>
      </c>
      <c r="W43" s="133">
        <v>42704</v>
      </c>
      <c r="X43" s="10">
        <v>303.33999999999997</v>
      </c>
      <c r="Y43" s="10">
        <v>304.3</v>
      </c>
      <c r="Z43" s="10">
        <v>293.95</v>
      </c>
      <c r="AA43" s="10">
        <v>294.07</v>
      </c>
      <c r="AB43" s="95">
        <v>2120900</v>
      </c>
      <c r="AC43" s="10">
        <v>294.07</v>
      </c>
      <c r="AD43" s="2">
        <f t="shared" si="0"/>
        <v>10.350000000000023</v>
      </c>
      <c r="AE43" s="138">
        <f t="shared" si="1"/>
        <v>-2.8734683092776714E-2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307.0421</v>
      </c>
      <c r="Q44" s="2"/>
      <c r="T44" s="431" t="s">
        <v>99</v>
      </c>
      <c r="U44" s="499">
        <v>278.98</v>
      </c>
      <c r="W44" s="133">
        <v>42703</v>
      </c>
      <c r="X44" s="10">
        <v>304.73</v>
      </c>
      <c r="Y44" s="10">
        <v>307.42</v>
      </c>
      <c r="Z44" s="10">
        <v>302.52999999999997</v>
      </c>
      <c r="AA44" s="10">
        <v>302.77</v>
      </c>
      <c r="AB44" s="95">
        <v>1388400</v>
      </c>
      <c r="AC44" s="10">
        <v>302.77</v>
      </c>
      <c r="AD44" s="2">
        <f t="shared" si="0"/>
        <v>4.8900000000000432</v>
      </c>
      <c r="AE44" s="138">
        <f t="shared" si="1"/>
        <v>-3.3247745078675006E-3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304.22520000000003</v>
      </c>
      <c r="Q45" s="2"/>
      <c r="T45" s="431" t="s">
        <v>100</v>
      </c>
      <c r="U45" s="499" t="s">
        <v>517</v>
      </c>
      <c r="W45" s="133">
        <v>42702</v>
      </c>
      <c r="X45" s="10">
        <v>304.36</v>
      </c>
      <c r="Y45" s="10">
        <v>305.83999999999997</v>
      </c>
      <c r="Z45" s="10">
        <v>301.3</v>
      </c>
      <c r="AA45" s="10">
        <v>303.77999999999997</v>
      </c>
      <c r="AB45" s="95">
        <v>1222600</v>
      </c>
      <c r="AC45" s="10">
        <v>303.77999999999997</v>
      </c>
      <c r="AD45" s="2">
        <f t="shared" si="0"/>
        <v>4.5399999999999636</v>
      </c>
      <c r="AE45" s="138">
        <f t="shared" si="1"/>
        <v>-4.652686762778524E-3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301.4083</v>
      </c>
      <c r="Q46" s="2"/>
      <c r="T46" s="431" t="s">
        <v>101</v>
      </c>
      <c r="U46" s="499" t="s">
        <v>518</v>
      </c>
      <c r="W46" s="133">
        <v>42699</v>
      </c>
      <c r="X46" s="10">
        <v>306.45999999999998</v>
      </c>
      <c r="Y46" s="10">
        <v>307.14999999999998</v>
      </c>
      <c r="Z46" s="10">
        <v>302.39</v>
      </c>
      <c r="AA46" s="10">
        <v>305.2</v>
      </c>
      <c r="AB46" s="95">
        <v>740900</v>
      </c>
      <c r="AC46" s="10">
        <v>305.2</v>
      </c>
      <c r="AD46" s="2">
        <f t="shared" si="0"/>
        <v>4.7599999999999909</v>
      </c>
      <c r="AE46" s="138">
        <f t="shared" si="1"/>
        <v>-2.3861667701762235E-3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298.59140000000002</v>
      </c>
      <c r="Q47" s="2"/>
      <c r="T47" s="431" t="s">
        <v>102</v>
      </c>
      <c r="U47" s="499">
        <v>328.8</v>
      </c>
      <c r="W47" s="133">
        <v>42697</v>
      </c>
      <c r="X47" s="10">
        <v>293.82</v>
      </c>
      <c r="Y47" s="10">
        <v>308.88</v>
      </c>
      <c r="Z47" s="10">
        <v>293.8</v>
      </c>
      <c r="AA47" s="10">
        <v>305.93</v>
      </c>
      <c r="AB47" s="95">
        <v>5377500</v>
      </c>
      <c r="AC47" s="10">
        <v>305.93</v>
      </c>
      <c r="AD47" s="2">
        <f t="shared" si="0"/>
        <v>15.079999999999984</v>
      </c>
      <c r="AE47" s="138">
        <f t="shared" si="1"/>
        <v>-3.8288642293546227E-2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295.77449999999999</v>
      </c>
      <c r="Q48" s="2"/>
      <c r="T48" s="431" t="s">
        <v>103</v>
      </c>
      <c r="U48" s="499">
        <v>0.336393</v>
      </c>
      <c r="W48" s="133">
        <v>42696</v>
      </c>
      <c r="X48" s="10">
        <v>320.79000000000002</v>
      </c>
      <c r="Y48" s="10">
        <v>321</v>
      </c>
      <c r="Z48" s="10">
        <v>314.02</v>
      </c>
      <c r="AA48" s="10">
        <v>318.11</v>
      </c>
      <c r="AB48" s="95">
        <v>1522200</v>
      </c>
      <c r="AC48" s="10">
        <v>318.11</v>
      </c>
      <c r="AD48" s="2">
        <f t="shared" si="0"/>
        <v>6.9800000000000182</v>
      </c>
      <c r="AE48" s="138">
        <f t="shared" si="1"/>
        <v>-6.5971349585314254E-4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292.95760000000001</v>
      </c>
      <c r="Q49" s="2"/>
      <c r="T49" s="431" t="s">
        <v>122</v>
      </c>
      <c r="U49" s="499" t="s">
        <v>482</v>
      </c>
      <c r="W49" s="133">
        <v>42695</v>
      </c>
      <c r="X49" s="10">
        <v>318.36</v>
      </c>
      <c r="Y49" s="10">
        <v>320.31</v>
      </c>
      <c r="Z49" s="10">
        <v>316.52</v>
      </c>
      <c r="AA49" s="10">
        <v>318.32</v>
      </c>
      <c r="AB49" s="95">
        <v>1328500</v>
      </c>
      <c r="AC49" s="10">
        <v>318.32</v>
      </c>
      <c r="AD49" s="2">
        <f t="shared" si="0"/>
        <v>3.7900000000000205</v>
      </c>
      <c r="AE49" s="138">
        <f t="shared" si="1"/>
        <v>4.1640378548895018E-3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290.14069999999998</v>
      </c>
      <c r="Q50" s="2"/>
      <c r="T50" s="431"/>
      <c r="U50" s="499"/>
      <c r="W50" s="133">
        <v>42692</v>
      </c>
      <c r="X50" s="10">
        <v>318.86</v>
      </c>
      <c r="Y50" s="10">
        <v>321</v>
      </c>
      <c r="Z50" s="10">
        <v>313.31</v>
      </c>
      <c r="AA50" s="10">
        <v>317</v>
      </c>
      <c r="AB50" s="95">
        <v>1277500</v>
      </c>
      <c r="AC50" s="10">
        <v>317</v>
      </c>
      <c r="AD50" s="2">
        <f t="shared" si="0"/>
        <v>7.6899999999999977</v>
      </c>
      <c r="AE50" s="138">
        <f t="shared" si="1"/>
        <v>-7.2032571249608379E-3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287.32380000000001</v>
      </c>
      <c r="Q51" s="2"/>
      <c r="T51" s="431" t="s">
        <v>105</v>
      </c>
      <c r="U51" s="499" t="s">
        <v>519</v>
      </c>
      <c r="W51" s="133">
        <v>42691</v>
      </c>
      <c r="X51" s="10">
        <v>318.23</v>
      </c>
      <c r="Y51" s="10">
        <v>320.24</v>
      </c>
      <c r="Z51" s="10">
        <v>315.35000000000002</v>
      </c>
      <c r="AA51" s="10">
        <v>319.3</v>
      </c>
      <c r="AB51" s="95">
        <v>1447000</v>
      </c>
      <c r="AC51" s="10">
        <v>319.3</v>
      </c>
      <c r="AD51" s="2">
        <f t="shared" si="0"/>
        <v>4.8899999999999864</v>
      </c>
      <c r="AE51" s="138">
        <f t="shared" si="1"/>
        <v>5.1943963481819733E-3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284.50689999999997</v>
      </c>
      <c r="Q52" s="2"/>
      <c r="T52" s="431" t="s">
        <v>106</v>
      </c>
      <c r="U52" s="499" t="s">
        <v>269</v>
      </c>
      <c r="W52" s="133">
        <v>42690</v>
      </c>
      <c r="X52" s="10">
        <v>323.14999999999998</v>
      </c>
      <c r="Y52" s="10">
        <v>325.3</v>
      </c>
      <c r="Z52" s="10">
        <v>317.39</v>
      </c>
      <c r="AA52" s="10">
        <v>317.64999999999998</v>
      </c>
      <c r="AB52" s="95">
        <v>1123900</v>
      </c>
      <c r="AC52" s="10">
        <v>317.64999999999998</v>
      </c>
      <c r="AD52" s="2">
        <f t="shared" si="0"/>
        <v>7.910000000000025</v>
      </c>
      <c r="AE52" s="138">
        <f t="shared" si="1"/>
        <v>-1.5283030566061173E-2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281.69</v>
      </c>
      <c r="Q53" s="2"/>
      <c r="T53" s="431" t="s">
        <v>107</v>
      </c>
      <c r="U53" s="500">
        <v>1699384</v>
      </c>
      <c r="W53" s="133">
        <v>42689</v>
      </c>
      <c r="X53" s="10">
        <v>321.55</v>
      </c>
      <c r="Y53" s="10">
        <v>323.14999999999998</v>
      </c>
      <c r="Z53" s="10">
        <v>314.61</v>
      </c>
      <c r="AA53" s="10">
        <v>322.58</v>
      </c>
      <c r="AB53" s="95">
        <v>1620600</v>
      </c>
      <c r="AC53" s="10">
        <v>322.58</v>
      </c>
      <c r="AD53" s="2">
        <f t="shared" si="0"/>
        <v>8.5399999999999636</v>
      </c>
      <c r="AE53" s="138">
        <f t="shared" si="1"/>
        <v>3.3904631559300569E-3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278.87310000000002</v>
      </c>
      <c r="Q54" s="2"/>
      <c r="T54" s="431" t="s">
        <v>110</v>
      </c>
      <c r="U54" s="500">
        <v>1821510</v>
      </c>
      <c r="W54" s="133">
        <v>42688</v>
      </c>
      <c r="X54" s="10">
        <v>319.73</v>
      </c>
      <c r="Y54" s="10">
        <v>324.83</v>
      </c>
      <c r="Z54" s="10">
        <v>317.54000000000002</v>
      </c>
      <c r="AA54" s="10">
        <v>321.49</v>
      </c>
      <c r="AB54" s="95">
        <v>1564700</v>
      </c>
      <c r="AC54" s="10">
        <v>321.49</v>
      </c>
      <c r="AD54" s="2">
        <f t="shared" si="0"/>
        <v>7.2899999999999636</v>
      </c>
      <c r="AE54" s="138">
        <f t="shared" si="1"/>
        <v>7.2372955698978281E-3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276.05619999999999</v>
      </c>
      <c r="Q55" s="2"/>
      <c r="T55" s="431" t="s">
        <v>108</v>
      </c>
      <c r="U55" s="499" t="s">
        <v>520</v>
      </c>
      <c r="W55" s="133">
        <v>42685</v>
      </c>
      <c r="X55" s="10">
        <v>320.29000000000002</v>
      </c>
      <c r="Y55" s="10">
        <v>322.64</v>
      </c>
      <c r="Z55" s="10">
        <v>314.47000000000003</v>
      </c>
      <c r="AA55" s="10">
        <v>319.18</v>
      </c>
      <c r="AB55" s="95">
        <v>1597700</v>
      </c>
      <c r="AC55" s="10">
        <v>319.18</v>
      </c>
      <c r="AD55" s="2">
        <f t="shared" si="0"/>
        <v>8.1699999999999591</v>
      </c>
      <c r="AE55" s="138">
        <f t="shared" si="1"/>
        <v>-1.6091245376078867E-2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273.23930000000001</v>
      </c>
      <c r="T56" s="431" t="s">
        <v>111</v>
      </c>
      <c r="U56" s="499">
        <v>16.64</v>
      </c>
      <c r="W56" s="133">
        <v>42684</v>
      </c>
      <c r="X56" s="10">
        <v>321.95</v>
      </c>
      <c r="Y56" s="10">
        <v>329.83</v>
      </c>
      <c r="Z56" s="10">
        <v>319.49</v>
      </c>
      <c r="AA56" s="10">
        <v>324.39999999999998</v>
      </c>
      <c r="AB56" s="95">
        <v>2665700</v>
      </c>
      <c r="AC56" s="10">
        <v>324.39999999999998</v>
      </c>
      <c r="AD56" s="2">
        <f t="shared" si="0"/>
        <v>10.339999999999975</v>
      </c>
      <c r="AE56" s="138">
        <f t="shared" si="1"/>
        <v>1.4193709748014705E-2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270.42239999999998</v>
      </c>
      <c r="T57" s="431" t="s">
        <v>112</v>
      </c>
      <c r="U57" s="499">
        <v>16.93</v>
      </c>
      <c r="W57" s="133">
        <v>42683</v>
      </c>
      <c r="X57" s="10">
        <v>312</v>
      </c>
      <c r="Y57" s="10">
        <v>328.98</v>
      </c>
      <c r="Z57" s="10">
        <v>309.68</v>
      </c>
      <c r="AA57" s="10">
        <v>319.86</v>
      </c>
      <c r="AB57" s="95">
        <v>4239200</v>
      </c>
      <c r="AC57" s="10">
        <v>319.86</v>
      </c>
      <c r="AD57" s="2">
        <f t="shared" si="0"/>
        <v>19.300000000000011</v>
      </c>
      <c r="AE57" s="138">
        <f t="shared" si="1"/>
        <v>8.2070365358592579E-2</v>
      </c>
    </row>
    <row r="58" spans="1:31" x14ac:dyDescent="0.25">
      <c r="O58" s="83">
        <v>0.95</v>
      </c>
      <c r="P58" s="83">
        <f t="shared" si="5"/>
        <v>267.60550000000001</v>
      </c>
      <c r="T58" s="431" t="s">
        <v>109</v>
      </c>
      <c r="U58" s="499" t="s">
        <v>123</v>
      </c>
      <c r="W58" s="133">
        <v>42682</v>
      </c>
      <c r="X58" s="10">
        <v>295.2</v>
      </c>
      <c r="Y58" s="10">
        <v>299.07</v>
      </c>
      <c r="Z58" s="10">
        <v>292.55</v>
      </c>
      <c r="AA58" s="10">
        <v>295.60000000000002</v>
      </c>
      <c r="AB58" s="95">
        <v>1031000</v>
      </c>
      <c r="AC58" s="10">
        <v>295.60000000000002</v>
      </c>
      <c r="AD58" s="2">
        <f t="shared" si="0"/>
        <v>6.5199999999999818</v>
      </c>
      <c r="AE58" s="138">
        <f t="shared" si="1"/>
        <v>-6.7654421216367666E-5</v>
      </c>
    </row>
    <row r="59" spans="1:31" x14ac:dyDescent="0.25">
      <c r="O59" s="83">
        <v>0.94</v>
      </c>
      <c r="P59" s="83">
        <f t="shared" si="5"/>
        <v>264.78859999999997</v>
      </c>
      <c r="W59" s="133">
        <v>42681</v>
      </c>
      <c r="X59" s="10">
        <v>290.64</v>
      </c>
      <c r="Y59" s="10">
        <v>297.27</v>
      </c>
      <c r="Z59" s="10">
        <v>289.23</v>
      </c>
      <c r="AA59" s="10">
        <v>295.62</v>
      </c>
      <c r="AB59" s="95">
        <v>2190000</v>
      </c>
      <c r="AC59" s="10">
        <v>295.62</v>
      </c>
      <c r="AD59" s="2">
        <f t="shared" si="0"/>
        <v>8.0399999999999636</v>
      </c>
      <c r="AE59" s="138">
        <f t="shared" si="1"/>
        <v>6.7220216606498129E-2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261.9717</v>
      </c>
      <c r="W60" s="133">
        <v>42678</v>
      </c>
      <c r="X60" s="10">
        <v>269.39</v>
      </c>
      <c r="Y60" s="10">
        <v>279.93</v>
      </c>
      <c r="Z60" s="10">
        <v>268</v>
      </c>
      <c r="AA60" s="10">
        <v>277</v>
      </c>
      <c r="AB60" s="95">
        <v>1307600</v>
      </c>
      <c r="AC60" s="10">
        <v>277</v>
      </c>
      <c r="AD60" s="2">
        <f t="shared" si="0"/>
        <v>11.930000000000007</v>
      </c>
      <c r="AE60" s="138">
        <f t="shared" si="1"/>
        <v>1.2834107279973583E-2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259.15480000000002</v>
      </c>
      <c r="W61" s="133">
        <v>42677</v>
      </c>
      <c r="X61" s="10">
        <v>277.64999999999998</v>
      </c>
      <c r="Y61" s="10">
        <v>278.57</v>
      </c>
      <c r="Z61" s="10">
        <v>272.98</v>
      </c>
      <c r="AA61" s="10">
        <v>273.49</v>
      </c>
      <c r="AB61" s="95">
        <v>1407900</v>
      </c>
      <c r="AC61" s="10">
        <v>273.49</v>
      </c>
      <c r="AD61" s="2">
        <f t="shared" si="0"/>
        <v>5.589999999999975</v>
      </c>
      <c r="AE61" s="138">
        <f t="shared" si="1"/>
        <v>-1.3597345451922371E-2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256.33789999999999</v>
      </c>
      <c r="W62" s="133">
        <v>42676</v>
      </c>
      <c r="X62" s="10">
        <v>282.31</v>
      </c>
      <c r="Y62" s="10">
        <v>282.31</v>
      </c>
      <c r="Z62" s="10">
        <v>277.08999999999997</v>
      </c>
      <c r="AA62" s="10">
        <v>277.26</v>
      </c>
      <c r="AB62" s="95">
        <v>1081900</v>
      </c>
      <c r="AC62" s="10">
        <v>277.26</v>
      </c>
      <c r="AD62" s="2">
        <f t="shared" si="0"/>
        <v>5.2200000000000273</v>
      </c>
      <c r="AE62" s="138">
        <f t="shared" si="1"/>
        <v>-1.8757078142695449E-2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253.52100000000002</v>
      </c>
      <c r="W63" s="133">
        <v>42675</v>
      </c>
      <c r="X63" s="10">
        <v>280.02999999999997</v>
      </c>
      <c r="Y63" s="10">
        <v>285.18</v>
      </c>
      <c r="Z63" s="10">
        <v>279.52999999999997</v>
      </c>
      <c r="AA63" s="10">
        <v>282.56</v>
      </c>
      <c r="AB63" s="95">
        <v>1371500</v>
      </c>
      <c r="AC63" s="10">
        <v>282.56</v>
      </c>
      <c r="AD63" s="2">
        <f t="shared" si="0"/>
        <v>5.6500000000000341</v>
      </c>
      <c r="AE63" s="138">
        <f t="shared" si="1"/>
        <v>8.4945392247841589E-3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42674</v>
      </c>
      <c r="X64" s="10">
        <v>284.91000000000003</v>
      </c>
      <c r="Y64" s="10">
        <v>285</v>
      </c>
      <c r="Z64" s="10">
        <v>279.23</v>
      </c>
      <c r="AA64" s="10">
        <v>280.18</v>
      </c>
      <c r="AB64" s="95">
        <v>1448900</v>
      </c>
      <c r="AC64" s="10">
        <v>280.18</v>
      </c>
      <c r="AD64" s="2">
        <f t="shared" si="0"/>
        <v>5.7699999999999818</v>
      </c>
      <c r="AE64" s="138">
        <f t="shared" si="1"/>
        <v>-1.219856155690302E-2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42671</v>
      </c>
      <c r="X65" s="10">
        <v>290.29000000000002</v>
      </c>
      <c r="Y65" s="10">
        <v>290.47000000000003</v>
      </c>
      <c r="Z65" s="10">
        <v>280.33999999999997</v>
      </c>
      <c r="AA65" s="10">
        <v>283.64</v>
      </c>
      <c r="AB65" s="95">
        <v>1884500</v>
      </c>
      <c r="AC65" s="10">
        <v>283.64</v>
      </c>
      <c r="AD65" s="2">
        <f t="shared" si="0"/>
        <v>10.130000000000052</v>
      </c>
      <c r="AE65" s="138">
        <f t="shared" si="1"/>
        <v>-2.4923510605383448E-2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42670</v>
      </c>
      <c r="X66" s="10">
        <v>298</v>
      </c>
      <c r="Y66" s="10">
        <v>300.77999999999997</v>
      </c>
      <c r="Z66" s="10">
        <v>290.51</v>
      </c>
      <c r="AA66" s="10">
        <v>290.89</v>
      </c>
      <c r="AB66" s="95">
        <v>1554300</v>
      </c>
      <c r="AC66" s="10">
        <v>290.89</v>
      </c>
      <c r="AD66" s="2">
        <f t="shared" si="0"/>
        <v>10.269999999999982</v>
      </c>
      <c r="AE66" s="138">
        <f t="shared" si="1"/>
        <v>-1.8788369425892126E-2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42669</v>
      </c>
      <c r="X67" s="10">
        <v>294.98</v>
      </c>
      <c r="Y67" s="10">
        <v>301.33999999999997</v>
      </c>
      <c r="Z67" s="10">
        <v>291.3</v>
      </c>
      <c r="AA67" s="10">
        <v>296.45999999999998</v>
      </c>
      <c r="AB67" s="95">
        <v>2660100</v>
      </c>
      <c r="AC67" s="10">
        <v>296.45999999999998</v>
      </c>
      <c r="AD67" s="2">
        <f>Y67-Z67</f>
        <v>10.039999999999964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77" priority="58">
      <formula>F19&gt;0</formula>
    </cfRule>
    <cfRule type="expression" dxfId="10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75" priority="47">
      <formula>H25&gt;0</formula>
    </cfRule>
    <cfRule type="expression" dxfId="1074" priority="48">
      <formula>H25&lt;0</formula>
    </cfRule>
  </conditionalFormatting>
  <conditionalFormatting sqref="M39">
    <cfRule type="expression" dxfId="1073" priority="45">
      <formula>M39&gt;0</formula>
    </cfRule>
    <cfRule type="expression" dxfId="1072" priority="46">
      <formula>M39&lt;0</formula>
    </cfRule>
  </conditionalFormatting>
  <conditionalFormatting sqref="F61:F67">
    <cfRule type="expression" dxfId="1071" priority="43">
      <formula>F61&gt;0</formula>
    </cfRule>
    <cfRule type="expression" dxfId="1070" priority="44">
      <formula>F61&lt;0</formula>
    </cfRule>
  </conditionalFormatting>
  <conditionalFormatting sqref="H61:H67">
    <cfRule type="expression" dxfId="1069" priority="41">
      <formula>H61&gt;0</formula>
    </cfRule>
    <cfRule type="expression" dxfId="1068" priority="42">
      <formula>H61&lt;0</formula>
    </cfRule>
  </conditionalFormatting>
  <conditionalFormatting sqref="F21:F24">
    <cfRule type="expression" dxfId="1067" priority="39">
      <formula>F21&gt;0</formula>
    </cfRule>
    <cfRule type="expression" dxfId="1066" priority="40">
      <formula>F21&lt;0</formula>
    </cfRule>
  </conditionalFormatting>
  <conditionalFormatting sqref="H21:H24">
    <cfRule type="expression" dxfId="1065" priority="37">
      <formula>H21&gt;0</formula>
    </cfRule>
    <cfRule type="expression" dxfId="1064" priority="38">
      <formula>H21&lt;0</formula>
    </cfRule>
  </conditionalFormatting>
  <conditionalFormatting sqref="I25:I28">
    <cfRule type="expression" dxfId="1063" priority="31">
      <formula>I25&gt;0</formula>
    </cfRule>
    <cfRule type="expression" dxfId="1062" priority="32">
      <formula>I25&lt;0</formula>
    </cfRule>
  </conditionalFormatting>
  <conditionalFormatting sqref="I21:I24">
    <cfRule type="expression" dxfId="1061" priority="29">
      <formula>I21&gt;0</formula>
    </cfRule>
    <cfRule type="expression" dxfId="1060" priority="30">
      <formula>I21&lt;0</formula>
    </cfRule>
  </conditionalFormatting>
  <conditionalFormatting sqref="H29">
    <cfRule type="expression" dxfId="1059" priority="27">
      <formula>H29&gt;0</formula>
    </cfRule>
    <cfRule type="expression" dxfId="1058" priority="28">
      <formula>H29&lt;0</formula>
    </cfRule>
  </conditionalFormatting>
  <conditionalFormatting sqref="H30">
    <cfRule type="expression" dxfId="1057" priority="25">
      <formula>H30&gt;0</formula>
    </cfRule>
    <cfRule type="expression" dxfId="1056" priority="26">
      <formula>H30&lt;0</formula>
    </cfRule>
  </conditionalFormatting>
  <conditionalFormatting sqref="H31">
    <cfRule type="expression" dxfId="1055" priority="23">
      <formula>H31&gt;0</formula>
    </cfRule>
    <cfRule type="expression" dxfId="1054" priority="24">
      <formula>H31&lt;0</formula>
    </cfRule>
  </conditionalFormatting>
  <conditionalFormatting sqref="Q7">
    <cfRule type="expression" dxfId="1053" priority="21">
      <formula>Q7&gt;0</formula>
    </cfRule>
    <cfRule type="expression" dxfId="1052" priority="22">
      <formula>Q7&lt;0</formula>
    </cfRule>
  </conditionalFormatting>
  <conditionalFormatting sqref="Q8">
    <cfRule type="expression" dxfId="1051" priority="19">
      <formula>Q8&gt;0</formula>
    </cfRule>
    <cfRule type="expression" dxfId="1050" priority="20">
      <formula>Q8&lt;0</formula>
    </cfRule>
  </conditionalFormatting>
  <conditionalFormatting sqref="F73:F82">
    <cfRule type="expression" dxfId="1049" priority="17">
      <formula>F73&gt;0</formula>
    </cfRule>
    <cfRule type="expression" dxfId="1048" priority="18">
      <formula>F73&lt;0</formula>
    </cfRule>
  </conditionalFormatting>
  <conditionalFormatting sqref="H73:H76">
    <cfRule type="expression" dxfId="1047" priority="15">
      <formula>H73&gt;0</formula>
    </cfRule>
    <cfRule type="expression" dxfId="1046" priority="16">
      <formula>H73&lt;0</formula>
    </cfRule>
  </conditionalFormatting>
  <conditionalFormatting sqref="F69:F72">
    <cfRule type="expression" dxfId="1045" priority="13">
      <formula>F69&gt;0</formula>
    </cfRule>
    <cfRule type="expression" dxfId="1044" priority="14">
      <formula>F69&lt;0</formula>
    </cfRule>
  </conditionalFormatting>
  <conditionalFormatting sqref="H69:H72">
    <cfRule type="expression" dxfId="1043" priority="11">
      <formula>H69&gt;0</formula>
    </cfRule>
    <cfRule type="expression" dxfId="1042" priority="12">
      <formula>H69&lt;0</formula>
    </cfRule>
  </conditionalFormatting>
  <conditionalFormatting sqref="I73:I76">
    <cfRule type="expression" dxfId="1041" priority="9">
      <formula>I73&gt;0</formula>
    </cfRule>
    <cfRule type="expression" dxfId="1040" priority="10">
      <formula>I73&lt;0</formula>
    </cfRule>
  </conditionalFormatting>
  <conditionalFormatting sqref="I69:I72">
    <cfRule type="expression" dxfId="1039" priority="7">
      <formula>I69&gt;0</formula>
    </cfRule>
    <cfRule type="expression" dxfId="1038" priority="8">
      <formula>I69&lt;0</formula>
    </cfRule>
  </conditionalFormatting>
  <conditionalFormatting sqref="H77">
    <cfRule type="expression" dxfId="1037" priority="5">
      <formula>H77&gt;0</formula>
    </cfRule>
    <cfRule type="expression" dxfId="1036" priority="6">
      <formula>H77&lt;0</formula>
    </cfRule>
  </conditionalFormatting>
  <conditionalFormatting sqref="H78">
    <cfRule type="expression" dxfId="1035" priority="3">
      <formula>H78&gt;0</formula>
    </cfRule>
    <cfRule type="expression" dxfId="1034" priority="4">
      <formula>H78&lt;0</formula>
    </cfRule>
  </conditionalFormatting>
  <conditionalFormatting sqref="H79">
    <cfRule type="expression" dxfId="1033" priority="1">
      <formula>H79&gt;0</formula>
    </cfRule>
    <cfRule type="expression" dxfId="10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42766</v>
      </c>
      <c r="X2" s="10">
        <v>37.020000000000003</v>
      </c>
      <c r="Y2" s="10">
        <v>38.090000000000003</v>
      </c>
      <c r="Z2" s="10">
        <v>36.409999999999997</v>
      </c>
      <c r="AA2" s="10">
        <v>38.049999999999997</v>
      </c>
      <c r="AB2" s="95">
        <v>7342100</v>
      </c>
      <c r="AC2" s="10">
        <v>38.049999999999997</v>
      </c>
      <c r="AD2" s="2">
        <f>Y2-Z2</f>
        <v>1.6800000000000068</v>
      </c>
      <c r="AE2" s="138">
        <f>AC2/AC3-1</f>
        <v>4.7055586130984928E-2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38.659999999999997</v>
      </c>
      <c r="W3" s="133">
        <v>42765</v>
      </c>
      <c r="X3" s="10">
        <v>36.57</v>
      </c>
      <c r="Y3" s="10">
        <v>36.729999999999997</v>
      </c>
      <c r="Z3" s="10">
        <v>35.5</v>
      </c>
      <c r="AA3" s="10">
        <v>36.340000000000003</v>
      </c>
      <c r="AB3" s="95">
        <v>5214500</v>
      </c>
      <c r="AC3" s="10">
        <v>36.340000000000003</v>
      </c>
      <c r="AD3" s="2">
        <f t="shared" ref="AD3:AD66" si="0">Y3-Z3</f>
        <v>1.2299999999999969</v>
      </c>
      <c r="AE3" s="138">
        <f t="shared" ref="AE3:AE66" si="1">AC3/AC4-1</f>
        <v>-8.7288597926894473E-3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38.659999999999997</v>
      </c>
      <c r="R4" s="526">
        <v>1.6E-2</v>
      </c>
      <c r="T4" s="1"/>
      <c r="W4" s="133">
        <v>42762</v>
      </c>
      <c r="X4" s="10">
        <v>36.159999999999997</v>
      </c>
      <c r="Y4" s="10">
        <v>36.83</v>
      </c>
      <c r="Z4" s="10">
        <v>36.01</v>
      </c>
      <c r="AA4" s="10">
        <v>36.659999999999997</v>
      </c>
      <c r="AB4" s="95">
        <v>2950600</v>
      </c>
      <c r="AC4" s="10">
        <v>36.659999999999997</v>
      </c>
      <c r="AD4" s="2">
        <f t="shared" si="0"/>
        <v>0.82000000000000028</v>
      </c>
      <c r="AE4" s="138">
        <f t="shared" si="1"/>
        <v>1.5512465373961115E-2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42761</v>
      </c>
      <c r="X5" s="10">
        <v>36.54</v>
      </c>
      <c r="Y5" s="10">
        <v>36.590000000000003</v>
      </c>
      <c r="Z5" s="10">
        <v>35.83</v>
      </c>
      <c r="AA5" s="10">
        <v>36.1</v>
      </c>
      <c r="AB5" s="95">
        <v>3517400</v>
      </c>
      <c r="AC5" s="10">
        <v>36.1</v>
      </c>
      <c r="AD5" s="2">
        <f t="shared" si="0"/>
        <v>0.76000000000000512</v>
      </c>
      <c r="AE5" s="138">
        <f t="shared" si="1"/>
        <v>-1.0416666666666519E-2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42760</v>
      </c>
      <c r="X6" s="10">
        <v>36</v>
      </c>
      <c r="Y6" s="10">
        <v>36.64</v>
      </c>
      <c r="Z6" s="10">
        <v>35.979999999999997</v>
      </c>
      <c r="AA6" s="10">
        <v>36.479999999999997</v>
      </c>
      <c r="AB6" s="95">
        <v>5124900</v>
      </c>
      <c r="AC6" s="10">
        <v>36.479999999999997</v>
      </c>
      <c r="AD6" s="2">
        <f t="shared" si="0"/>
        <v>0.66000000000000369</v>
      </c>
      <c r="AE6" s="138">
        <f t="shared" si="1"/>
        <v>1.8709857581680867E-2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42759</v>
      </c>
      <c r="X7" s="10">
        <v>36.03</v>
      </c>
      <c r="Y7" s="10">
        <v>36.130000000000003</v>
      </c>
      <c r="Z7" s="10">
        <v>35.159999999999997</v>
      </c>
      <c r="AA7" s="10">
        <v>35.81</v>
      </c>
      <c r="AB7" s="95">
        <v>5067200</v>
      </c>
      <c r="AC7" s="10">
        <v>35.81</v>
      </c>
      <c r="AD7" s="2">
        <f t="shared" si="0"/>
        <v>0.97000000000000597</v>
      </c>
      <c r="AE7" s="138">
        <f t="shared" si="1"/>
        <v>-6.106022758812113E-3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42758</v>
      </c>
      <c r="X8" s="10">
        <v>36.869999999999997</v>
      </c>
      <c r="Y8" s="10">
        <v>37.19</v>
      </c>
      <c r="Z8" s="10">
        <v>35.82</v>
      </c>
      <c r="AA8" s="10">
        <v>36.03</v>
      </c>
      <c r="AB8" s="95">
        <v>4732200</v>
      </c>
      <c r="AC8" s="10">
        <v>36.03</v>
      </c>
      <c r="AD8" s="2">
        <f t="shared" si="0"/>
        <v>1.3699999999999974</v>
      </c>
      <c r="AE8" s="138">
        <f t="shared" si="1"/>
        <v>-2.8055031022390042E-2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42755</v>
      </c>
      <c r="X9" s="10">
        <v>36.93</v>
      </c>
      <c r="Y9" s="10">
        <v>37.35</v>
      </c>
      <c r="Z9" s="10">
        <v>36.799999999999997</v>
      </c>
      <c r="AA9" s="10">
        <v>37.07</v>
      </c>
      <c r="AB9" s="95">
        <v>3554200</v>
      </c>
      <c r="AC9" s="10">
        <v>37.07</v>
      </c>
      <c r="AD9" s="2">
        <f t="shared" si="0"/>
        <v>0.55000000000000426</v>
      </c>
      <c r="AE9" s="138">
        <f t="shared" si="1"/>
        <v>3.2476319350474014E-3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42754</v>
      </c>
      <c r="X10" s="10">
        <v>37.11</v>
      </c>
      <c r="Y10" s="10">
        <v>37.299999999999997</v>
      </c>
      <c r="Z10" s="10">
        <v>36.71</v>
      </c>
      <c r="AA10" s="10">
        <v>36.950000000000003</v>
      </c>
      <c r="AB10" s="95">
        <v>4062700</v>
      </c>
      <c r="AC10" s="10">
        <v>36.950000000000003</v>
      </c>
      <c r="AD10" s="2">
        <f t="shared" si="0"/>
        <v>0.58999999999999631</v>
      </c>
      <c r="AE10" s="138">
        <f t="shared" si="1"/>
        <v>-6.4533476741057694E-3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42753</v>
      </c>
      <c r="X11" s="10">
        <v>37.18</v>
      </c>
      <c r="Y11" s="10">
        <v>37.380000000000003</v>
      </c>
      <c r="Z11" s="10">
        <v>36.71</v>
      </c>
      <c r="AA11" s="10">
        <v>37.19</v>
      </c>
      <c r="AB11" s="95">
        <v>4247600</v>
      </c>
      <c r="AC11" s="10">
        <v>37.19</v>
      </c>
      <c r="AD11" s="2">
        <f t="shared" si="0"/>
        <v>0.67000000000000171</v>
      </c>
      <c r="AE11" s="138">
        <f t="shared" si="1"/>
        <v>3.2371189641218212E-3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42752</v>
      </c>
      <c r="X12" s="10">
        <v>36.86</v>
      </c>
      <c r="Y12" s="10">
        <v>37.36</v>
      </c>
      <c r="Z12" s="10">
        <v>36.450000000000003</v>
      </c>
      <c r="AA12" s="10">
        <v>37.07</v>
      </c>
      <c r="AB12" s="95">
        <v>4540500</v>
      </c>
      <c r="AC12" s="10">
        <v>37.07</v>
      </c>
      <c r="AD12" s="2">
        <f t="shared" si="0"/>
        <v>0.90999999999999659</v>
      </c>
      <c r="AE12" s="138">
        <f t="shared" si="1"/>
        <v>9.2567383610129284E-3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42748</v>
      </c>
      <c r="X13" s="10">
        <v>36.79</v>
      </c>
      <c r="Y13" s="10">
        <v>37.020000000000003</v>
      </c>
      <c r="Z13" s="10">
        <v>36.35</v>
      </c>
      <c r="AA13" s="10">
        <v>36.729999999999997</v>
      </c>
      <c r="AB13" s="95">
        <v>5031400</v>
      </c>
      <c r="AC13" s="10">
        <v>36.729999999999997</v>
      </c>
      <c r="AD13" s="2">
        <f t="shared" si="0"/>
        <v>0.67000000000000171</v>
      </c>
      <c r="AE13" s="138">
        <f t="shared" si="1"/>
        <v>-1.0878433505576712E-3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42747</v>
      </c>
      <c r="X14" s="10">
        <v>37.44</v>
      </c>
      <c r="Y14" s="10">
        <v>37.44</v>
      </c>
      <c r="Z14" s="10">
        <v>36.17</v>
      </c>
      <c r="AA14" s="10">
        <v>36.770000000000003</v>
      </c>
      <c r="AB14" s="95">
        <v>7165400</v>
      </c>
      <c r="AC14" s="10">
        <v>36.770000000000003</v>
      </c>
      <c r="AD14" s="2">
        <f t="shared" si="0"/>
        <v>1.269999999999996</v>
      </c>
      <c r="AE14" s="138">
        <f t="shared" si="1"/>
        <v>-1.3680257510729543E-2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42746</v>
      </c>
      <c r="X15" s="10">
        <v>39.549999999999997</v>
      </c>
      <c r="Y15" s="10">
        <v>39.58</v>
      </c>
      <c r="Z15" s="10">
        <v>37.08</v>
      </c>
      <c r="AA15" s="10">
        <v>37.28</v>
      </c>
      <c r="AB15" s="95">
        <v>11748800</v>
      </c>
      <c r="AC15" s="10">
        <v>37.28</v>
      </c>
      <c r="AD15" s="2">
        <f t="shared" si="0"/>
        <v>2.5</v>
      </c>
      <c r="AE15" s="138">
        <f t="shared" si="1"/>
        <v>-4.2875481386392855E-2</v>
      </c>
    </row>
    <row r="16" spans="1:40" x14ac:dyDescent="0.25">
      <c r="G16" s="1"/>
      <c r="W16" s="133">
        <v>42745</v>
      </c>
      <c r="X16" s="10">
        <v>39.229999999999997</v>
      </c>
      <c r="Y16" s="10">
        <v>39.369999999999997</v>
      </c>
      <c r="Z16" s="10">
        <v>38.67</v>
      </c>
      <c r="AA16" s="10">
        <v>38.950000000000003</v>
      </c>
      <c r="AB16" s="95">
        <v>3409800</v>
      </c>
      <c r="AC16" s="10">
        <v>38.950000000000003</v>
      </c>
      <c r="AD16" s="2">
        <f t="shared" si="0"/>
        <v>0.69999999999999574</v>
      </c>
      <c r="AE16" s="138">
        <f t="shared" si="1"/>
        <v>0</v>
      </c>
    </row>
    <row r="17" spans="1:31" x14ac:dyDescent="0.25">
      <c r="G17" s="1"/>
      <c r="W17" s="133">
        <v>42744</v>
      </c>
      <c r="X17" s="10">
        <v>38.5</v>
      </c>
      <c r="Y17" s="10">
        <v>39.130000000000003</v>
      </c>
      <c r="Z17" s="10">
        <v>38.409999999999997</v>
      </c>
      <c r="AA17" s="10">
        <v>38.950000000000003</v>
      </c>
      <c r="AB17" s="95">
        <v>3382200</v>
      </c>
      <c r="AC17" s="10">
        <v>38.950000000000003</v>
      </c>
      <c r="AD17" s="2">
        <f t="shared" si="0"/>
        <v>0.72000000000000597</v>
      </c>
      <c r="AE17" s="138">
        <f t="shared" si="1"/>
        <v>1.1688311688311748E-2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42741</v>
      </c>
      <c r="X18" s="10">
        <v>38.869999999999997</v>
      </c>
      <c r="Y18" s="10">
        <v>39.08</v>
      </c>
      <c r="Z18" s="10">
        <v>37.950000000000003</v>
      </c>
      <c r="AA18" s="10">
        <v>38.5</v>
      </c>
      <c r="AB18" s="95">
        <v>5640000</v>
      </c>
      <c r="AC18" s="10">
        <v>38.5</v>
      </c>
      <c r="AD18" s="2">
        <f t="shared" si="0"/>
        <v>1.1299999999999955</v>
      </c>
      <c r="AE18" s="138">
        <f t="shared" si="1"/>
        <v>-1.6853932584269593E-2</v>
      </c>
    </row>
    <row r="19" spans="1:31" x14ac:dyDescent="0.25">
      <c r="N19" s="2"/>
      <c r="W19" s="133">
        <v>42740</v>
      </c>
      <c r="X19" s="10">
        <v>38.950000000000003</v>
      </c>
      <c r="Y19" s="10">
        <v>39.47</v>
      </c>
      <c r="Z19" s="10">
        <v>38.770000000000003</v>
      </c>
      <c r="AA19" s="10">
        <v>39.159999999999997</v>
      </c>
      <c r="AB19" s="95">
        <v>5799300</v>
      </c>
      <c r="AC19" s="10">
        <v>39.159999999999997</v>
      </c>
      <c r="AD19" s="2">
        <f t="shared" si="0"/>
        <v>0.69999999999999574</v>
      </c>
      <c r="AE19" s="138">
        <f t="shared" si="1"/>
        <v>-1.1859702245773596E-2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42739</v>
      </c>
      <c r="X20" s="10">
        <v>39.32</v>
      </c>
      <c r="Y20" s="10">
        <v>40.08</v>
      </c>
      <c r="Z20" s="10">
        <v>39.25</v>
      </c>
      <c r="AA20" s="10">
        <v>39.630000000000003</v>
      </c>
      <c r="AB20" s="95">
        <v>6490300</v>
      </c>
      <c r="AC20" s="10">
        <v>39.630000000000003</v>
      </c>
      <c r="AD20" s="2">
        <f t="shared" si="0"/>
        <v>0.82999999999999829</v>
      </c>
      <c r="AE20" s="138">
        <f t="shared" si="1"/>
        <v>1.329583226796216E-2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42738</v>
      </c>
      <c r="X21" s="10">
        <v>38.479999999999997</v>
      </c>
      <c r="Y21" s="10">
        <v>39.28</v>
      </c>
      <c r="Z21" s="10">
        <v>38.42</v>
      </c>
      <c r="AA21" s="10">
        <v>39.11</v>
      </c>
      <c r="AB21" s="95">
        <v>5030200</v>
      </c>
      <c r="AC21" s="10">
        <v>39.11</v>
      </c>
      <c r="AD21" s="2">
        <f t="shared" si="0"/>
        <v>0.85999999999999943</v>
      </c>
      <c r="AE21" s="138">
        <f t="shared" si="1"/>
        <v>2.5163826998689354E-2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42734</v>
      </c>
      <c r="X22" s="10">
        <v>37.979999999999997</v>
      </c>
      <c r="Y22" s="10">
        <v>38.79</v>
      </c>
      <c r="Z22" s="10">
        <v>37.840000000000003</v>
      </c>
      <c r="AA22" s="10">
        <v>38.15</v>
      </c>
      <c r="AB22" s="95">
        <v>6311000</v>
      </c>
      <c r="AC22" s="10">
        <v>38.15</v>
      </c>
      <c r="AD22" s="2">
        <f t="shared" si="0"/>
        <v>0.94999999999999574</v>
      </c>
      <c r="AE22" s="138">
        <f t="shared" si="1"/>
        <v>2.0599250936329527E-2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42733</v>
      </c>
      <c r="X23" s="10">
        <v>37.47</v>
      </c>
      <c r="Y23" s="10">
        <v>38</v>
      </c>
      <c r="Z23" s="10">
        <v>37.18</v>
      </c>
      <c r="AA23" s="10">
        <v>37.380000000000003</v>
      </c>
      <c r="AB23" s="95">
        <v>3529600</v>
      </c>
      <c r="AC23" s="10">
        <v>37.380000000000003</v>
      </c>
      <c r="AD23" s="2">
        <f t="shared" si="0"/>
        <v>0.82000000000000028</v>
      </c>
      <c r="AE23" s="138">
        <f t="shared" si="1"/>
        <v>4.5686643375437708E-3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42732</v>
      </c>
      <c r="X24" s="10">
        <v>37.69</v>
      </c>
      <c r="Y24" s="10">
        <v>37.79</v>
      </c>
      <c r="Z24" s="10">
        <v>36.9</v>
      </c>
      <c r="AA24" s="10">
        <v>37.21</v>
      </c>
      <c r="AB24" s="95">
        <v>5514800</v>
      </c>
      <c r="AC24" s="10">
        <v>37.21</v>
      </c>
      <c r="AD24" s="2">
        <f t="shared" si="0"/>
        <v>0.89000000000000057</v>
      </c>
      <c r="AE24" s="138">
        <f t="shared" si="1"/>
        <v>-9.8456625864821179E-3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42731</v>
      </c>
      <c r="X25" s="10">
        <v>37.479999999999997</v>
      </c>
      <c r="Y25" s="10">
        <v>38.24</v>
      </c>
      <c r="Z25" s="10">
        <v>37.46</v>
      </c>
      <c r="AA25" s="10">
        <v>37.58</v>
      </c>
      <c r="AB25" s="95">
        <v>3860100</v>
      </c>
      <c r="AC25" s="10">
        <v>37.58</v>
      </c>
      <c r="AD25" s="2">
        <f t="shared" si="0"/>
        <v>0.78000000000000114</v>
      </c>
      <c r="AE25" s="138">
        <f t="shared" si="1"/>
        <v>2.1333333333333204E-3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42727</v>
      </c>
      <c r="X26" s="10">
        <v>37.26</v>
      </c>
      <c r="Y26" s="10">
        <v>37.549999999999997</v>
      </c>
      <c r="Z26" s="10">
        <v>37.200000000000003</v>
      </c>
      <c r="AA26" s="10">
        <v>37.5</v>
      </c>
      <c r="AB26" s="95">
        <v>2077700</v>
      </c>
      <c r="AC26" s="10">
        <v>37.5</v>
      </c>
      <c r="AD26" s="2">
        <f t="shared" si="0"/>
        <v>0.34999999999999432</v>
      </c>
      <c r="AE26" s="138">
        <f t="shared" si="1"/>
        <v>5.0924685071025433E-3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42726</v>
      </c>
      <c r="X27" s="10">
        <v>37.39</v>
      </c>
      <c r="Y27" s="10">
        <v>37.81</v>
      </c>
      <c r="Z27" s="10">
        <v>37.130000000000003</v>
      </c>
      <c r="AA27" s="10">
        <v>37.31</v>
      </c>
      <c r="AB27" s="95">
        <v>3122900</v>
      </c>
      <c r="AC27" s="10">
        <v>37.31</v>
      </c>
      <c r="AD27" s="2">
        <f t="shared" si="0"/>
        <v>0.67999999999999972</v>
      </c>
      <c r="AE27" s="138">
        <f t="shared" si="1"/>
        <v>-5.5970149253731227E-3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42725</v>
      </c>
      <c r="X28" s="10">
        <v>37.4</v>
      </c>
      <c r="Y28" s="10">
        <v>37.89</v>
      </c>
      <c r="Z28" s="10">
        <v>37.049999999999997</v>
      </c>
      <c r="AA28" s="10">
        <v>37.520000000000003</v>
      </c>
      <c r="AB28" s="95">
        <v>4093000</v>
      </c>
      <c r="AC28" s="10">
        <v>37.520000000000003</v>
      </c>
      <c r="AD28" s="2">
        <f t="shared" si="0"/>
        <v>0.84000000000000341</v>
      </c>
      <c r="AE28" s="138">
        <f t="shared" si="1"/>
        <v>6.1678734245107503E-3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42724</v>
      </c>
      <c r="X29" s="10">
        <v>37.56</v>
      </c>
      <c r="Y29" s="10">
        <v>37.83</v>
      </c>
      <c r="Z29" s="10">
        <v>37.14</v>
      </c>
      <c r="AA29" s="10">
        <v>37.29</v>
      </c>
      <c r="AB29" s="95">
        <v>2479900</v>
      </c>
      <c r="AC29" s="10">
        <v>37.29</v>
      </c>
      <c r="AD29" s="2">
        <f t="shared" si="0"/>
        <v>0.68999999999999773</v>
      </c>
      <c r="AE29" s="138">
        <f t="shared" si="1"/>
        <v>-5.3347559349160578E-3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42723</v>
      </c>
      <c r="X30" s="10">
        <v>37.630000000000003</v>
      </c>
      <c r="Y30" s="10">
        <v>38.29</v>
      </c>
      <c r="Z30" s="10">
        <v>37.380000000000003</v>
      </c>
      <c r="AA30" s="10">
        <v>37.49</v>
      </c>
      <c r="AB30" s="95">
        <v>2723600</v>
      </c>
      <c r="AC30" s="10">
        <v>37.49</v>
      </c>
      <c r="AD30" s="2">
        <f t="shared" si="0"/>
        <v>0.90999999999999659</v>
      </c>
      <c r="AE30" s="138">
        <f t="shared" si="1"/>
        <v>-8.7255420412479801E-3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42720</v>
      </c>
      <c r="X31" s="10">
        <v>38.090000000000003</v>
      </c>
      <c r="Y31" s="10">
        <v>38.229999999999997</v>
      </c>
      <c r="Z31" s="10">
        <v>37.630000000000003</v>
      </c>
      <c r="AA31" s="10">
        <v>37.82</v>
      </c>
      <c r="AB31" s="95">
        <v>6506700</v>
      </c>
      <c r="AC31" s="10">
        <v>37.82</v>
      </c>
      <c r="AD31" s="2">
        <f t="shared" si="0"/>
        <v>0.59999999999999432</v>
      </c>
      <c r="AE31" s="138">
        <f t="shared" si="1"/>
        <v>1.5889830508475367E-3</v>
      </c>
    </row>
    <row r="32" spans="1:31" x14ac:dyDescent="0.25">
      <c r="W32" s="133">
        <v>42719</v>
      </c>
      <c r="X32" s="10">
        <v>37.64</v>
      </c>
      <c r="Y32" s="10">
        <v>38.1</v>
      </c>
      <c r="Z32" s="10">
        <v>37.32</v>
      </c>
      <c r="AA32" s="10">
        <v>37.76</v>
      </c>
      <c r="AB32" s="95">
        <v>4589800</v>
      </c>
      <c r="AC32" s="10">
        <v>37.76</v>
      </c>
      <c r="AD32" s="2">
        <f t="shared" si="0"/>
        <v>0.78000000000000114</v>
      </c>
      <c r="AE32" s="138">
        <f t="shared" si="1"/>
        <v>1.8572565667285268E-3</v>
      </c>
    </row>
    <row r="33" spans="1:31" x14ac:dyDescent="0.25">
      <c r="W33" s="133">
        <v>42718</v>
      </c>
      <c r="X33" s="10">
        <v>38.15</v>
      </c>
      <c r="Y33" s="10">
        <v>38.17</v>
      </c>
      <c r="Z33" s="10">
        <v>37.130000000000003</v>
      </c>
      <c r="AA33" s="10">
        <v>37.69</v>
      </c>
      <c r="AB33" s="95">
        <v>5788500</v>
      </c>
      <c r="AC33" s="10">
        <v>37.69</v>
      </c>
      <c r="AD33" s="2">
        <f t="shared" si="0"/>
        <v>1.0399999999999991</v>
      </c>
      <c r="AE33" s="138">
        <f t="shared" si="1"/>
        <v>-1.5926892950391625E-2</v>
      </c>
    </row>
    <row r="34" spans="1:31" x14ac:dyDescent="0.25">
      <c r="W34" s="133">
        <v>42717</v>
      </c>
      <c r="X34" s="10">
        <v>37.700000000000003</v>
      </c>
      <c r="Y34" s="10">
        <v>38.450000000000003</v>
      </c>
      <c r="Z34" s="10">
        <v>37.64</v>
      </c>
      <c r="AA34" s="10">
        <v>38.299999999999997</v>
      </c>
      <c r="AB34" s="95">
        <v>7002200</v>
      </c>
      <c r="AC34" s="10">
        <v>38.299999999999997</v>
      </c>
      <c r="AD34" s="2">
        <f t="shared" si="0"/>
        <v>0.81000000000000227</v>
      </c>
      <c r="AE34" s="138">
        <f t="shared" si="1"/>
        <v>3.1510907621868922E-2</v>
      </c>
    </row>
    <row r="35" spans="1:31" x14ac:dyDescent="0.25">
      <c r="L35" t="s">
        <v>213</v>
      </c>
      <c r="M35" s="2">
        <f>K53+M53-F53</f>
        <v>439.77999999999975</v>
      </c>
      <c r="W35" s="133">
        <v>42716</v>
      </c>
      <c r="X35" s="10">
        <v>36.69</v>
      </c>
      <c r="Y35" s="10">
        <v>37.299999999999997</v>
      </c>
      <c r="Z35" s="10">
        <v>36.35</v>
      </c>
      <c r="AA35" s="10">
        <v>37.130000000000003</v>
      </c>
      <c r="AB35" s="95">
        <v>4873500</v>
      </c>
      <c r="AC35" s="10">
        <v>37.130000000000003</v>
      </c>
      <c r="AD35" s="2">
        <f t="shared" si="0"/>
        <v>0.94999999999999574</v>
      </c>
      <c r="AE35" s="138">
        <f t="shared" si="1"/>
        <v>1.6981648863325205E-2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42713</v>
      </c>
      <c r="X36" s="10">
        <v>36.08</v>
      </c>
      <c r="Y36" s="10">
        <v>37.15</v>
      </c>
      <c r="Z36" s="10">
        <v>36.07</v>
      </c>
      <c r="AA36" s="10">
        <v>36.51</v>
      </c>
      <c r="AB36" s="95">
        <v>6117200</v>
      </c>
      <c r="AC36" s="10">
        <v>36.51</v>
      </c>
      <c r="AD36" s="2">
        <f t="shared" si="0"/>
        <v>1.0799999999999983</v>
      </c>
      <c r="AE36" s="138">
        <f t="shared" si="1"/>
        <v>1.2479201331114798E-2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42712</v>
      </c>
      <c r="X37" s="10">
        <v>34.5</v>
      </c>
      <c r="Y37" s="10">
        <v>36.08</v>
      </c>
      <c r="Z37" s="10">
        <v>34.24</v>
      </c>
      <c r="AA37" s="10">
        <v>36.06</v>
      </c>
      <c r="AB37" s="95">
        <v>9093500</v>
      </c>
      <c r="AC37" s="10">
        <v>36.06</v>
      </c>
      <c r="AD37" s="2">
        <f t="shared" si="0"/>
        <v>1.8399999999999963</v>
      </c>
      <c r="AE37" s="138">
        <f t="shared" si="1"/>
        <v>4.5217391304347876E-2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42711</v>
      </c>
      <c r="X38" s="10">
        <v>35.520000000000003</v>
      </c>
      <c r="Y38" s="10">
        <v>35.520000000000003</v>
      </c>
      <c r="Z38" s="10">
        <v>33.79</v>
      </c>
      <c r="AA38" s="10">
        <v>34.5</v>
      </c>
      <c r="AB38" s="95">
        <v>11540100</v>
      </c>
      <c r="AC38" s="10">
        <v>34.5</v>
      </c>
      <c r="AD38" s="2">
        <f t="shared" si="0"/>
        <v>1.730000000000004</v>
      </c>
      <c r="AE38" s="138">
        <f t="shared" si="1"/>
        <v>-3.7925264919129953E-2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42710</v>
      </c>
      <c r="X39" s="10">
        <v>35.450000000000003</v>
      </c>
      <c r="Y39" s="10">
        <v>36.020000000000003</v>
      </c>
      <c r="Z39" s="10">
        <v>34.909999999999997</v>
      </c>
      <c r="AA39" s="10">
        <v>35.86</v>
      </c>
      <c r="AB39" s="95">
        <v>5767300</v>
      </c>
      <c r="AC39" s="10">
        <v>35.86</v>
      </c>
      <c r="AD39" s="2">
        <f t="shared" si="0"/>
        <v>1.1100000000000065</v>
      </c>
      <c r="AE39" s="138">
        <f t="shared" si="1"/>
        <v>5.8906030855541136E-3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42709</v>
      </c>
      <c r="X40" s="10">
        <v>36.31</v>
      </c>
      <c r="Y40" s="10">
        <v>36.659999999999997</v>
      </c>
      <c r="Z40" s="10">
        <v>35.369999999999997</v>
      </c>
      <c r="AA40" s="10">
        <v>35.65</v>
      </c>
      <c r="AB40" s="95">
        <v>3522800</v>
      </c>
      <c r="AC40" s="10">
        <v>35.65</v>
      </c>
      <c r="AD40" s="2">
        <f t="shared" si="0"/>
        <v>1.2899999999999991</v>
      </c>
      <c r="AE40" s="138">
        <f t="shared" si="1"/>
        <v>-9.4470686301751927E-3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42706</v>
      </c>
      <c r="X41" s="10">
        <v>36.07</v>
      </c>
      <c r="Y41" s="10">
        <v>36.42</v>
      </c>
      <c r="Z41" s="10">
        <v>35.68</v>
      </c>
      <c r="AA41" s="10">
        <v>35.99</v>
      </c>
      <c r="AB41" s="95">
        <v>3538300</v>
      </c>
      <c r="AC41" s="10">
        <v>35.99</v>
      </c>
      <c r="AD41" s="2">
        <f t="shared" si="0"/>
        <v>0.74000000000000199</v>
      </c>
      <c r="AE41" s="138">
        <f t="shared" si="1"/>
        <v>-1.1101859561476468E-3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6" t="s">
        <v>78</v>
      </c>
      <c r="P42" s="636"/>
      <c r="T42" s="112" t="s">
        <v>113</v>
      </c>
      <c r="U42" s="9"/>
      <c r="W42" s="133">
        <v>42705</v>
      </c>
      <c r="X42" s="10">
        <v>36.619999999999997</v>
      </c>
      <c r="Y42" s="10">
        <v>37.159999999999997</v>
      </c>
      <c r="Z42" s="10">
        <v>35.92</v>
      </c>
      <c r="AA42" s="10">
        <v>36.03</v>
      </c>
      <c r="AB42" s="95">
        <v>5123500</v>
      </c>
      <c r="AC42" s="10">
        <v>36.03</v>
      </c>
      <c r="AD42" s="2">
        <f t="shared" si="0"/>
        <v>1.2399999999999949</v>
      </c>
      <c r="AE42" s="138">
        <f t="shared" si="1"/>
        <v>-1.5842665938268219E-2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42.525999999999996</v>
      </c>
      <c r="Q43" s="2"/>
      <c r="T43" s="139" t="s">
        <v>98</v>
      </c>
      <c r="U43" s="367">
        <v>38.049999999999997</v>
      </c>
      <c r="W43" s="133">
        <v>42704</v>
      </c>
      <c r="X43" s="10">
        <v>36.03</v>
      </c>
      <c r="Y43" s="10">
        <v>36.72</v>
      </c>
      <c r="Z43" s="10">
        <v>35.69</v>
      </c>
      <c r="AA43" s="10">
        <v>36.61</v>
      </c>
      <c r="AB43" s="95">
        <v>5522900</v>
      </c>
      <c r="AC43" s="10">
        <v>36.61</v>
      </c>
      <c r="AD43" s="2">
        <f t="shared" si="0"/>
        <v>1.0300000000000011</v>
      </c>
      <c r="AE43" s="138">
        <f t="shared" si="1"/>
        <v>1.5252357182473641E-2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42.139400000000002</v>
      </c>
      <c r="Q44" s="2"/>
      <c r="T44" s="108" t="s">
        <v>99</v>
      </c>
      <c r="U44" s="368">
        <v>38.68</v>
      </c>
      <c r="W44" s="133">
        <v>42703</v>
      </c>
      <c r="X44" s="10">
        <v>36.76</v>
      </c>
      <c r="Y44" s="10">
        <v>37</v>
      </c>
      <c r="Z44" s="10">
        <v>35.950000000000003</v>
      </c>
      <c r="AA44" s="10">
        <v>36.06</v>
      </c>
      <c r="AB44" s="95">
        <v>3666500</v>
      </c>
      <c r="AC44" s="10">
        <v>36.06</v>
      </c>
      <c r="AD44" s="2">
        <f t="shared" si="0"/>
        <v>1.0499999999999972</v>
      </c>
      <c r="AE44" s="138">
        <f t="shared" si="1"/>
        <v>-1.8508437670114342E-2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41.752800000000001</v>
      </c>
      <c r="Q45" s="2"/>
      <c r="T45" s="108" t="s">
        <v>100</v>
      </c>
      <c r="U45" s="368" t="s">
        <v>521</v>
      </c>
      <c r="W45" s="133">
        <v>42702</v>
      </c>
      <c r="X45" s="10">
        <v>36.72</v>
      </c>
      <c r="Y45" s="10">
        <v>37.15</v>
      </c>
      <c r="Z45" s="10">
        <v>36.67</v>
      </c>
      <c r="AA45" s="10">
        <v>36.74</v>
      </c>
      <c r="AB45" s="95">
        <v>3515200</v>
      </c>
      <c r="AC45" s="10">
        <v>36.74</v>
      </c>
      <c r="AD45" s="2">
        <f t="shared" si="0"/>
        <v>0.47999999999999687</v>
      </c>
      <c r="AE45" s="138">
        <f t="shared" si="1"/>
        <v>1.6357688113413094E-3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41.366199999999999</v>
      </c>
      <c r="Q46" s="2"/>
      <c r="T46" s="108" t="s">
        <v>101</v>
      </c>
      <c r="U46" s="368" t="s">
        <v>522</v>
      </c>
      <c r="W46" s="133">
        <v>42699</v>
      </c>
      <c r="X46" s="10">
        <v>36.93</v>
      </c>
      <c r="Y46" s="10">
        <v>37.04</v>
      </c>
      <c r="Z46" s="10">
        <v>36.58</v>
      </c>
      <c r="AA46" s="10">
        <v>36.68</v>
      </c>
      <c r="AB46" s="95">
        <v>1303700</v>
      </c>
      <c r="AC46" s="10">
        <v>36.68</v>
      </c>
      <c r="AD46" s="2">
        <f t="shared" si="0"/>
        <v>0.46000000000000085</v>
      </c>
      <c r="AE46" s="138">
        <f t="shared" si="1"/>
        <v>-4.6132971506106513E-3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40.979599999999998</v>
      </c>
      <c r="Q47" s="2"/>
      <c r="T47" s="108" t="s">
        <v>102</v>
      </c>
      <c r="U47" s="368">
        <v>49.84</v>
      </c>
      <c r="W47" s="133">
        <v>42697</v>
      </c>
      <c r="X47" s="10">
        <v>35.909999999999997</v>
      </c>
      <c r="Y47" s="10">
        <v>36.9</v>
      </c>
      <c r="Z47" s="10">
        <v>35.26</v>
      </c>
      <c r="AA47" s="10">
        <v>36.85</v>
      </c>
      <c r="AB47" s="95">
        <v>4267800</v>
      </c>
      <c r="AC47" s="10">
        <v>36.85</v>
      </c>
      <c r="AD47" s="2">
        <f t="shared" si="0"/>
        <v>1.6400000000000006</v>
      </c>
      <c r="AE47" s="138">
        <f t="shared" si="1"/>
        <v>1.4592511013215903E-2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40.592999999999996</v>
      </c>
      <c r="Q48" s="2"/>
      <c r="T48" s="108" t="s">
        <v>103</v>
      </c>
      <c r="U48" s="368">
        <v>1.45496</v>
      </c>
      <c r="W48" s="133">
        <v>42696</v>
      </c>
      <c r="X48" s="10">
        <v>36.619999999999997</v>
      </c>
      <c r="Y48" s="10">
        <v>36.94</v>
      </c>
      <c r="Z48" s="10">
        <v>35.9</v>
      </c>
      <c r="AA48" s="10">
        <v>36.32</v>
      </c>
      <c r="AB48" s="95">
        <v>3484400</v>
      </c>
      <c r="AC48" s="10">
        <v>36.32</v>
      </c>
      <c r="AD48" s="2">
        <f t="shared" si="0"/>
        <v>1.0399999999999991</v>
      </c>
      <c r="AE48" s="138">
        <f t="shared" si="1"/>
        <v>-9.8146128680479672E-3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40.206399999999995</v>
      </c>
      <c r="Q49" s="2"/>
      <c r="T49" s="108" t="s">
        <v>122</v>
      </c>
      <c r="U49" s="368" t="s">
        <v>336</v>
      </c>
      <c r="W49" s="133">
        <v>42695</v>
      </c>
      <c r="X49" s="10">
        <v>36.53</v>
      </c>
      <c r="Y49" s="10">
        <v>37.11</v>
      </c>
      <c r="Z49" s="10">
        <v>36.42</v>
      </c>
      <c r="AA49" s="10">
        <v>36.68</v>
      </c>
      <c r="AB49" s="95">
        <v>3698000</v>
      </c>
      <c r="AC49" s="10">
        <v>36.68</v>
      </c>
      <c r="AD49" s="2">
        <f t="shared" si="0"/>
        <v>0.68999999999999773</v>
      </c>
      <c r="AE49" s="138">
        <f t="shared" si="1"/>
        <v>5.7581573896352545E-3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39.819800000000001</v>
      </c>
      <c r="Q50" s="2"/>
      <c r="T50" s="108"/>
      <c r="U50" s="368"/>
      <c r="W50" s="133">
        <v>42692</v>
      </c>
      <c r="X50" s="10">
        <v>37.450000000000003</v>
      </c>
      <c r="Y50" s="10">
        <v>37.590000000000003</v>
      </c>
      <c r="Z50" s="10">
        <v>36.409999999999997</v>
      </c>
      <c r="AA50" s="10">
        <v>36.47</v>
      </c>
      <c r="AB50" s="95">
        <v>6012100</v>
      </c>
      <c r="AC50" s="10">
        <v>36.47</v>
      </c>
      <c r="AD50" s="2">
        <f t="shared" si="0"/>
        <v>1.1800000000000068</v>
      </c>
      <c r="AE50" s="138">
        <f t="shared" si="1"/>
        <v>-2.9020234291799896E-2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39.433199999999999</v>
      </c>
      <c r="Q51" s="2"/>
      <c r="T51" s="108" t="s">
        <v>105</v>
      </c>
      <c r="U51" s="368" t="s">
        <v>523</v>
      </c>
      <c r="W51" s="133">
        <v>42691</v>
      </c>
      <c r="X51" s="10">
        <v>38.08</v>
      </c>
      <c r="Y51" s="10">
        <v>38.130000000000003</v>
      </c>
      <c r="Z51" s="10">
        <v>37</v>
      </c>
      <c r="AA51" s="10">
        <v>37.56</v>
      </c>
      <c r="AB51" s="95">
        <v>5437700</v>
      </c>
      <c r="AC51" s="10">
        <v>37.56</v>
      </c>
      <c r="AD51" s="2">
        <f t="shared" si="0"/>
        <v>1.1300000000000026</v>
      </c>
      <c r="AE51" s="138">
        <f t="shared" si="1"/>
        <v>-8.9709762532980131E-3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39.046599999999998</v>
      </c>
      <c r="Q52" s="2"/>
      <c r="T52" s="108" t="s">
        <v>106</v>
      </c>
      <c r="U52" s="368" t="s">
        <v>468</v>
      </c>
      <c r="W52" s="133">
        <v>42690</v>
      </c>
      <c r="X52" s="10">
        <v>38.5</v>
      </c>
      <c r="Y52" s="10">
        <v>38.6</v>
      </c>
      <c r="Z52" s="10">
        <v>37.700000000000003</v>
      </c>
      <c r="AA52" s="10">
        <v>37.9</v>
      </c>
      <c r="AB52" s="95">
        <v>4728500</v>
      </c>
      <c r="AC52" s="10">
        <v>37.9</v>
      </c>
      <c r="AD52" s="2">
        <f t="shared" si="0"/>
        <v>0.89999999999999858</v>
      </c>
      <c r="AE52" s="138">
        <f t="shared" si="1"/>
        <v>-1.9658561821003562E-2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38.659999999999997</v>
      </c>
      <c r="Q53" s="2"/>
      <c r="T53" s="108" t="s">
        <v>107</v>
      </c>
      <c r="U53" s="369">
        <v>5913669</v>
      </c>
      <c r="W53" s="133">
        <v>42689</v>
      </c>
      <c r="X53" s="10">
        <v>38</v>
      </c>
      <c r="Y53" s="10">
        <v>38.78</v>
      </c>
      <c r="Z53" s="10">
        <v>37.4</v>
      </c>
      <c r="AA53" s="10">
        <v>38.659999999999997</v>
      </c>
      <c r="AB53" s="95">
        <v>5328100</v>
      </c>
      <c r="AC53" s="10">
        <v>38.659999999999997</v>
      </c>
      <c r="AD53" s="2">
        <f t="shared" si="0"/>
        <v>1.3800000000000026</v>
      </c>
      <c r="AE53" s="138">
        <f t="shared" si="1"/>
        <v>5.7232049947970598E-3</v>
      </c>
    </row>
    <row r="54" spans="1:31" x14ac:dyDescent="0.25">
      <c r="O54" s="83">
        <v>0.99</v>
      </c>
      <c r="P54" s="83">
        <f t="shared" si="3"/>
        <v>38.273399999999995</v>
      </c>
      <c r="Q54" s="2"/>
      <c r="T54" s="108" t="s">
        <v>110</v>
      </c>
      <c r="U54" s="369">
        <v>5679730</v>
      </c>
      <c r="W54" s="133">
        <v>42688</v>
      </c>
      <c r="X54" s="10">
        <v>37.56</v>
      </c>
      <c r="Y54" s="10">
        <v>38.53</v>
      </c>
      <c r="Z54" s="10">
        <v>37.56</v>
      </c>
      <c r="AA54" s="10">
        <v>38.44</v>
      </c>
      <c r="AB54" s="95">
        <v>4951500</v>
      </c>
      <c r="AC54" s="10">
        <v>38.44</v>
      </c>
      <c r="AD54" s="2">
        <f t="shared" si="0"/>
        <v>0.96999999999999886</v>
      </c>
      <c r="AE54" s="138">
        <f t="shared" si="1"/>
        <v>1.344582124967042E-2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37.886799999999994</v>
      </c>
      <c r="Q55" s="2"/>
      <c r="T55" s="108" t="s">
        <v>108</v>
      </c>
      <c r="U55" s="368" t="s">
        <v>524</v>
      </c>
      <c r="W55" s="133">
        <v>42685</v>
      </c>
      <c r="X55" s="10">
        <v>37.92</v>
      </c>
      <c r="Y55" s="10">
        <v>38.54</v>
      </c>
      <c r="Z55" s="10">
        <v>37.409999999999997</v>
      </c>
      <c r="AA55" s="10">
        <v>37.93</v>
      </c>
      <c r="AB55" s="95">
        <v>5668000</v>
      </c>
      <c r="AC55" s="10">
        <v>37.93</v>
      </c>
      <c r="AD55" s="2">
        <f t="shared" si="0"/>
        <v>1.1300000000000026</v>
      </c>
      <c r="AE55" s="138">
        <f t="shared" si="1"/>
        <v>-9.1431556948798898E-3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37.500199999999992</v>
      </c>
      <c r="T56" s="108" t="s">
        <v>111</v>
      </c>
      <c r="U56" s="368">
        <v>77.47</v>
      </c>
      <c r="W56" s="133">
        <v>42684</v>
      </c>
      <c r="X56" s="10">
        <v>39.450000000000003</v>
      </c>
      <c r="Y56" s="10">
        <v>40.409999999999997</v>
      </c>
      <c r="Z56" s="10">
        <v>37.549999999999997</v>
      </c>
      <c r="AA56" s="10">
        <v>38.28</v>
      </c>
      <c r="AB56" s="95">
        <v>11946500</v>
      </c>
      <c r="AC56" s="10">
        <v>38.28</v>
      </c>
      <c r="AD56" s="2">
        <f t="shared" si="0"/>
        <v>2.8599999999999994</v>
      </c>
      <c r="AE56" s="138">
        <f t="shared" si="1"/>
        <v>-1.6443987667009274E-2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37.113599999999998</v>
      </c>
      <c r="T57" s="108" t="s">
        <v>112</v>
      </c>
      <c r="U57" s="368">
        <v>0.5</v>
      </c>
      <c r="W57" s="133">
        <v>42683</v>
      </c>
      <c r="X57" s="10">
        <v>40</v>
      </c>
      <c r="Y57" s="10">
        <v>40.5</v>
      </c>
      <c r="Z57" s="10">
        <v>38.549999999999997</v>
      </c>
      <c r="AA57" s="10">
        <v>38.92</v>
      </c>
      <c r="AB57" s="95">
        <v>17199100</v>
      </c>
      <c r="AC57" s="10">
        <v>38.92</v>
      </c>
      <c r="AD57" s="2">
        <f t="shared" si="0"/>
        <v>1.9500000000000028</v>
      </c>
      <c r="AE57" s="138">
        <f t="shared" si="1"/>
        <v>4.8773915386688182E-2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36.726999999999997</v>
      </c>
      <c r="T58" s="108" t="s">
        <v>109</v>
      </c>
      <c r="U58" s="368" t="s">
        <v>123</v>
      </c>
      <c r="W58" s="133">
        <v>42682</v>
      </c>
      <c r="X58" s="10">
        <v>35.61</v>
      </c>
      <c r="Y58" s="10">
        <v>37.770000000000003</v>
      </c>
      <c r="Z58" s="10">
        <v>35.450000000000003</v>
      </c>
      <c r="AA58" s="10">
        <v>37.11</v>
      </c>
      <c r="AB58" s="95">
        <v>9110100</v>
      </c>
      <c r="AC58" s="10">
        <v>37.11</v>
      </c>
      <c r="AD58" s="2">
        <f t="shared" si="0"/>
        <v>2.3200000000000003</v>
      </c>
      <c r="AE58" s="138">
        <f t="shared" si="1"/>
        <v>1.4211533205793714E-2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36.340399999999995</v>
      </c>
      <c r="W59" s="133">
        <v>42681</v>
      </c>
      <c r="X59" s="10">
        <v>35.69</v>
      </c>
      <c r="Y59" s="10">
        <v>36.81</v>
      </c>
      <c r="Z59" s="10">
        <v>35.28</v>
      </c>
      <c r="AA59" s="10">
        <v>36.590000000000003</v>
      </c>
      <c r="AB59" s="95">
        <v>5742200</v>
      </c>
      <c r="AC59" s="10">
        <v>36.590000000000003</v>
      </c>
      <c r="AD59" s="2">
        <f t="shared" si="0"/>
        <v>1.5300000000000011</v>
      </c>
      <c r="AE59" s="138">
        <f t="shared" si="1"/>
        <v>4.5428571428571596E-2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35.953800000000001</v>
      </c>
      <c r="W60" s="133">
        <v>42678</v>
      </c>
      <c r="X60" s="10">
        <v>34.01</v>
      </c>
      <c r="Y60" s="10">
        <v>35.630000000000003</v>
      </c>
      <c r="Z60" s="10">
        <v>34</v>
      </c>
      <c r="AA60" s="10">
        <v>35</v>
      </c>
      <c r="AB60" s="95">
        <v>7927400</v>
      </c>
      <c r="AC60" s="10">
        <v>35</v>
      </c>
      <c r="AD60" s="2">
        <f t="shared" si="0"/>
        <v>1.6300000000000026</v>
      </c>
      <c r="AE60" s="138">
        <f t="shared" si="1"/>
        <v>2.5190392501464487E-2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35.5672</v>
      </c>
      <c r="W61" s="133">
        <v>42677</v>
      </c>
      <c r="X61" s="10">
        <v>37.04</v>
      </c>
      <c r="Y61" s="10">
        <v>37.1</v>
      </c>
      <c r="Z61" s="10">
        <v>33.6</v>
      </c>
      <c r="AA61" s="10">
        <v>34.14</v>
      </c>
      <c r="AB61" s="95">
        <v>17825900</v>
      </c>
      <c r="AC61" s="10">
        <v>34.14</v>
      </c>
      <c r="AD61" s="2">
        <f t="shared" si="0"/>
        <v>3.5</v>
      </c>
      <c r="AE61" s="138">
        <f t="shared" si="1"/>
        <v>-6.8993727842923347E-2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35.180599999999998</v>
      </c>
      <c r="W62" s="133">
        <v>42676</v>
      </c>
      <c r="X62" s="10">
        <v>37.119999999999997</v>
      </c>
      <c r="Y62" s="10">
        <v>37.56</v>
      </c>
      <c r="Z62" s="10">
        <v>36.35</v>
      </c>
      <c r="AA62" s="10">
        <v>36.67</v>
      </c>
      <c r="AB62" s="95">
        <v>5929200</v>
      </c>
      <c r="AC62" s="10">
        <v>36.67</v>
      </c>
      <c r="AD62" s="2">
        <f t="shared" si="0"/>
        <v>1.2100000000000009</v>
      </c>
      <c r="AE62" s="138">
        <f t="shared" si="1"/>
        <v>-1.3186221743810456E-2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34.793999999999997</v>
      </c>
      <c r="W63" s="133">
        <v>42675</v>
      </c>
      <c r="X63" s="10">
        <v>36.54</v>
      </c>
      <c r="Y63" s="10">
        <v>37.32</v>
      </c>
      <c r="Z63" s="10">
        <v>36.51</v>
      </c>
      <c r="AA63" s="10">
        <v>37.159999999999997</v>
      </c>
      <c r="AB63" s="95">
        <v>6488900</v>
      </c>
      <c r="AC63" s="10">
        <v>37.159999999999997</v>
      </c>
      <c r="AD63" s="2">
        <f t="shared" si="0"/>
        <v>0.81000000000000227</v>
      </c>
      <c r="AE63" s="138">
        <f t="shared" si="1"/>
        <v>1.8082191780821821E-2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42674</v>
      </c>
      <c r="X64" s="10">
        <v>37.29</v>
      </c>
      <c r="Y64" s="10">
        <v>37.479999999999997</v>
      </c>
      <c r="Z64" s="10">
        <v>36.479999999999997</v>
      </c>
      <c r="AA64" s="10">
        <v>36.5</v>
      </c>
      <c r="AB64" s="95">
        <v>5458100</v>
      </c>
      <c r="AC64" s="10">
        <v>36.5</v>
      </c>
      <c r="AD64" s="2">
        <f t="shared" si="0"/>
        <v>1</v>
      </c>
      <c r="AE64" s="138">
        <f t="shared" si="1"/>
        <v>-1.8553374563054503E-2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42671</v>
      </c>
      <c r="X65" s="10">
        <v>37.86</v>
      </c>
      <c r="Y65" s="10">
        <v>38.75</v>
      </c>
      <c r="Z65" s="10">
        <v>36.67</v>
      </c>
      <c r="AA65" s="10">
        <v>37.19</v>
      </c>
      <c r="AB65" s="95">
        <v>7760300</v>
      </c>
      <c r="AC65" s="10">
        <v>37.19</v>
      </c>
      <c r="AD65" s="2">
        <f t="shared" si="0"/>
        <v>2.0799999999999983</v>
      </c>
      <c r="AE65" s="138">
        <f t="shared" si="1"/>
        <v>-2.1830615465544545E-2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42670</v>
      </c>
      <c r="X66" s="10">
        <v>38.24</v>
      </c>
      <c r="Y66" s="10">
        <v>38.380000000000003</v>
      </c>
      <c r="Z66" s="10">
        <v>37.61</v>
      </c>
      <c r="AA66" s="10">
        <v>38.020000000000003</v>
      </c>
      <c r="AB66" s="95">
        <v>4515800</v>
      </c>
      <c r="AC66" s="10">
        <v>38.020000000000003</v>
      </c>
      <c r="AD66" s="2">
        <f t="shared" si="0"/>
        <v>0.77000000000000313</v>
      </c>
      <c r="AE66" s="138">
        <f t="shared" si="1"/>
        <v>-1.5756302521007237E-3</v>
      </c>
    </row>
    <row r="67" spans="2:31" x14ac:dyDescent="0.25">
      <c r="W67" s="133">
        <v>42669</v>
      </c>
      <c r="X67" s="10">
        <v>38.479999999999997</v>
      </c>
      <c r="Y67" s="10">
        <v>38.770000000000003</v>
      </c>
      <c r="Z67" s="10">
        <v>37.65</v>
      </c>
      <c r="AA67" s="10">
        <v>38.08</v>
      </c>
      <c r="AB67" s="95">
        <v>7047100</v>
      </c>
      <c r="AC67" s="10">
        <v>38.08</v>
      </c>
      <c r="AD67" s="2">
        <f>Y67-Z67</f>
        <v>1.1200000000000045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31" priority="25">
      <formula>N19&gt;0</formula>
    </cfRule>
    <cfRule type="expression" dxfId="103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29" priority="19">
      <formula>F21&gt;0</formula>
    </cfRule>
    <cfRule type="expression" dxfId="1028" priority="20">
      <formula>F21&lt;0</formula>
    </cfRule>
  </conditionalFormatting>
  <conditionalFormatting sqref="H21:H31">
    <cfRule type="expression" dxfId="1027" priority="17">
      <formula>H21&gt;0</formula>
    </cfRule>
    <cfRule type="expression" dxfId="1026" priority="18">
      <formula>H21&lt;0</formula>
    </cfRule>
  </conditionalFormatting>
  <conditionalFormatting sqref="I21:I31">
    <cfRule type="expression" dxfId="1025" priority="15">
      <formula>I21&gt;0</formula>
    </cfRule>
    <cfRule type="expression" dxfId="1024" priority="16">
      <formula>I21&lt;0</formula>
    </cfRule>
  </conditionalFormatting>
  <conditionalFormatting sqref="Q8">
    <cfRule type="expression" dxfId="1023" priority="7">
      <formula>Q8&gt;0</formula>
    </cfRule>
    <cfRule type="expression" dxfId="1022" priority="8">
      <formula>Q8&lt;0</formula>
    </cfRule>
  </conditionalFormatting>
  <conditionalFormatting sqref="Q7">
    <cfRule type="expression" dxfId="1021" priority="9">
      <formula>Q7&gt;0</formula>
    </cfRule>
    <cfRule type="expression" dxfId="1020" priority="10">
      <formula>Q7&lt;0</formula>
    </cfRule>
  </conditionalFormatting>
  <conditionalFormatting sqref="F56:F66">
    <cfRule type="expression" dxfId="1019" priority="5">
      <formula>F56&gt;0</formula>
    </cfRule>
    <cfRule type="expression" dxfId="1018" priority="6">
      <formula>F56&lt;0</formula>
    </cfRule>
  </conditionalFormatting>
  <conditionalFormatting sqref="H56:H66">
    <cfRule type="expression" dxfId="1017" priority="3">
      <formula>H56&gt;0</formula>
    </cfRule>
    <cfRule type="expression" dxfId="1016" priority="4">
      <formula>H56&lt;0</formula>
    </cfRule>
  </conditionalFormatting>
  <conditionalFormatting sqref="I56:I66">
    <cfRule type="expression" dxfId="1015" priority="1">
      <formula>I56&gt;0</formula>
    </cfRule>
    <cfRule type="expression" dxfId="101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75</v>
      </c>
      <c r="T2" s="1">
        <v>42568</v>
      </c>
      <c r="U2" t="s">
        <v>254</v>
      </c>
      <c r="W2" s="133">
        <v>42766</v>
      </c>
      <c r="X2" s="10">
        <v>78.66</v>
      </c>
      <c r="Y2" s="10">
        <v>79.13</v>
      </c>
      <c r="Z2" s="10">
        <v>76.319999999999993</v>
      </c>
      <c r="AA2" s="10">
        <v>77.67</v>
      </c>
      <c r="AB2" s="95">
        <v>2115500</v>
      </c>
      <c r="AC2" s="10">
        <v>77.67</v>
      </c>
      <c r="AD2" s="2">
        <f>Y2-Z2</f>
        <v>2.8100000000000023</v>
      </c>
      <c r="AE2" s="138">
        <f>AC2/AC3-1</f>
        <v>-1.8822637695805944E-2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79.439333333333337</v>
      </c>
      <c r="W3" s="133">
        <v>42765</v>
      </c>
      <c r="X3" s="10">
        <v>79.86</v>
      </c>
      <c r="Y3" s="10">
        <v>80.14</v>
      </c>
      <c r="Z3" s="10">
        <v>78.19</v>
      </c>
      <c r="AA3" s="10">
        <v>79.16</v>
      </c>
      <c r="AB3" s="95">
        <v>816500</v>
      </c>
      <c r="AC3" s="10">
        <v>79.16</v>
      </c>
      <c r="AD3" s="2">
        <f t="shared" ref="AD3:AD66" si="0">Y3-Z3</f>
        <v>1.9500000000000028</v>
      </c>
      <c r="AE3" s="138">
        <f t="shared" ref="AE3:AE66" si="1">AC3/AC4-1</f>
        <v>-1.0376297037129611E-2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77.010000000000005</v>
      </c>
      <c r="R4" s="526">
        <v>-8.5000000000000006E-3</v>
      </c>
      <c r="T4" s="1"/>
      <c r="W4" s="133">
        <v>42762</v>
      </c>
      <c r="X4" s="10">
        <v>81.94</v>
      </c>
      <c r="Y4" s="10">
        <v>81.94</v>
      </c>
      <c r="Z4" s="10">
        <v>79.930000000000007</v>
      </c>
      <c r="AA4" s="10">
        <v>79.989999999999995</v>
      </c>
      <c r="AB4" s="95">
        <v>785600</v>
      </c>
      <c r="AC4" s="10">
        <v>79.989999999999995</v>
      </c>
      <c r="AD4" s="2">
        <f t="shared" si="0"/>
        <v>2.0099999999999909</v>
      </c>
      <c r="AE4" s="138">
        <f t="shared" si="1"/>
        <v>-2.391702257474082E-2</v>
      </c>
      <c r="AK4" s="234"/>
      <c r="AN4" s="234"/>
    </row>
    <row r="5" spans="1:40" x14ac:dyDescent="0.25">
      <c r="B5" s="503">
        <v>42766</v>
      </c>
      <c r="C5" s="4">
        <v>25</v>
      </c>
      <c r="D5" s="3">
        <v>77</v>
      </c>
      <c r="E5" s="3">
        <v>0</v>
      </c>
      <c r="F5" s="3">
        <f>C5*D5+E5</f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5775.75</v>
      </c>
      <c r="T5" s="1"/>
      <c r="W5" s="133">
        <v>42761</v>
      </c>
      <c r="X5" s="10">
        <v>83.13</v>
      </c>
      <c r="Y5" s="10">
        <v>83.69</v>
      </c>
      <c r="Z5" s="10">
        <v>81.91</v>
      </c>
      <c r="AA5" s="10">
        <v>81.95</v>
      </c>
      <c r="AB5" s="95">
        <v>618800</v>
      </c>
      <c r="AC5" s="10">
        <v>81.95</v>
      </c>
      <c r="AD5" s="2">
        <f t="shared" si="0"/>
        <v>1.7800000000000011</v>
      </c>
      <c r="AE5" s="138">
        <f t="shared" si="1"/>
        <v>-1.2412629549289012E-2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5957.9500000000007</v>
      </c>
      <c r="W6" s="133">
        <v>42760</v>
      </c>
      <c r="X6" s="10">
        <v>82.68</v>
      </c>
      <c r="Y6" s="10">
        <v>84.25</v>
      </c>
      <c r="Z6" s="10">
        <v>82.52</v>
      </c>
      <c r="AA6" s="10">
        <v>82.98</v>
      </c>
      <c r="AB6" s="95">
        <v>1190300</v>
      </c>
      <c r="AC6" s="10">
        <v>82.98</v>
      </c>
      <c r="AD6" s="2">
        <f t="shared" si="0"/>
        <v>1.730000000000004</v>
      </c>
      <c r="AE6" s="138" t="e">
        <f t="shared" si="1"/>
        <v>#DIV/0!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493.75000000000091</v>
      </c>
      <c r="R7" s="30">
        <v>42779</v>
      </c>
      <c r="W7" s="133">
        <v>42760</v>
      </c>
      <c r="X7" s="10" t="s">
        <v>139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-182.19999999999982</v>
      </c>
      <c r="W8" s="133">
        <v>42759</v>
      </c>
      <c r="X8" s="10">
        <v>81.41</v>
      </c>
      <c r="Y8" s="10">
        <v>82.93</v>
      </c>
      <c r="Z8" s="10">
        <v>80.849999999999994</v>
      </c>
      <c r="AA8" s="10">
        <v>82.73</v>
      </c>
      <c r="AB8" s="95">
        <v>832700</v>
      </c>
      <c r="AC8" s="10">
        <v>82.47</v>
      </c>
      <c r="AD8" s="2">
        <f t="shared" si="0"/>
        <v>2.0800000000000125</v>
      </c>
      <c r="AE8" s="138">
        <f t="shared" si="1"/>
        <v>2.2439871063724359E-2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-3.0580988427227451E-2</v>
      </c>
      <c r="T9" s="158"/>
      <c r="W9" s="133">
        <v>42758</v>
      </c>
      <c r="X9" s="10">
        <v>80.52</v>
      </c>
      <c r="Y9" s="10">
        <v>81.03</v>
      </c>
      <c r="Z9" s="10">
        <v>80.02</v>
      </c>
      <c r="AA9" s="10">
        <v>80.91</v>
      </c>
      <c r="AB9" s="95">
        <v>726700</v>
      </c>
      <c r="AC9" s="10">
        <v>80.66</v>
      </c>
      <c r="AD9" s="2">
        <f t="shared" si="0"/>
        <v>1.0100000000000051</v>
      </c>
      <c r="AE9" s="138">
        <f t="shared" si="1"/>
        <v>2.3611283708213637E-3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42755</v>
      </c>
      <c r="X10" s="10">
        <v>81.05</v>
      </c>
      <c r="Y10" s="10">
        <v>81.95</v>
      </c>
      <c r="Z10" s="10">
        <v>80.28</v>
      </c>
      <c r="AA10" s="10">
        <v>80.72</v>
      </c>
      <c r="AB10" s="95">
        <v>840800</v>
      </c>
      <c r="AC10" s="10">
        <v>80.47</v>
      </c>
      <c r="AD10" s="2">
        <f t="shared" si="0"/>
        <v>1.6700000000000017</v>
      </c>
      <c r="AE10" s="138">
        <f t="shared" si="1"/>
        <v>-6.2096373571784991E-4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1.3100000000000001E-2</v>
      </c>
      <c r="W11" s="133">
        <v>42754</v>
      </c>
      <c r="X11" s="10">
        <v>81.97</v>
      </c>
      <c r="Y11" s="10">
        <v>82.46</v>
      </c>
      <c r="Z11" s="10">
        <v>80.349999999999994</v>
      </c>
      <c r="AA11" s="10">
        <v>80.77</v>
      </c>
      <c r="AB11" s="95">
        <v>742800</v>
      </c>
      <c r="AC11" s="10">
        <v>80.52</v>
      </c>
      <c r="AD11" s="2">
        <f t="shared" si="0"/>
        <v>2.1099999999999994</v>
      </c>
      <c r="AE11" s="138">
        <f t="shared" si="1"/>
        <v>-1.5286779992662369E-2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42753</v>
      </c>
      <c r="X12" s="10">
        <v>81.23</v>
      </c>
      <c r="Y12" s="10">
        <v>82.06</v>
      </c>
      <c r="Z12" s="10">
        <v>79.66</v>
      </c>
      <c r="AA12" s="10">
        <v>82.03</v>
      </c>
      <c r="AB12" s="95">
        <v>1327200</v>
      </c>
      <c r="AC12" s="10">
        <v>81.77</v>
      </c>
      <c r="AD12" s="2">
        <f t="shared" si="0"/>
        <v>2.4000000000000057</v>
      </c>
      <c r="AE12" s="138">
        <f t="shared" si="1"/>
        <v>1.0878971442700003E-2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42752</v>
      </c>
      <c r="X13" s="10">
        <v>80.680000000000007</v>
      </c>
      <c r="Y13" s="10">
        <v>83.17</v>
      </c>
      <c r="Z13" s="10">
        <v>80.52</v>
      </c>
      <c r="AA13" s="10">
        <v>81.150000000000006</v>
      </c>
      <c r="AB13" s="95">
        <v>1635300</v>
      </c>
      <c r="AC13" s="10">
        <v>80.89</v>
      </c>
      <c r="AD13" s="2">
        <f t="shared" si="0"/>
        <v>2.6500000000000057</v>
      </c>
      <c r="AE13" s="138">
        <f t="shared" si="1"/>
        <v>4.4703837079349551E-3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42748</v>
      </c>
      <c r="X14" s="10">
        <v>84.8</v>
      </c>
      <c r="Y14" s="10">
        <v>85.3</v>
      </c>
      <c r="Z14" s="10">
        <v>79.959999999999994</v>
      </c>
      <c r="AA14" s="10">
        <v>80.78</v>
      </c>
      <c r="AB14" s="95">
        <v>3152000</v>
      </c>
      <c r="AC14" s="10">
        <v>80.53</v>
      </c>
      <c r="AD14" s="2">
        <f t="shared" si="0"/>
        <v>5.3400000000000034</v>
      </c>
      <c r="AE14" s="138">
        <f t="shared" si="1"/>
        <v>-4.2335592817219658E-2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42747</v>
      </c>
      <c r="X15" s="10">
        <v>84.13</v>
      </c>
      <c r="Y15" s="10">
        <v>86.35</v>
      </c>
      <c r="Z15" s="10">
        <v>83.53</v>
      </c>
      <c r="AA15" s="10">
        <v>84.36</v>
      </c>
      <c r="AB15" s="95">
        <v>3726800</v>
      </c>
      <c r="AC15" s="10">
        <v>84.09</v>
      </c>
      <c r="AD15" s="2">
        <f t="shared" si="0"/>
        <v>2.8199999999999932</v>
      </c>
      <c r="AE15" s="138">
        <f t="shared" si="1"/>
        <v>-4.0270046192112385E-3</v>
      </c>
    </row>
    <row r="16" spans="1:40" x14ac:dyDescent="0.25">
      <c r="G16" s="1"/>
      <c r="H16" s="72"/>
      <c r="W16" s="133">
        <v>42746</v>
      </c>
      <c r="X16" s="10">
        <v>81.650000000000006</v>
      </c>
      <c r="Y16" s="10">
        <v>85.3</v>
      </c>
      <c r="Z16" s="10">
        <v>81.5</v>
      </c>
      <c r="AA16" s="10">
        <v>84.7</v>
      </c>
      <c r="AB16" s="95">
        <v>4111200</v>
      </c>
      <c r="AC16" s="10">
        <v>84.43</v>
      </c>
      <c r="AD16" s="2">
        <f t="shared" si="0"/>
        <v>3.7999999999999972</v>
      </c>
      <c r="AE16" s="138">
        <f t="shared" si="1"/>
        <v>-3.1655006308062728E-2</v>
      </c>
    </row>
    <row r="17" spans="1:31" x14ac:dyDescent="0.25">
      <c r="G17" s="1"/>
      <c r="H17" s="72"/>
      <c r="W17" s="133">
        <v>42745</v>
      </c>
      <c r="X17" s="10">
        <v>85.96</v>
      </c>
      <c r="Y17" s="10">
        <v>87.99</v>
      </c>
      <c r="Z17" s="10">
        <v>85.67</v>
      </c>
      <c r="AA17" s="10">
        <v>87.46</v>
      </c>
      <c r="AB17" s="95">
        <v>1121900</v>
      </c>
      <c r="AC17" s="10">
        <v>87.19</v>
      </c>
      <c r="AD17" s="2">
        <f t="shared" si="0"/>
        <v>2.3199999999999932</v>
      </c>
      <c r="AE17" s="138">
        <f t="shared" si="1"/>
        <v>1.5608619685498093E-2</v>
      </c>
    </row>
    <row r="18" spans="1:31" x14ac:dyDescent="0.25">
      <c r="A18" s="32" t="s">
        <v>81</v>
      </c>
      <c r="B18" s="14"/>
      <c r="C18" s="14">
        <f>SUM(C2:C14)</f>
        <v>105</v>
      </c>
      <c r="D18" s="14"/>
      <c r="E18" s="14"/>
      <c r="F18" s="18">
        <f t="shared" ref="F18:M18" si="2">SUM(F2:F14)</f>
        <v>8405.9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42744</v>
      </c>
      <c r="X18" s="10">
        <v>87.84</v>
      </c>
      <c r="Y18" s="10">
        <v>88.1</v>
      </c>
      <c r="Z18" s="10">
        <v>85.25</v>
      </c>
      <c r="AA18" s="10">
        <v>86.12</v>
      </c>
      <c r="AB18" s="95">
        <v>1303100</v>
      </c>
      <c r="AC18" s="10">
        <v>85.85</v>
      </c>
      <c r="AD18" s="2">
        <f t="shared" si="0"/>
        <v>2.8499999999999943</v>
      </c>
      <c r="AE18" s="138">
        <f t="shared" si="1"/>
        <v>-2.3766204230156962E-2</v>
      </c>
    </row>
    <row r="19" spans="1:31" ht="15.75" thickBot="1" x14ac:dyDescent="0.3">
      <c r="A19" s="356" t="s">
        <v>198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42741</v>
      </c>
      <c r="X19" s="10">
        <v>88.01</v>
      </c>
      <c r="Y19" s="10">
        <v>88.53</v>
      </c>
      <c r="Z19" s="10">
        <v>87.12</v>
      </c>
      <c r="AA19" s="10">
        <v>88.22</v>
      </c>
      <c r="AB19" s="95">
        <v>1135800</v>
      </c>
      <c r="AC19" s="10">
        <v>87.94</v>
      </c>
      <c r="AD19" s="2">
        <f t="shared" si="0"/>
        <v>1.4099999999999966</v>
      </c>
      <c r="AE19" s="138">
        <f t="shared" si="1"/>
        <v>2.8509522180408808E-3</v>
      </c>
    </row>
    <row r="20" spans="1:31" x14ac:dyDescent="0.25">
      <c r="W20" s="133">
        <v>42740</v>
      </c>
      <c r="X20" s="10">
        <v>94.45</v>
      </c>
      <c r="Y20" s="10">
        <v>94.45</v>
      </c>
      <c r="Z20" s="10">
        <v>87.33</v>
      </c>
      <c r="AA20" s="10">
        <v>87.97</v>
      </c>
      <c r="AB20" s="95">
        <v>2754600</v>
      </c>
      <c r="AC20" s="10">
        <v>87.69</v>
      </c>
      <c r="AD20" s="2">
        <f t="shared" si="0"/>
        <v>7.1200000000000045</v>
      </c>
      <c r="AE20" s="138">
        <f t="shared" si="1"/>
        <v>-8.0142662330850767E-2</v>
      </c>
    </row>
    <row r="21" spans="1:31" x14ac:dyDescent="0.25">
      <c r="W21" s="133">
        <v>42739</v>
      </c>
      <c r="X21" s="10">
        <v>95.37</v>
      </c>
      <c r="Y21" s="10">
        <v>96.39</v>
      </c>
      <c r="Z21" s="10">
        <v>95.09</v>
      </c>
      <c r="AA21" s="10">
        <v>95.63</v>
      </c>
      <c r="AB21" s="95">
        <v>1050000</v>
      </c>
      <c r="AC21" s="10">
        <v>95.33</v>
      </c>
      <c r="AD21" s="2">
        <f t="shared" si="0"/>
        <v>1.2999999999999972</v>
      </c>
      <c r="AE21" s="138">
        <f t="shared" si="1"/>
        <v>7.2907861369400084E-3</v>
      </c>
    </row>
    <row r="22" spans="1:31" x14ac:dyDescent="0.25">
      <c r="W22" s="133">
        <v>42738</v>
      </c>
      <c r="X22" s="10">
        <v>94.79</v>
      </c>
      <c r="Y22" s="10">
        <v>95.92</v>
      </c>
      <c r="Z22" s="10">
        <v>93.97</v>
      </c>
      <c r="AA22" s="10">
        <v>94.94</v>
      </c>
      <c r="AB22" s="95">
        <v>1337700</v>
      </c>
      <c r="AC22" s="10">
        <v>94.64</v>
      </c>
      <c r="AD22" s="2">
        <f t="shared" si="0"/>
        <v>1.9500000000000028</v>
      </c>
      <c r="AE22" s="138">
        <f t="shared" si="1"/>
        <v>7.237122179651001E-3</v>
      </c>
    </row>
    <row r="23" spans="1:31" x14ac:dyDescent="0.25">
      <c r="W23" s="133">
        <v>42734</v>
      </c>
      <c r="X23" s="10">
        <v>93.91</v>
      </c>
      <c r="Y23" s="10">
        <v>94.99</v>
      </c>
      <c r="Z23" s="10">
        <v>93.54</v>
      </c>
      <c r="AA23" s="10">
        <v>94.26</v>
      </c>
      <c r="AB23" s="95">
        <v>979500</v>
      </c>
      <c r="AC23" s="10">
        <v>93.96</v>
      </c>
      <c r="AD23" s="2">
        <f t="shared" si="0"/>
        <v>1.4499999999999886</v>
      </c>
      <c r="AE23" s="138">
        <f t="shared" si="1"/>
        <v>3.3101975440468223E-3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42733</v>
      </c>
      <c r="X24" s="10">
        <v>93.74</v>
      </c>
      <c r="Y24" s="10">
        <v>95.04</v>
      </c>
      <c r="Z24" s="10">
        <v>93.4</v>
      </c>
      <c r="AA24" s="10">
        <v>93.95</v>
      </c>
      <c r="AB24" s="95">
        <v>709400</v>
      </c>
      <c r="AC24" s="10">
        <v>93.65</v>
      </c>
      <c r="AD24" s="2">
        <f t="shared" si="0"/>
        <v>1.6400000000000006</v>
      </c>
      <c r="AE24" s="138">
        <f t="shared" si="1"/>
        <v>2.5693180601649157E-3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42732</v>
      </c>
      <c r="X25" s="10">
        <v>94.18</v>
      </c>
      <c r="Y25" s="10">
        <v>94.95</v>
      </c>
      <c r="Z25" s="10">
        <v>92.96</v>
      </c>
      <c r="AA25" s="10">
        <v>93.7</v>
      </c>
      <c r="AB25" s="95">
        <v>936000</v>
      </c>
      <c r="AC25" s="10">
        <v>93.41</v>
      </c>
      <c r="AD25" s="2">
        <f t="shared" si="0"/>
        <v>1.9900000000000091</v>
      </c>
      <c r="AE25" s="138">
        <f t="shared" si="1"/>
        <v>-1.0704345964462902E-4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42731</v>
      </c>
      <c r="X26" s="10">
        <v>93.14</v>
      </c>
      <c r="Y26" s="10">
        <v>95</v>
      </c>
      <c r="Z26" s="10">
        <v>93.14</v>
      </c>
      <c r="AA26" s="10">
        <v>93.71</v>
      </c>
      <c r="AB26" s="95">
        <v>1132400</v>
      </c>
      <c r="AC26" s="10">
        <v>93.42</v>
      </c>
      <c r="AD26" s="2">
        <f t="shared" si="0"/>
        <v>1.8599999999999994</v>
      </c>
      <c r="AE26" s="138">
        <f t="shared" si="1"/>
        <v>5.3809728798965839E-3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42727</v>
      </c>
      <c r="X27" s="10">
        <v>93.71</v>
      </c>
      <c r="Y27" s="10">
        <v>94.78</v>
      </c>
      <c r="Z27" s="10">
        <v>92.65</v>
      </c>
      <c r="AA27" s="10">
        <v>93.21</v>
      </c>
      <c r="AB27" s="95">
        <v>948000</v>
      </c>
      <c r="AC27" s="10">
        <v>92.92</v>
      </c>
      <c r="AD27" s="2">
        <f t="shared" si="0"/>
        <v>2.1299999999999955</v>
      </c>
      <c r="AE27" s="138">
        <f t="shared" si="1"/>
        <v>-2.040597143163958E-3</v>
      </c>
    </row>
    <row r="28" spans="1:31" x14ac:dyDescent="0.25">
      <c r="A28" t="s">
        <v>436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42726</v>
      </c>
      <c r="X28" s="10">
        <v>94.28</v>
      </c>
      <c r="Y28" s="10">
        <v>95.45</v>
      </c>
      <c r="Z28" s="10">
        <v>93.21</v>
      </c>
      <c r="AA28" s="10">
        <v>93.4</v>
      </c>
      <c r="AB28" s="95">
        <v>1210700</v>
      </c>
      <c r="AC28" s="10">
        <v>93.11</v>
      </c>
      <c r="AD28" s="2">
        <f t="shared" si="0"/>
        <v>2.2400000000000091</v>
      </c>
      <c r="AE28" s="138">
        <f t="shared" si="1"/>
        <v>-1.4291763709506577E-2</v>
      </c>
    </row>
    <row r="29" spans="1:31" x14ac:dyDescent="0.25">
      <c r="A29" t="s">
        <v>436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42725</v>
      </c>
      <c r="X29" s="10">
        <v>95.05</v>
      </c>
      <c r="Y29" s="10">
        <v>95.61</v>
      </c>
      <c r="Z29" s="10">
        <v>94.06</v>
      </c>
      <c r="AA29" s="10">
        <v>94.76</v>
      </c>
      <c r="AB29" s="95">
        <v>679400</v>
      </c>
      <c r="AC29" s="10">
        <v>94.46</v>
      </c>
      <c r="AD29" s="2">
        <f t="shared" si="0"/>
        <v>1.5499999999999972</v>
      </c>
      <c r="AE29" s="138">
        <f t="shared" si="1"/>
        <v>-4.4266441821247948E-3</v>
      </c>
    </row>
    <row r="30" spans="1:31" x14ac:dyDescent="0.25">
      <c r="A30" t="s">
        <v>512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8">C30*(E30-D30)</f>
        <v>-132.6975000000001</v>
      </c>
      <c r="G30" s="40">
        <f t="shared" ref="G30" si="19">D30*C30</f>
        <v>5957.9475000000002</v>
      </c>
      <c r="H30" s="231">
        <f t="shared" ref="H30" si="20">(E30-D30)/D30</f>
        <v>-2.2272351342471561E-2</v>
      </c>
      <c r="I30" s="10"/>
      <c r="W30" s="133">
        <v>42724</v>
      </c>
      <c r="X30" s="10">
        <v>95</v>
      </c>
      <c r="Y30" s="10">
        <v>96.2</v>
      </c>
      <c r="Z30" s="10">
        <v>94.47</v>
      </c>
      <c r="AA30" s="10">
        <v>95.18</v>
      </c>
      <c r="AB30" s="95">
        <v>596000</v>
      </c>
      <c r="AC30" s="10">
        <v>94.88</v>
      </c>
      <c r="AD30" s="2">
        <f t="shared" si="0"/>
        <v>1.730000000000004</v>
      </c>
      <c r="AE30" s="138">
        <f t="shared" si="1"/>
        <v>8.1819147805759496E-3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42723</v>
      </c>
      <c r="X31" s="10">
        <v>94</v>
      </c>
      <c r="Y31" s="10">
        <v>95.81</v>
      </c>
      <c r="Z31" s="10">
        <v>94</v>
      </c>
      <c r="AA31" s="10">
        <v>94.41</v>
      </c>
      <c r="AB31" s="95">
        <v>836500</v>
      </c>
      <c r="AC31" s="10">
        <v>94.11</v>
      </c>
      <c r="AD31" s="2">
        <f t="shared" si="0"/>
        <v>1.8100000000000023</v>
      </c>
      <c r="AE31" s="138">
        <f t="shared" si="1"/>
        <v>3.6258931427961549E-3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42720</v>
      </c>
      <c r="X32" s="10">
        <v>94.97</v>
      </c>
      <c r="Y32" s="10">
        <v>95.87</v>
      </c>
      <c r="Z32" s="10">
        <v>93.25</v>
      </c>
      <c r="AA32" s="10">
        <v>94.07</v>
      </c>
      <c r="AB32" s="95">
        <v>2840300</v>
      </c>
      <c r="AC32" s="10">
        <v>93.77</v>
      </c>
      <c r="AD32" s="2">
        <f t="shared" si="0"/>
        <v>2.6200000000000045</v>
      </c>
      <c r="AE32" s="138">
        <f t="shared" si="1"/>
        <v>-1.0029560810810856E-2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42719</v>
      </c>
      <c r="X33" s="10">
        <v>95.31</v>
      </c>
      <c r="Y33" s="10">
        <v>96.75</v>
      </c>
      <c r="Z33" s="10">
        <v>94.82</v>
      </c>
      <c r="AA33" s="10">
        <v>95.02</v>
      </c>
      <c r="AB33" s="95">
        <v>849900</v>
      </c>
      <c r="AC33" s="10">
        <v>94.72</v>
      </c>
      <c r="AD33" s="2">
        <f t="shared" si="0"/>
        <v>1.9300000000000068</v>
      </c>
      <c r="AE33" s="138">
        <f t="shared" si="1"/>
        <v>5.2815041723874856E-4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42718</v>
      </c>
      <c r="X34" s="10">
        <v>96.58</v>
      </c>
      <c r="Y34" s="10">
        <v>96.87</v>
      </c>
      <c r="Z34" s="10">
        <v>94.4</v>
      </c>
      <c r="AA34" s="10">
        <v>94.97</v>
      </c>
      <c r="AB34" s="95">
        <v>961700</v>
      </c>
      <c r="AC34" s="10">
        <v>94.67</v>
      </c>
      <c r="AD34" s="2">
        <f t="shared" si="0"/>
        <v>2.4699999999999989</v>
      </c>
      <c r="AE34" s="138">
        <f t="shared" si="1"/>
        <v>-1.2516950036507768E-2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42717</v>
      </c>
      <c r="X35" s="10">
        <v>96.47</v>
      </c>
      <c r="Y35" s="10">
        <v>97.04</v>
      </c>
      <c r="Z35" s="10">
        <v>94.33</v>
      </c>
      <c r="AA35" s="10">
        <v>96.17</v>
      </c>
      <c r="AB35" s="95">
        <v>900700</v>
      </c>
      <c r="AC35" s="10">
        <v>95.87</v>
      </c>
      <c r="AD35" s="2">
        <f t="shared" si="0"/>
        <v>2.710000000000008</v>
      </c>
      <c r="AE35" s="138">
        <f t="shared" si="1"/>
        <v>-2.289520241440357E-3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42716</v>
      </c>
      <c r="X36" s="10">
        <v>98.49</v>
      </c>
      <c r="Y36" s="10">
        <v>98.72</v>
      </c>
      <c r="Z36" s="10">
        <v>96.22</v>
      </c>
      <c r="AA36" s="10">
        <v>96.39</v>
      </c>
      <c r="AB36" s="95">
        <v>956900</v>
      </c>
      <c r="AC36" s="10">
        <v>96.09</v>
      </c>
      <c r="AD36" s="2">
        <f t="shared" si="0"/>
        <v>2.5</v>
      </c>
      <c r="AE36" s="138">
        <f t="shared" si="1"/>
        <v>-2.3574839955288973E-2</v>
      </c>
    </row>
    <row r="37" spans="2:31" x14ac:dyDescent="0.25">
      <c r="W37" s="133">
        <v>42713</v>
      </c>
      <c r="X37" s="10">
        <v>97.7</v>
      </c>
      <c r="Y37" s="10">
        <v>98.88</v>
      </c>
      <c r="Z37" s="10">
        <v>96.34</v>
      </c>
      <c r="AA37" s="10">
        <v>98.72</v>
      </c>
      <c r="AB37" s="95">
        <v>1782000</v>
      </c>
      <c r="AC37" s="10">
        <v>98.41</v>
      </c>
      <c r="AD37" s="2">
        <f t="shared" si="0"/>
        <v>2.539999999999992</v>
      </c>
      <c r="AE37" s="138">
        <f t="shared" si="1"/>
        <v>6.8549212195621045E-3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21">C38*(E38-D38)</f>
        <v>15.999999999999943</v>
      </c>
      <c r="G38" s="382">
        <f t="shared" ref="G38:G46" si="22">D38*C38</f>
        <v>1924</v>
      </c>
      <c r="H38" s="383">
        <f t="shared" ref="H38:H46" si="23">(E38-D38)/D38</f>
        <v>8.316008316008287E-3</v>
      </c>
      <c r="I38" s="383"/>
      <c r="W38" s="133">
        <v>42712</v>
      </c>
      <c r="X38" s="10">
        <v>95</v>
      </c>
      <c r="Y38" s="10">
        <v>99.19</v>
      </c>
      <c r="Z38" s="10">
        <v>94.2</v>
      </c>
      <c r="AA38" s="10">
        <v>98.05</v>
      </c>
      <c r="AB38" s="95">
        <v>1529900</v>
      </c>
      <c r="AC38" s="10">
        <v>97.74</v>
      </c>
      <c r="AD38" s="2">
        <f t="shared" si="0"/>
        <v>4.9899999999999949</v>
      </c>
      <c r="AE38" s="138">
        <f t="shared" si="1"/>
        <v>2.8950415833245646E-2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21"/>
        <v>50.600000000000023</v>
      </c>
      <c r="G39" s="382">
        <f t="shared" si="22"/>
        <v>1924</v>
      </c>
      <c r="H39" s="383">
        <f t="shared" si="23"/>
        <v>2.6299376299376311E-2</v>
      </c>
      <c r="I39" s="383"/>
      <c r="T39" s="112" t="s">
        <v>113</v>
      </c>
      <c r="U39" s="9"/>
      <c r="W39" s="133">
        <v>42711</v>
      </c>
      <c r="X39" s="10">
        <v>94.5</v>
      </c>
      <c r="Y39" s="10">
        <v>95.55</v>
      </c>
      <c r="Z39" s="10">
        <v>93.56</v>
      </c>
      <c r="AA39" s="10">
        <v>95.29</v>
      </c>
      <c r="AB39" s="95">
        <v>1253700</v>
      </c>
      <c r="AC39" s="10">
        <v>94.99</v>
      </c>
      <c r="AD39" s="2">
        <f t="shared" si="0"/>
        <v>1.9899999999999949</v>
      </c>
      <c r="AE39" s="138">
        <f t="shared" si="1"/>
        <v>1.3983774551665107E-2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21"/>
        <v>-176.20199999999988</v>
      </c>
      <c r="G40" s="382">
        <f t="shared" si="22"/>
        <v>4063.752</v>
      </c>
      <c r="H40" s="383">
        <f t="shared" si="23"/>
        <v>-4.3359437288495929E-2</v>
      </c>
      <c r="I40" s="384"/>
      <c r="T40" s="139" t="s">
        <v>98</v>
      </c>
      <c r="U40" s="367">
        <v>77.67</v>
      </c>
      <c r="W40" s="133">
        <v>42710</v>
      </c>
      <c r="X40" s="10">
        <v>92.25</v>
      </c>
      <c r="Y40" s="10">
        <v>94.22</v>
      </c>
      <c r="Z40" s="10">
        <v>92.25</v>
      </c>
      <c r="AA40" s="10">
        <v>93.98</v>
      </c>
      <c r="AB40" s="95">
        <v>1871600</v>
      </c>
      <c r="AC40" s="10">
        <v>93.68</v>
      </c>
      <c r="AD40" s="2">
        <f t="shared" si="0"/>
        <v>1.9699999999999989</v>
      </c>
      <c r="AE40" s="138">
        <f t="shared" si="1"/>
        <v>3.5350830208893402E-3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21"/>
        <v>-51.239999999999952</v>
      </c>
      <c r="G41" s="382">
        <f t="shared" si="22"/>
        <v>2283.9899999999998</v>
      </c>
      <c r="H41" s="383">
        <f t="shared" si="23"/>
        <v>-2.2434423968581276E-2</v>
      </c>
      <c r="I41" s="383"/>
      <c r="T41" s="108" t="s">
        <v>99</v>
      </c>
      <c r="U41" s="368">
        <v>77.19</v>
      </c>
      <c r="W41" s="133">
        <v>42709</v>
      </c>
      <c r="X41" s="10">
        <v>92.7</v>
      </c>
      <c r="Y41" s="10">
        <v>94.13</v>
      </c>
      <c r="Z41" s="10">
        <v>92.1</v>
      </c>
      <c r="AA41" s="10">
        <v>93.64</v>
      </c>
      <c r="AB41" s="95">
        <v>1598700</v>
      </c>
      <c r="AC41" s="10">
        <v>93.35</v>
      </c>
      <c r="AD41" s="2">
        <f t="shared" si="0"/>
        <v>2.0300000000000011</v>
      </c>
      <c r="AE41" s="138">
        <f t="shared" si="1"/>
        <v>1.7106123338417989E-2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21"/>
        <v>-146.2399999999999</v>
      </c>
      <c r="G42" s="382">
        <f t="shared" si="22"/>
        <v>2283.9899999999998</v>
      </c>
      <c r="H42" s="383">
        <f t="shared" si="23"/>
        <v>-6.402830134983073E-2</v>
      </c>
      <c r="I42" s="383"/>
      <c r="O42" s="636" t="s">
        <v>78</v>
      </c>
      <c r="P42" s="636"/>
      <c r="T42" s="108" t="s">
        <v>100</v>
      </c>
      <c r="U42" s="368" t="s">
        <v>129</v>
      </c>
      <c r="W42" s="133">
        <v>42706</v>
      </c>
      <c r="X42" s="10">
        <v>91.62</v>
      </c>
      <c r="Y42" s="10">
        <v>92.98</v>
      </c>
      <c r="Z42" s="10">
        <v>90.83</v>
      </c>
      <c r="AA42" s="10">
        <v>92.07</v>
      </c>
      <c r="AB42" s="95">
        <v>1459000</v>
      </c>
      <c r="AC42" s="10">
        <v>91.78</v>
      </c>
      <c r="AD42" s="2">
        <f t="shared" si="0"/>
        <v>2.1500000000000057</v>
      </c>
      <c r="AE42" s="138">
        <f t="shared" si="1"/>
        <v>9.0149516270889851E-3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21"/>
        <v>-159.23999999999978</v>
      </c>
      <c r="G43" s="382">
        <f t="shared" si="22"/>
        <v>4352.74</v>
      </c>
      <c r="H43" s="383">
        <f t="shared" si="23"/>
        <v>-3.6583852929419118E-2</v>
      </c>
      <c r="I43" s="383"/>
      <c r="O43" s="83">
        <v>1.1000000000000001</v>
      </c>
      <c r="P43" s="83">
        <f>O43*$Q$4</f>
        <v>84.711000000000013</v>
      </c>
      <c r="Q43" s="2"/>
      <c r="T43" s="108" t="s">
        <v>101</v>
      </c>
      <c r="U43" s="368" t="s">
        <v>129</v>
      </c>
      <c r="W43" s="133">
        <v>42705</v>
      </c>
      <c r="X43" s="10">
        <v>91.83</v>
      </c>
      <c r="Y43" s="10">
        <v>93.09</v>
      </c>
      <c r="Z43" s="10">
        <v>91.07</v>
      </c>
      <c r="AA43" s="10">
        <v>91.25</v>
      </c>
      <c r="AB43" s="95">
        <v>1237200</v>
      </c>
      <c r="AC43" s="10">
        <v>90.96</v>
      </c>
      <c r="AD43" s="2">
        <f t="shared" si="0"/>
        <v>2.0200000000000102</v>
      </c>
      <c r="AE43" s="138">
        <f t="shared" si="1"/>
        <v>-4.3956043956050461E-4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21"/>
        <v>-37.790000000000035</v>
      </c>
      <c r="G44" s="382">
        <f t="shared" si="22"/>
        <v>2188.04</v>
      </c>
      <c r="H44" s="383">
        <f t="shared" si="23"/>
        <v>-1.7271165060967823E-2</v>
      </c>
      <c r="I44" s="383"/>
      <c r="O44" s="83">
        <v>1.0900000000000001</v>
      </c>
      <c r="P44" s="83">
        <f t="shared" ref="P44:P63" si="24">O44*$Q$4</f>
        <v>83.940900000000013</v>
      </c>
      <c r="Q44" s="2"/>
      <c r="T44" s="108" t="s">
        <v>102</v>
      </c>
      <c r="U44" s="368">
        <v>108.07</v>
      </c>
      <c r="W44" s="133">
        <v>42704</v>
      </c>
      <c r="X44" s="10">
        <v>91.66</v>
      </c>
      <c r="Y44" s="10">
        <v>93.63</v>
      </c>
      <c r="Z44" s="10">
        <v>90.67</v>
      </c>
      <c r="AA44" s="10">
        <v>91.29</v>
      </c>
      <c r="AB44" s="95">
        <v>1337600</v>
      </c>
      <c r="AC44" s="10">
        <v>91</v>
      </c>
      <c r="AD44" s="2">
        <f t="shared" si="0"/>
        <v>2.9599999999999937</v>
      </c>
      <c r="AE44" s="138">
        <f t="shared" si="1"/>
        <v>-5.7904512181798928E-3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21"/>
        <v>-137.54000000000025</v>
      </c>
      <c r="G45" s="382">
        <f t="shared" si="22"/>
        <v>2188.04</v>
      </c>
      <c r="H45" s="383">
        <f t="shared" si="23"/>
        <v>-6.285991115336112E-2</v>
      </c>
      <c r="I45" s="383"/>
      <c r="O45" s="83">
        <v>1.08</v>
      </c>
      <c r="P45" s="83">
        <f t="shared" si="24"/>
        <v>83.170800000000014</v>
      </c>
      <c r="Q45" s="2"/>
      <c r="T45" s="108" t="s">
        <v>103</v>
      </c>
      <c r="U45" s="368">
        <v>1.07236</v>
      </c>
      <c r="W45" s="133">
        <v>42703</v>
      </c>
      <c r="X45" s="10">
        <v>92.97</v>
      </c>
      <c r="Y45" s="10">
        <v>94</v>
      </c>
      <c r="Z45" s="10">
        <v>91.57</v>
      </c>
      <c r="AA45" s="10">
        <v>91.82</v>
      </c>
      <c r="AB45" s="95">
        <v>1398000</v>
      </c>
      <c r="AC45" s="10">
        <v>91.53</v>
      </c>
      <c r="AD45" s="2">
        <f t="shared" si="0"/>
        <v>2.4300000000000068</v>
      </c>
      <c r="AE45" s="138">
        <f t="shared" si="1"/>
        <v>-4.5676998368678889E-3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21"/>
        <v>-167.54249999999934</v>
      </c>
      <c r="G46" s="382">
        <f t="shared" si="22"/>
        <v>6112.0424999999996</v>
      </c>
      <c r="H46" s="383">
        <f t="shared" si="23"/>
        <v>-2.7411867636718715E-2</v>
      </c>
      <c r="I46" s="383"/>
      <c r="O46" s="83">
        <v>1.07</v>
      </c>
      <c r="P46" s="83">
        <f t="shared" si="24"/>
        <v>82.400700000000015</v>
      </c>
      <c r="Q46" s="2"/>
      <c r="T46" s="108" t="s">
        <v>104</v>
      </c>
      <c r="U46" s="368" t="s">
        <v>389</v>
      </c>
      <c r="W46" s="133">
        <v>42702</v>
      </c>
      <c r="X46" s="10">
        <v>92.93</v>
      </c>
      <c r="Y46" s="10">
        <v>94.49</v>
      </c>
      <c r="Z46" s="10">
        <v>92</v>
      </c>
      <c r="AA46" s="10">
        <v>92.24</v>
      </c>
      <c r="AB46" s="95">
        <v>1149100</v>
      </c>
      <c r="AC46" s="10">
        <v>91.95</v>
      </c>
      <c r="AD46" s="2">
        <f t="shared" si="0"/>
        <v>2.4899999999999949</v>
      </c>
      <c r="AE46" s="138">
        <f t="shared" si="1"/>
        <v>-8.9458935115326321E-3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5">C47*(E47-D47)</f>
        <v>-58.042499999999819</v>
      </c>
      <c r="G47" s="382">
        <f t="shared" ref="G47:G48" si="26">D47*C47</f>
        <v>6112.0424999999996</v>
      </c>
      <c r="H47" s="383">
        <f t="shared" ref="H47:H48" si="27">(E47-D47)/D47</f>
        <v>-9.4964162961890114E-3</v>
      </c>
      <c r="I47" s="383"/>
      <c r="O47" s="83">
        <v>1.06</v>
      </c>
      <c r="P47" s="83">
        <f t="shared" si="24"/>
        <v>81.630600000000015</v>
      </c>
      <c r="Q47" s="2"/>
      <c r="T47" s="108"/>
      <c r="U47" s="368"/>
      <c r="W47" s="133">
        <v>42699</v>
      </c>
      <c r="X47" s="10">
        <v>94.29</v>
      </c>
      <c r="Y47" s="10">
        <v>94.93</v>
      </c>
      <c r="Z47" s="10">
        <v>92.53</v>
      </c>
      <c r="AA47" s="10">
        <v>93.07</v>
      </c>
      <c r="AB47" s="95">
        <v>490000</v>
      </c>
      <c r="AC47" s="10">
        <v>92.78</v>
      </c>
      <c r="AD47" s="2">
        <f t="shared" si="0"/>
        <v>2.4000000000000057</v>
      </c>
      <c r="AE47" s="138">
        <f t="shared" si="1"/>
        <v>-8.4428769904882905E-3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5"/>
        <v>195.77249999999998</v>
      </c>
      <c r="G48" s="382">
        <f t="shared" si="26"/>
        <v>4432.4775</v>
      </c>
      <c r="H48" s="383">
        <f t="shared" si="27"/>
        <v>4.4167736892065435E-2</v>
      </c>
      <c r="I48" s="383"/>
      <c r="O48" s="83">
        <v>1.05</v>
      </c>
      <c r="P48" s="83">
        <f t="shared" si="24"/>
        <v>80.860500000000002</v>
      </c>
      <c r="Q48" s="2"/>
      <c r="T48" s="108" t="s">
        <v>105</v>
      </c>
      <c r="U48" s="368" t="s">
        <v>525</v>
      </c>
      <c r="W48" s="133">
        <v>42697</v>
      </c>
      <c r="X48" s="10">
        <v>90.91</v>
      </c>
      <c r="Y48" s="10">
        <v>94.13</v>
      </c>
      <c r="Z48" s="10">
        <v>90.19</v>
      </c>
      <c r="AA48" s="10">
        <v>93.86</v>
      </c>
      <c r="AB48" s="95">
        <v>1353200</v>
      </c>
      <c r="AC48" s="10">
        <v>93.57</v>
      </c>
      <c r="AD48" s="2">
        <f t="shared" si="0"/>
        <v>3.9399999999999977</v>
      </c>
      <c r="AE48" s="138">
        <f t="shared" si="1"/>
        <v>3.3922651933701475E-2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8">C49*(E49-D49)</f>
        <v>38.472500000000025</v>
      </c>
      <c r="G49" s="382">
        <f t="shared" ref="G49" si="29">D49*C49</f>
        <v>4432.4775</v>
      </c>
      <c r="H49" s="383">
        <f t="shared" ref="H49" si="30">(E49-D49)/D49</f>
        <v>8.6796830891978632E-3</v>
      </c>
      <c r="I49" s="383"/>
      <c r="O49" s="83">
        <v>1.04</v>
      </c>
      <c r="P49" s="83">
        <f t="shared" si="24"/>
        <v>80.090400000000002</v>
      </c>
      <c r="Q49" s="2"/>
      <c r="T49" s="108" t="s">
        <v>106</v>
      </c>
      <c r="U49" s="368" t="s">
        <v>405</v>
      </c>
      <c r="W49" s="133">
        <v>42696</v>
      </c>
      <c r="X49" s="10">
        <v>98.97</v>
      </c>
      <c r="Y49" s="10">
        <v>101.46</v>
      </c>
      <c r="Z49" s="10">
        <v>89.86</v>
      </c>
      <c r="AA49" s="10">
        <v>90.79</v>
      </c>
      <c r="AB49" s="95">
        <v>5864700</v>
      </c>
      <c r="AC49" s="10">
        <v>90.5</v>
      </c>
      <c r="AD49" s="2">
        <f t="shared" si="0"/>
        <v>11.599999999999994</v>
      </c>
      <c r="AE49" s="138">
        <f t="shared" si="1"/>
        <v>2.1444695259593693E-2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31">C50*(E50-D50)</f>
        <v>466.37249999999932</v>
      </c>
      <c r="G50" s="382">
        <f t="shared" ref="G50" si="32">D50*C50</f>
        <v>4432.4775</v>
      </c>
      <c r="H50" s="383">
        <f t="shared" ref="H50" si="33">(E50-D50)/D50</f>
        <v>0.10521711616133399</v>
      </c>
      <c r="I50" s="383"/>
      <c r="O50" s="83">
        <v>1.03</v>
      </c>
      <c r="P50" s="83">
        <f t="shared" si="24"/>
        <v>79.320300000000003</v>
      </c>
      <c r="Q50" s="2"/>
      <c r="T50" s="108" t="s">
        <v>107</v>
      </c>
      <c r="U50" s="369">
        <v>1510895</v>
      </c>
      <c r="W50" s="133">
        <v>42695</v>
      </c>
      <c r="X50" s="10">
        <v>89.23</v>
      </c>
      <c r="Y50" s="10">
        <v>89.56</v>
      </c>
      <c r="Z50" s="10">
        <v>86.74</v>
      </c>
      <c r="AA50" s="10">
        <v>88.88</v>
      </c>
      <c r="AB50" s="95">
        <v>2560900</v>
      </c>
      <c r="AC50" s="10">
        <v>88.6</v>
      </c>
      <c r="AD50" s="2">
        <f t="shared" si="0"/>
        <v>2.8200000000000074</v>
      </c>
      <c r="AE50" s="138">
        <f t="shared" si="1"/>
        <v>-9.0211998195777188E-4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4">C51*(E51-D51)</f>
        <v>536.22249999999985</v>
      </c>
      <c r="G51" s="382">
        <f t="shared" ref="G51:G52" si="35">D51*C51</f>
        <v>4432.4775</v>
      </c>
      <c r="H51" s="383">
        <f t="shared" ref="H51:H52" si="36">(E51-D51)/D51</f>
        <v>0.12097579739547462</v>
      </c>
      <c r="I51" s="383"/>
      <c r="O51" s="83">
        <v>1.02</v>
      </c>
      <c r="P51" s="83">
        <f t="shared" si="24"/>
        <v>78.550200000000004</v>
      </c>
      <c r="Q51" s="2"/>
      <c r="T51" s="108" t="s">
        <v>110</v>
      </c>
      <c r="U51" s="369">
        <v>1467570</v>
      </c>
      <c r="W51" s="133">
        <v>42692</v>
      </c>
      <c r="X51" s="10">
        <v>91.37</v>
      </c>
      <c r="Y51" s="10">
        <v>91.37</v>
      </c>
      <c r="Z51" s="10">
        <v>87.68</v>
      </c>
      <c r="AA51" s="10">
        <v>88.96</v>
      </c>
      <c r="AB51" s="95">
        <v>1787700</v>
      </c>
      <c r="AC51" s="10">
        <v>88.68</v>
      </c>
      <c r="AD51" s="2">
        <f t="shared" si="0"/>
        <v>3.6899999999999977</v>
      </c>
      <c r="AE51" s="138">
        <f t="shared" si="1"/>
        <v>-3.4302515517804499E-2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4"/>
        <v>640.51000000000045</v>
      </c>
      <c r="G52" s="382">
        <f t="shared" si="35"/>
        <v>3972.49</v>
      </c>
      <c r="H52" s="383">
        <f t="shared" si="36"/>
        <v>0.16123640336413697</v>
      </c>
      <c r="I52" s="383"/>
      <c r="O52" s="83">
        <v>1.01</v>
      </c>
      <c r="P52" s="83">
        <f t="shared" si="24"/>
        <v>77.780100000000004</v>
      </c>
      <c r="Q52" s="2"/>
      <c r="T52" s="108" t="s">
        <v>108</v>
      </c>
      <c r="U52" s="368" t="s">
        <v>526</v>
      </c>
      <c r="W52" s="133">
        <v>42691</v>
      </c>
      <c r="X52" s="10">
        <v>91.13</v>
      </c>
      <c r="Y52" s="10">
        <v>92.28</v>
      </c>
      <c r="Z52" s="10">
        <v>90.47</v>
      </c>
      <c r="AA52" s="10">
        <v>92.12</v>
      </c>
      <c r="AB52" s="95">
        <v>1576500</v>
      </c>
      <c r="AC52" s="10">
        <v>91.83</v>
      </c>
      <c r="AD52" s="2">
        <f t="shared" si="0"/>
        <v>1.8100000000000023</v>
      </c>
      <c r="AE52" s="138">
        <f t="shared" si="1"/>
        <v>1.4023851590105885E-2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7">C53*(E53-D53)</f>
        <v>547.01000000000022</v>
      </c>
      <c r="G53" s="382">
        <f t="shared" ref="G53" si="38">D53*C53</f>
        <v>3972.49</v>
      </c>
      <c r="H53" s="383">
        <f t="shared" ref="H53" si="39">(E53-D53)/D53</f>
        <v>0.13769952850730907</v>
      </c>
      <c r="I53" s="383"/>
      <c r="O53" s="83">
        <v>1</v>
      </c>
      <c r="P53" s="83">
        <f t="shared" si="24"/>
        <v>77.010000000000005</v>
      </c>
      <c r="Q53" s="2"/>
      <c r="T53" s="108" t="s">
        <v>111</v>
      </c>
      <c r="U53" s="368">
        <v>11.53</v>
      </c>
      <c r="W53" s="133">
        <v>42690</v>
      </c>
      <c r="X53" s="10">
        <v>89.1</v>
      </c>
      <c r="Y53" s="10">
        <v>91.64</v>
      </c>
      <c r="Z53" s="10">
        <v>88.39</v>
      </c>
      <c r="AA53" s="10">
        <v>90.85</v>
      </c>
      <c r="AB53" s="95">
        <v>1192600</v>
      </c>
      <c r="AC53" s="10">
        <v>90.56</v>
      </c>
      <c r="AD53" s="2">
        <f t="shared" si="0"/>
        <v>3.25</v>
      </c>
      <c r="AE53" s="138">
        <f t="shared" si="1"/>
        <v>1.3882669055082841E-2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40">C54*(E54-D54)</f>
        <v>505.01000000000005</v>
      </c>
      <c r="G54" s="382">
        <f t="shared" ref="G54" si="41">D54*C54</f>
        <v>3972.49</v>
      </c>
      <c r="H54" s="383">
        <f t="shared" ref="H54" si="42">(E54-D54)/D54</f>
        <v>0.12712681466787834</v>
      </c>
      <c r="I54" s="383"/>
      <c r="O54" s="83">
        <v>0.99</v>
      </c>
      <c r="P54" s="83">
        <f t="shared" si="24"/>
        <v>76.239900000000006</v>
      </c>
      <c r="Q54" s="2"/>
      <c r="T54" s="108" t="s">
        <v>112</v>
      </c>
      <c r="U54" s="368">
        <v>6.68</v>
      </c>
      <c r="W54" s="133">
        <v>42689</v>
      </c>
      <c r="X54" s="10">
        <v>93.25</v>
      </c>
      <c r="Y54" s="10">
        <v>94.44</v>
      </c>
      <c r="Z54" s="10">
        <v>88</v>
      </c>
      <c r="AA54" s="10">
        <v>89.6</v>
      </c>
      <c r="AB54" s="95">
        <v>3213100</v>
      </c>
      <c r="AC54" s="10">
        <v>89.32</v>
      </c>
      <c r="AD54" s="2">
        <f t="shared" si="0"/>
        <v>6.4399999999999977</v>
      </c>
      <c r="AE54" s="138">
        <f t="shared" si="1"/>
        <v>-3.0710797612588325E-2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3">C55*(E55-D55)</f>
        <v>400.50999999999988</v>
      </c>
      <c r="G55" s="382">
        <f t="shared" ref="G55" si="44">D55*C55</f>
        <v>3972.49</v>
      </c>
      <c r="H55" s="383">
        <f t="shared" ref="H55" si="45">(E55-D55)/D55</f>
        <v>0.1008208957102472</v>
      </c>
      <c r="I55" s="383"/>
      <c r="O55" s="83">
        <v>0.98</v>
      </c>
      <c r="P55" s="83">
        <f t="shared" si="24"/>
        <v>75.469800000000006</v>
      </c>
      <c r="Q55" s="2"/>
      <c r="T55" s="108" t="s">
        <v>109</v>
      </c>
      <c r="U55" s="368" t="s">
        <v>527</v>
      </c>
      <c r="W55" s="133">
        <v>42688</v>
      </c>
      <c r="X55" s="10">
        <v>90.87</v>
      </c>
      <c r="Y55" s="10">
        <v>93.16</v>
      </c>
      <c r="Z55" s="10">
        <v>90.32</v>
      </c>
      <c r="AA55" s="10">
        <v>92.44</v>
      </c>
      <c r="AB55" s="95">
        <v>1568700</v>
      </c>
      <c r="AC55" s="10">
        <v>92.15</v>
      </c>
      <c r="AD55" s="2">
        <f t="shared" si="0"/>
        <v>2.8400000000000034</v>
      </c>
      <c r="AE55" s="138">
        <f t="shared" si="1"/>
        <v>2.5712377560106914E-2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6">C56*(E56-D56)</f>
        <v>504.01000000000022</v>
      </c>
      <c r="G56" s="382">
        <f t="shared" ref="G56" si="47">D56*C56</f>
        <v>3972.49</v>
      </c>
      <c r="H56" s="383">
        <f t="shared" ref="H56" si="48">(E56-D56)/D56</f>
        <v>0.12687508338598719</v>
      </c>
      <c r="I56" s="383"/>
      <c r="O56" s="83">
        <v>0.97</v>
      </c>
      <c r="P56" s="83">
        <f t="shared" si="24"/>
        <v>74.699700000000007</v>
      </c>
      <c r="W56" s="133">
        <v>42685</v>
      </c>
      <c r="X56" s="10">
        <v>89.76</v>
      </c>
      <c r="Y56" s="10">
        <v>90.66</v>
      </c>
      <c r="Z56" s="10">
        <v>89.23</v>
      </c>
      <c r="AA56" s="10">
        <v>90.12</v>
      </c>
      <c r="AB56" s="95">
        <v>1206900</v>
      </c>
      <c r="AC56" s="10">
        <v>89.84</v>
      </c>
      <c r="AD56" s="2">
        <f t="shared" si="0"/>
        <v>1.4299999999999926</v>
      </c>
      <c r="AE56" s="138">
        <f t="shared" si="1"/>
        <v>3.6867389118533378E-3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9">C57*(E57-D57)</f>
        <v>470.51000000000016</v>
      </c>
      <c r="G57" s="382">
        <f t="shared" ref="G57" si="50">D57*C57</f>
        <v>3972.49</v>
      </c>
      <c r="H57" s="383">
        <f t="shared" ref="H57" si="51">(E57-D57)/D57</f>
        <v>0.11844208544263174</v>
      </c>
      <c r="I57" s="383"/>
      <c r="O57" s="83">
        <v>0.96</v>
      </c>
      <c r="P57" s="83">
        <f t="shared" si="24"/>
        <v>73.929600000000008</v>
      </c>
      <c r="W57" s="133">
        <v>42684</v>
      </c>
      <c r="X57" s="10">
        <v>87.43</v>
      </c>
      <c r="Y57" s="10">
        <v>91.03</v>
      </c>
      <c r="Z57" s="10">
        <v>87.17</v>
      </c>
      <c r="AA57" s="10">
        <v>89.79</v>
      </c>
      <c r="AB57" s="95">
        <v>1545000</v>
      </c>
      <c r="AC57" s="10">
        <v>89.51</v>
      </c>
      <c r="AD57" s="2">
        <f t="shared" si="0"/>
        <v>3.8599999999999994</v>
      </c>
      <c r="AE57" s="138">
        <f t="shared" si="1"/>
        <v>3.5037002775208048E-2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52">C58*(E58-D58)</f>
        <v>500.50999999999988</v>
      </c>
      <c r="G58" s="382">
        <f t="shared" ref="G58:G59" si="53">D58*C58</f>
        <v>3972.49</v>
      </c>
      <c r="H58" s="383">
        <f t="shared" ref="H58:H59" si="54">(E58-D58)/D58</f>
        <v>0.12599402389936787</v>
      </c>
      <c r="I58" s="383"/>
      <c r="O58" s="83">
        <v>0.95</v>
      </c>
      <c r="P58" s="83">
        <f t="shared" si="24"/>
        <v>73.159500000000008</v>
      </c>
      <c r="W58" s="133">
        <v>42683</v>
      </c>
      <c r="X58" s="10">
        <v>81.36</v>
      </c>
      <c r="Y58" s="10">
        <v>86.9</v>
      </c>
      <c r="Z58" s="10">
        <v>81.209999999999994</v>
      </c>
      <c r="AA58" s="10">
        <v>86.75</v>
      </c>
      <c r="AB58" s="95">
        <v>1513300</v>
      </c>
      <c r="AC58" s="10">
        <v>86.48</v>
      </c>
      <c r="AD58" s="2">
        <f t="shared" si="0"/>
        <v>5.6900000000000119</v>
      </c>
      <c r="AE58" s="138">
        <f t="shared" si="1"/>
        <v>4.6846628737440943E-2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52"/>
        <v>413.46899999999977</v>
      </c>
      <c r="G59" s="382">
        <f t="shared" si="53"/>
        <v>2218.1310000000003</v>
      </c>
      <c r="H59" s="383">
        <f t="shared" si="54"/>
        <v>0.18640422950673324</v>
      </c>
      <c r="I59" s="383"/>
      <c r="O59" s="83">
        <v>0.94</v>
      </c>
      <c r="P59" s="83">
        <f t="shared" si="24"/>
        <v>72.389399999999995</v>
      </c>
      <c r="W59" s="133">
        <v>42682</v>
      </c>
      <c r="X59" s="10">
        <v>83.62</v>
      </c>
      <c r="Y59" s="10">
        <v>83.96</v>
      </c>
      <c r="Z59" s="10">
        <v>82.21</v>
      </c>
      <c r="AA59" s="10">
        <v>82.87</v>
      </c>
      <c r="AB59" s="95">
        <v>783500</v>
      </c>
      <c r="AC59" s="10">
        <v>82.61</v>
      </c>
      <c r="AD59" s="2">
        <f t="shared" si="0"/>
        <v>1.75</v>
      </c>
      <c r="AE59" s="138">
        <f t="shared" si="1"/>
        <v>-9.1159889648555481E-3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4"/>
        <v>71.61930000000001</v>
      </c>
      <c r="W60" s="133">
        <v>42681</v>
      </c>
      <c r="X60" s="10">
        <v>82.41</v>
      </c>
      <c r="Y60" s="10">
        <v>84.73</v>
      </c>
      <c r="Z60" s="10">
        <v>82.4</v>
      </c>
      <c r="AA60" s="10">
        <v>83.63</v>
      </c>
      <c r="AB60" s="95">
        <v>984700</v>
      </c>
      <c r="AC60" s="10">
        <v>83.37</v>
      </c>
      <c r="AD60" s="2">
        <f t="shared" si="0"/>
        <v>2.3299999999999983</v>
      </c>
      <c r="AE60" s="138">
        <f t="shared" si="1"/>
        <v>2.7610008628127902E-2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4"/>
        <v>70.84920000000001</v>
      </c>
      <c r="W61" s="133">
        <v>42678</v>
      </c>
      <c r="X61" s="10">
        <v>80.8</v>
      </c>
      <c r="Y61" s="10">
        <v>83.04</v>
      </c>
      <c r="Z61" s="10">
        <v>80.62</v>
      </c>
      <c r="AA61" s="10">
        <v>81.39</v>
      </c>
      <c r="AB61" s="95">
        <v>1055000</v>
      </c>
      <c r="AC61" s="10">
        <v>81.13</v>
      </c>
      <c r="AD61" s="2">
        <f t="shared" si="0"/>
        <v>2.4200000000000017</v>
      </c>
      <c r="AE61" s="138">
        <f t="shared" si="1"/>
        <v>7.4506395132247771E-3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4"/>
        <v>70.079100000000011</v>
      </c>
      <c r="W62" s="133">
        <v>42677</v>
      </c>
      <c r="X62" s="10">
        <v>80.59</v>
      </c>
      <c r="Y62" s="10">
        <v>82.39</v>
      </c>
      <c r="Z62" s="10">
        <v>79.92</v>
      </c>
      <c r="AA62" s="10">
        <v>80.78</v>
      </c>
      <c r="AB62" s="95">
        <v>1399100</v>
      </c>
      <c r="AC62" s="10">
        <v>80.53</v>
      </c>
      <c r="AD62" s="2">
        <f t="shared" si="0"/>
        <v>2.4699999999999989</v>
      </c>
      <c r="AE62" s="138">
        <f t="shared" si="1"/>
        <v>7.2545340838023886E-3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5">C63*(E63-D63)</f>
        <v>42.500000000000071</v>
      </c>
      <c r="G63" s="382">
        <f t="shared" ref="G63:G64" si="56">D63*C63</f>
        <v>1973.75</v>
      </c>
      <c r="H63" s="383">
        <f t="shared" ref="H63:H64" si="57">(E63-D63)/D63</f>
        <v>2.1532615579480718E-2</v>
      </c>
      <c r="I63" s="383"/>
      <c r="O63" s="83">
        <v>0.9</v>
      </c>
      <c r="P63" s="83">
        <f t="shared" si="24"/>
        <v>69.309000000000012</v>
      </c>
      <c r="W63" s="133">
        <v>42676</v>
      </c>
      <c r="X63" s="10">
        <v>80.459999999999994</v>
      </c>
      <c r="Y63" s="10">
        <v>81.12</v>
      </c>
      <c r="Z63" s="10">
        <v>79.47</v>
      </c>
      <c r="AA63" s="10">
        <v>80.2</v>
      </c>
      <c r="AB63" s="95">
        <v>1147100</v>
      </c>
      <c r="AC63" s="10">
        <v>79.95</v>
      </c>
      <c r="AD63" s="2">
        <f t="shared" si="0"/>
        <v>1.6500000000000057</v>
      </c>
      <c r="AE63" s="138">
        <f t="shared" si="1"/>
        <v>-6.4620355411953989E-3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5"/>
        <v>30.750000000000099</v>
      </c>
      <c r="G64" s="382">
        <f t="shared" si="56"/>
        <v>1973.75</v>
      </c>
      <c r="H64" s="383">
        <f t="shared" si="57"/>
        <v>1.5579480683977251E-2</v>
      </c>
      <c r="I64" s="383"/>
      <c r="W64" s="133">
        <v>42675</v>
      </c>
      <c r="X64" s="10">
        <v>81.17</v>
      </c>
      <c r="Y64" s="10">
        <v>81.790000000000006</v>
      </c>
      <c r="Z64" s="10">
        <v>79.91</v>
      </c>
      <c r="AA64" s="10">
        <v>80.72</v>
      </c>
      <c r="AB64" s="95">
        <v>1267600</v>
      </c>
      <c r="AC64" s="10">
        <v>80.47</v>
      </c>
      <c r="AD64" s="2">
        <f t="shared" si="0"/>
        <v>1.8800000000000097</v>
      </c>
      <c r="AE64" s="138">
        <f t="shared" si="1"/>
        <v>-6.5432098765432212E-3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8">C65*(E65-D65)</f>
        <v>75.750000000000028</v>
      </c>
      <c r="G65" s="382">
        <f t="shared" ref="G65" si="59">D65*C65</f>
        <v>1973.75</v>
      </c>
      <c r="H65" s="383">
        <f t="shared" ref="H65" si="60">(E65-D65)/D65</f>
        <v>3.8378720709309699E-2</v>
      </c>
      <c r="I65" s="383"/>
      <c r="W65" s="133">
        <v>42674</v>
      </c>
      <c r="X65" s="10">
        <v>80.81</v>
      </c>
      <c r="Y65" s="10">
        <v>81.739999999999995</v>
      </c>
      <c r="Z65" s="10">
        <v>80.75</v>
      </c>
      <c r="AA65" s="10">
        <v>81.260000000000005</v>
      </c>
      <c r="AB65" s="95">
        <v>716800</v>
      </c>
      <c r="AC65" s="10">
        <v>81</v>
      </c>
      <c r="AD65" s="2">
        <f t="shared" si="0"/>
        <v>0.98999999999999488</v>
      </c>
      <c r="AE65" s="138">
        <f t="shared" si="1"/>
        <v>1.0479041916167775E-2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61">C66*(E66-D66)</f>
        <v>53.749999999999787</v>
      </c>
      <c r="G66" s="382">
        <f t="shared" ref="G66" si="62">D66*C66</f>
        <v>1973.75</v>
      </c>
      <c r="H66" s="383">
        <f t="shared" ref="H66" si="63">(E66-D66)/D66</f>
        <v>2.7232425585813697E-2</v>
      </c>
      <c r="I66" s="383"/>
      <c r="W66" s="133">
        <v>42671</v>
      </c>
      <c r="X66" s="10">
        <v>79.91</v>
      </c>
      <c r="Y66" s="10">
        <v>82.29</v>
      </c>
      <c r="Z66" s="10">
        <v>79.91</v>
      </c>
      <c r="AA66" s="10">
        <v>80.41</v>
      </c>
      <c r="AB66" s="95">
        <v>861300</v>
      </c>
      <c r="AC66" s="10">
        <v>80.16</v>
      </c>
      <c r="AD66" s="2">
        <f t="shared" si="0"/>
        <v>2.3800000000000097</v>
      </c>
      <c r="AE66" s="138">
        <f t="shared" si="1"/>
        <v>3.1285195845325298E-3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4">C67*(E67-D67)</f>
        <v>88.250000000000028</v>
      </c>
      <c r="G67" s="382">
        <f t="shared" ref="G67" si="65">D67*C67</f>
        <v>1973.75</v>
      </c>
      <c r="H67" s="383">
        <f t="shared" ref="H67" si="66">(E67-D67)/D67</f>
        <v>4.4711842938568724E-2</v>
      </c>
      <c r="I67" s="383"/>
      <c r="W67" s="133">
        <v>42670</v>
      </c>
      <c r="X67" s="10">
        <v>82.63</v>
      </c>
      <c r="Y67" s="10">
        <v>83.39</v>
      </c>
      <c r="Z67" s="10">
        <v>80</v>
      </c>
      <c r="AA67" s="10">
        <v>80.16</v>
      </c>
      <c r="AB67" s="95">
        <v>827900</v>
      </c>
      <c r="AC67" s="10">
        <v>79.91</v>
      </c>
      <c r="AD67" s="2">
        <f>Y67-Z67</f>
        <v>3.3900000000000006</v>
      </c>
      <c r="AE67" s="138">
        <f>AC67/AC68-1</f>
        <v>-2.785888077858889E-2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7">C68*(E68-D68)</f>
        <v>70.499999999999829</v>
      </c>
      <c r="G68" s="382">
        <f t="shared" ref="G68" si="68">D68*C68</f>
        <v>1973.75</v>
      </c>
      <c r="H68" s="383">
        <f t="shared" ref="H68" si="69">(E68-D68)/D68</f>
        <v>3.5718809373020813E-2</v>
      </c>
      <c r="I68" s="383"/>
      <c r="W68" s="133">
        <v>42669</v>
      </c>
      <c r="X68" s="10">
        <v>80.349999999999994</v>
      </c>
      <c r="Y68" s="10">
        <v>83.26</v>
      </c>
      <c r="Z68" s="10">
        <v>80.2</v>
      </c>
      <c r="AA68" s="10">
        <v>82.46</v>
      </c>
      <c r="AB68" s="95">
        <v>1149900</v>
      </c>
      <c r="AC68" s="10">
        <v>82.2</v>
      </c>
      <c r="AD68" s="2">
        <f>Y68-Z68</f>
        <v>3.0600000000000023</v>
      </c>
      <c r="AE68" s="138" t="e">
        <f>AC68/AC70-1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70">C69*(E69-D69)</f>
        <v>-51.249999999999929</v>
      </c>
      <c r="G69" s="382">
        <f t="shared" ref="G69" si="71">D69*C69</f>
        <v>1973.75</v>
      </c>
      <c r="H69" s="383">
        <f t="shared" ref="H69" si="72">(E69-D69)/D69</f>
        <v>-2.5965801139961966E-2</v>
      </c>
      <c r="I69" s="383"/>
      <c r="W69" s="284">
        <v>42669</v>
      </c>
      <c r="X69" t="s">
        <v>139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3">C70*(E70-D70)</f>
        <v>-29.500000000000171</v>
      </c>
      <c r="G70" s="382">
        <f t="shared" ref="G70" si="74">D70*C70</f>
        <v>1973.75</v>
      </c>
      <c r="H70" s="383">
        <f t="shared" ref="H70" si="75">(E70-D70)/D70</f>
        <v>-1.4946168461051384E-2</v>
      </c>
      <c r="I70" s="383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6">C71*(E71-D71)</f>
        <v>-85.750000000000171</v>
      </c>
      <c r="G71" s="382">
        <f t="shared" ref="G71" si="77">D71*C71</f>
        <v>1973.75</v>
      </c>
      <c r="H71" s="383">
        <f t="shared" ref="H71" si="78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9">C72*(E72-D72)</f>
        <v>-42.000000000000171</v>
      </c>
      <c r="G72" s="382">
        <f t="shared" ref="G72" si="80">D72*C72</f>
        <v>1973.75</v>
      </c>
      <c r="H72" s="383">
        <f t="shared" ref="H72" si="81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82">C73*(E73-D73)</f>
        <v>0.49999999999990052</v>
      </c>
      <c r="G73" s="382">
        <f t="shared" ref="G73" si="83">D73*C73</f>
        <v>1973.75</v>
      </c>
      <c r="H73" s="383">
        <f t="shared" ref="H73" si="84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5">C74*(E74-D74)</f>
        <v>-4.9500000000001876</v>
      </c>
      <c r="G74" s="382">
        <f t="shared" ref="G74" si="86">D74*C74</f>
        <v>4202</v>
      </c>
      <c r="H74" s="383">
        <f t="shared" ref="H74" si="87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8">C75*(E75-D75)</f>
        <v>-102.99849999999971</v>
      </c>
      <c r="G75" s="382">
        <f t="shared" ref="G75" si="89">D75*C75</f>
        <v>4202.1484999999993</v>
      </c>
      <c r="H75" s="383">
        <f t="shared" ref="H75" si="90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91">C76*(E76-D76)</f>
        <v>-37.548499999999834</v>
      </c>
      <c r="G76" s="382">
        <f t="shared" ref="G76" si="92">D76*C76</f>
        <v>4202.1484999999993</v>
      </c>
      <c r="H76" s="383">
        <f t="shared" ref="H76" si="93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4">C77*(E77-D77)</f>
        <v>77.951499999999854</v>
      </c>
      <c r="G77" s="382">
        <f t="shared" ref="G77:G78" si="95">D77*C77</f>
        <v>4202.1484999999993</v>
      </c>
      <c r="H77" s="383">
        <f t="shared" ref="H77:H78" si="96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4"/>
        <v>214.71000000000032</v>
      </c>
      <c r="G78" s="382">
        <f t="shared" si="95"/>
        <v>2228.19</v>
      </c>
      <c r="H78" s="383">
        <f t="shared" si="96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7">C79*(E79-D79)</f>
        <v>173.90999999999991</v>
      </c>
      <c r="G79" s="382">
        <f t="shared" ref="G79" si="98">D79*C79</f>
        <v>2228.19</v>
      </c>
      <c r="H79" s="383">
        <f t="shared" ref="H79" si="99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10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1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10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1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2">SUM(F84:F96)</f>
        <v>14258.65</v>
      </c>
      <c r="G100" s="14"/>
      <c r="H100" s="14">
        <f t="shared" ref="H100" si="103">SUM(H84:H96)</f>
        <v>175</v>
      </c>
      <c r="I100" s="14"/>
      <c r="J100" s="14"/>
      <c r="K100" s="14">
        <f t="shared" ref="K100" si="104">SUM(K84:K96)</f>
        <v>14913.800000000001</v>
      </c>
      <c r="L100" s="14"/>
      <c r="M100" s="18">
        <f t="shared" ref="M100" si="105">SUM(M84:M96)</f>
        <v>20.8</v>
      </c>
    </row>
    <row r="101" spans="1:13" ht="15.75" thickBot="1" x14ac:dyDescent="0.3">
      <c r="A101" s="467" t="s">
        <v>198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1013" priority="31">
      <formula>N19&gt;0</formula>
    </cfRule>
    <cfRule type="expression" dxfId="101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11" priority="25">
      <formula>F42&gt;0</formula>
    </cfRule>
    <cfRule type="expression" dxfId="1010" priority="26">
      <formula>F42&lt;0</formula>
    </cfRule>
  </conditionalFormatting>
  <conditionalFormatting sqref="H42:H60 H64:H81">
    <cfRule type="expression" dxfId="1009" priority="23">
      <formula>H42&gt;0</formula>
    </cfRule>
    <cfRule type="expression" dxfId="1008" priority="24">
      <formula>H42&lt;0</formula>
    </cfRule>
  </conditionalFormatting>
  <conditionalFormatting sqref="I38:I60 I63:I81">
    <cfRule type="expression" dxfId="1007" priority="21">
      <formula>I38&gt;0</formula>
    </cfRule>
    <cfRule type="expression" dxfId="1006" priority="22">
      <formula>I38&lt;0</formula>
    </cfRule>
  </conditionalFormatting>
  <conditionalFormatting sqref="Q7">
    <cfRule type="expression" dxfId="1005" priority="19">
      <formula>Q7&gt;0</formula>
    </cfRule>
    <cfRule type="expression" dxfId="1004" priority="20">
      <formula>Q7&lt;0</formula>
    </cfRule>
  </conditionalFormatting>
  <conditionalFormatting sqref="Q8">
    <cfRule type="expression" dxfId="1003" priority="17">
      <formula>Q8&gt;0</formula>
    </cfRule>
    <cfRule type="expression" dxfId="1002" priority="18">
      <formula>Q8&lt;0</formula>
    </cfRule>
  </conditionalFormatting>
  <conditionalFormatting sqref="F38:F41">
    <cfRule type="expression" dxfId="1001" priority="15">
      <formula>F38&gt;0</formula>
    </cfRule>
    <cfRule type="expression" dxfId="1000" priority="16">
      <formula>F38&lt;0</formula>
    </cfRule>
  </conditionalFormatting>
  <conditionalFormatting sqref="H38:H41">
    <cfRule type="expression" dxfId="999" priority="13">
      <formula>H38&gt;0</formula>
    </cfRule>
    <cfRule type="expression" dxfId="998" priority="14">
      <formula>H38&lt;0</formula>
    </cfRule>
  </conditionalFormatting>
  <conditionalFormatting sqref="F63:F77">
    <cfRule type="expression" dxfId="997" priority="7">
      <formula>F63&gt;0</formula>
    </cfRule>
    <cfRule type="expression" dxfId="996" priority="8">
      <formula>F63&lt;0</formula>
    </cfRule>
  </conditionalFormatting>
  <conditionalFormatting sqref="H63:H77">
    <cfRule type="expression" dxfId="995" priority="5">
      <formula>H63&gt;0</formula>
    </cfRule>
    <cfRule type="expression" dxfId="994" priority="6">
      <formula>H63&lt;0</formula>
    </cfRule>
  </conditionalFormatting>
  <conditionalFormatting sqref="F25:F30">
    <cfRule type="expression" dxfId="993" priority="3">
      <formula>F25&gt;0</formula>
    </cfRule>
    <cfRule type="expression" dxfId="992" priority="4">
      <formula>F25&lt;0</formula>
    </cfRule>
  </conditionalFormatting>
  <conditionalFormatting sqref="H25:H30">
    <cfRule type="expression" dxfId="991" priority="1">
      <formula>H25&gt;0</formula>
    </cfRule>
    <cfRule type="expression" dxfId="990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3.855468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42766</v>
      </c>
      <c r="X2" s="10">
        <v>121.15</v>
      </c>
      <c r="Y2" s="10">
        <v>121.39</v>
      </c>
      <c r="Z2" s="10">
        <v>120.62</v>
      </c>
      <c r="AA2" s="10">
        <v>121.35</v>
      </c>
      <c r="AB2" s="95">
        <v>41610600</v>
      </c>
      <c r="AC2" s="10">
        <v>121.35</v>
      </c>
      <c r="AD2" s="2">
        <f>Y2-Z2</f>
        <v>0.76999999999999602</v>
      </c>
      <c r="AE2" s="138">
        <f>AC2/AC3-1</f>
        <v>-2.3020636356162472E-3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128.75</v>
      </c>
      <c r="W3" s="133">
        <v>42765</v>
      </c>
      <c r="X3" s="10">
        <v>120.93</v>
      </c>
      <c r="Y3" s="10">
        <v>121.63</v>
      </c>
      <c r="Z3" s="10">
        <v>120.66</v>
      </c>
      <c r="AA3" s="10">
        <v>121.63</v>
      </c>
      <c r="AB3" s="95">
        <v>30278800</v>
      </c>
      <c r="AC3" s="10">
        <v>121.63</v>
      </c>
      <c r="AD3" s="2">
        <f t="shared" ref="AD3:AD66" si="0">Y3-Z3</f>
        <v>0.96999999999999886</v>
      </c>
      <c r="AE3" s="138">
        <f t="shared" ref="AE3:AE66" si="1">AC3/AC4-1</f>
        <v>-2.6240262402624781E-3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128.75</v>
      </c>
      <c r="R4" s="526">
        <v>6.0999999999999999E-2</v>
      </c>
      <c r="T4" s="1"/>
      <c r="W4" s="133">
        <v>42762</v>
      </c>
      <c r="X4" s="10">
        <v>122.14</v>
      </c>
      <c r="Y4" s="10">
        <v>122.35</v>
      </c>
      <c r="Z4" s="10">
        <v>121.6</v>
      </c>
      <c r="AA4" s="10">
        <v>121.95</v>
      </c>
      <c r="AB4" s="95">
        <v>20437400</v>
      </c>
      <c r="AC4" s="10">
        <v>121.95</v>
      </c>
      <c r="AD4" s="2">
        <f t="shared" si="0"/>
        <v>0.75</v>
      </c>
      <c r="AE4" s="138">
        <f t="shared" si="1"/>
        <v>8.2007544694118195E-5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42761</v>
      </c>
      <c r="X5" s="10">
        <v>121.67</v>
      </c>
      <c r="Y5" s="10">
        <v>122.44</v>
      </c>
      <c r="Z5" s="10">
        <v>121.6</v>
      </c>
      <c r="AA5" s="10">
        <v>121.94</v>
      </c>
      <c r="AB5" s="95">
        <v>26282000</v>
      </c>
      <c r="AC5" s="10">
        <v>121.94</v>
      </c>
      <c r="AD5" s="2">
        <f t="shared" si="0"/>
        <v>0.84000000000000341</v>
      </c>
      <c r="AE5" s="138">
        <f t="shared" si="1"/>
        <v>4.9228749589769194E-4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120.42</v>
      </c>
      <c r="Y6" s="10">
        <v>122.1</v>
      </c>
      <c r="Z6" s="10">
        <v>120.28</v>
      </c>
      <c r="AA6" s="10">
        <v>121.88</v>
      </c>
      <c r="AB6" s="95">
        <v>32377600</v>
      </c>
      <c r="AC6" s="10">
        <v>121.88</v>
      </c>
      <c r="AD6" s="2">
        <f t="shared" si="0"/>
        <v>1.8199999999999932</v>
      </c>
      <c r="AE6" s="138">
        <f t="shared" si="1"/>
        <v>1.5920646828373686E-2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42759</v>
      </c>
      <c r="X7" s="10">
        <v>119.55</v>
      </c>
      <c r="Y7" s="10">
        <v>120.1</v>
      </c>
      <c r="Z7" s="10">
        <v>119.5</v>
      </c>
      <c r="AA7" s="10">
        <v>119.97</v>
      </c>
      <c r="AB7" s="95">
        <v>23150200</v>
      </c>
      <c r="AC7" s="10">
        <v>119.97</v>
      </c>
      <c r="AD7" s="2">
        <f t="shared" si="0"/>
        <v>0.59999999999999432</v>
      </c>
      <c r="AE7" s="138">
        <f t="shared" si="1"/>
        <v>-9.160559626915088E-4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120</v>
      </c>
      <c r="Y8" s="10">
        <v>120.81</v>
      </c>
      <c r="Z8" s="10">
        <v>119.77</v>
      </c>
      <c r="AA8" s="10">
        <v>120.08</v>
      </c>
      <c r="AB8" s="95">
        <v>21131400</v>
      </c>
      <c r="AC8" s="10">
        <v>120.08</v>
      </c>
      <c r="AD8" s="2">
        <f t="shared" si="0"/>
        <v>1.0400000000000063</v>
      </c>
      <c r="AE8" s="138">
        <f t="shared" si="1"/>
        <v>6.6666666666659324E-4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42755</v>
      </c>
      <c r="X9" s="10">
        <v>120.45</v>
      </c>
      <c r="Y9" s="10">
        <v>120.45</v>
      </c>
      <c r="Z9" s="10">
        <v>119.73</v>
      </c>
      <c r="AA9" s="10">
        <v>120</v>
      </c>
      <c r="AB9" s="95">
        <v>29479900</v>
      </c>
      <c r="AC9" s="10">
        <v>120</v>
      </c>
      <c r="AD9" s="2">
        <f t="shared" si="0"/>
        <v>0.71999999999999886</v>
      </c>
      <c r="AE9" s="138">
        <f t="shared" si="1"/>
        <v>1.8367006177992806E-3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42754</v>
      </c>
      <c r="X10" s="10">
        <v>119.4</v>
      </c>
      <c r="Y10" s="10">
        <v>120.09</v>
      </c>
      <c r="Z10" s="10">
        <v>119.37</v>
      </c>
      <c r="AA10" s="10">
        <v>119.78</v>
      </c>
      <c r="AB10" s="95">
        <v>25295700</v>
      </c>
      <c r="AC10" s="10">
        <v>119.78</v>
      </c>
      <c r="AD10" s="2">
        <f t="shared" si="0"/>
        <v>0.71999999999999886</v>
      </c>
      <c r="AE10" s="138">
        <f t="shared" si="1"/>
        <v>-1.75014584548705E-3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1.8700000000000001E-2</v>
      </c>
      <c r="W11" s="133">
        <v>42753</v>
      </c>
      <c r="X11" s="10">
        <v>120</v>
      </c>
      <c r="Y11" s="10">
        <v>120.5</v>
      </c>
      <c r="Z11" s="10">
        <v>119.71</v>
      </c>
      <c r="AA11" s="10">
        <v>119.99</v>
      </c>
      <c r="AB11" s="95">
        <v>23644700</v>
      </c>
      <c r="AC11" s="10">
        <v>119.99</v>
      </c>
      <c r="AD11" s="2">
        <f t="shared" si="0"/>
        <v>0.79000000000000625</v>
      </c>
      <c r="AE11" s="138">
        <f t="shared" si="1"/>
        <v>-8.3333333333324155E-5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42752</v>
      </c>
      <c r="X12" s="10">
        <v>118.34</v>
      </c>
      <c r="Y12" s="10">
        <v>120.24</v>
      </c>
      <c r="Z12" s="10">
        <v>118.22</v>
      </c>
      <c r="AA12" s="10">
        <v>120</v>
      </c>
      <c r="AB12" s="95">
        <v>34078600</v>
      </c>
      <c r="AC12" s="10">
        <v>120</v>
      </c>
      <c r="AD12" s="2">
        <f t="shared" si="0"/>
        <v>2.019999999999996</v>
      </c>
      <c r="AE12" s="138">
        <f t="shared" si="1"/>
        <v>8.0645161290322509E-3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42748</v>
      </c>
      <c r="X13" s="10">
        <v>119.11</v>
      </c>
      <c r="Y13" s="10">
        <v>119.62</v>
      </c>
      <c r="Z13" s="10">
        <v>118.81</v>
      </c>
      <c r="AA13" s="10">
        <v>119.04</v>
      </c>
      <c r="AB13" s="95">
        <v>25938300</v>
      </c>
      <c r="AC13" s="10">
        <v>119.04</v>
      </c>
      <c r="AD13" s="2">
        <f t="shared" si="0"/>
        <v>0.81000000000000227</v>
      </c>
      <c r="AE13" s="138">
        <f t="shared" si="1"/>
        <v>-1.7610062893080869E-3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42747</v>
      </c>
      <c r="X14" s="10">
        <v>118.9</v>
      </c>
      <c r="Y14" s="10">
        <v>119.3</v>
      </c>
      <c r="Z14" s="10">
        <v>118.21</v>
      </c>
      <c r="AA14" s="10">
        <v>119.25</v>
      </c>
      <c r="AB14" s="95">
        <v>27002400</v>
      </c>
      <c r="AC14" s="10">
        <v>119.25</v>
      </c>
      <c r="AD14" s="2">
        <f t="shared" si="0"/>
        <v>1.0900000000000034</v>
      </c>
      <c r="AE14" s="138">
        <f t="shared" si="1"/>
        <v>-4.1753653444676075E-3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42746</v>
      </c>
      <c r="X15" s="10">
        <v>118.74</v>
      </c>
      <c r="Y15" s="10">
        <v>119.93</v>
      </c>
      <c r="Z15" s="10">
        <v>118.6</v>
      </c>
      <c r="AA15" s="10">
        <v>119.75</v>
      </c>
      <c r="AB15" s="95">
        <v>27418600</v>
      </c>
      <c r="AC15" s="10">
        <v>119.75</v>
      </c>
      <c r="AD15" s="2">
        <f t="shared" si="0"/>
        <v>1.3300000000000125</v>
      </c>
      <c r="AE15" s="138">
        <f t="shared" si="1"/>
        <v>5.3731844513476013E-3</v>
      </c>
    </row>
    <row r="16" spans="1:40" x14ac:dyDescent="0.25">
      <c r="G16" s="1"/>
      <c r="H16" s="72"/>
      <c r="W16" s="133">
        <v>42745</v>
      </c>
      <c r="X16" s="10">
        <v>118.77</v>
      </c>
      <c r="Y16" s="10">
        <v>119.38</v>
      </c>
      <c r="Z16" s="10">
        <v>118.3</v>
      </c>
      <c r="AA16" s="10">
        <v>119.11</v>
      </c>
      <c r="AB16" s="95">
        <v>24420800</v>
      </c>
      <c r="AC16" s="10">
        <v>119.11</v>
      </c>
      <c r="AD16" s="2">
        <f t="shared" si="0"/>
        <v>1.0799999999999983</v>
      </c>
      <c r="AE16" s="138">
        <f t="shared" si="1"/>
        <v>1.0084881082443875E-3</v>
      </c>
    </row>
    <row r="17" spans="1:31" x14ac:dyDescent="0.25">
      <c r="G17" s="1"/>
      <c r="H17" s="72"/>
      <c r="W17" s="133">
        <v>42744</v>
      </c>
      <c r="X17" s="10">
        <v>117.95</v>
      </c>
      <c r="Y17" s="10">
        <v>119.43</v>
      </c>
      <c r="Z17" s="10">
        <v>117.94</v>
      </c>
      <c r="AA17" s="10">
        <v>118.99</v>
      </c>
      <c r="AB17" s="95">
        <v>33387600</v>
      </c>
      <c r="AC17" s="10">
        <v>118.99</v>
      </c>
      <c r="AD17" s="2">
        <f t="shared" si="0"/>
        <v>1.4900000000000091</v>
      </c>
      <c r="AE17" s="138">
        <f t="shared" si="1"/>
        <v>9.1595284539054411E-3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42741</v>
      </c>
      <c r="X18" s="10">
        <v>116.78</v>
      </c>
      <c r="Y18" s="10">
        <v>118.16</v>
      </c>
      <c r="Z18" s="10">
        <v>116.47</v>
      </c>
      <c r="AA18" s="10">
        <v>117.91</v>
      </c>
      <c r="AB18" s="95">
        <v>31577900</v>
      </c>
      <c r="AC18" s="10">
        <v>117.91</v>
      </c>
      <c r="AD18" s="2">
        <f t="shared" si="0"/>
        <v>1.6899999999999977</v>
      </c>
      <c r="AE18" s="138">
        <f t="shared" si="1"/>
        <v>1.1148272017837302E-2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42740</v>
      </c>
      <c r="X19" s="10">
        <v>115.92</v>
      </c>
      <c r="Y19" s="10">
        <v>116.86</v>
      </c>
      <c r="Z19" s="10">
        <v>115.81</v>
      </c>
      <c r="AA19" s="10">
        <v>116.61</v>
      </c>
      <c r="AB19" s="95">
        <v>22103700</v>
      </c>
      <c r="AC19" s="10">
        <v>116.61</v>
      </c>
      <c r="AD19" s="2">
        <f t="shared" si="0"/>
        <v>1.0499999999999972</v>
      </c>
      <c r="AE19" s="138">
        <f t="shared" si="1"/>
        <v>5.0853301154973884E-3</v>
      </c>
    </row>
    <row r="20" spans="1:31" x14ac:dyDescent="0.25">
      <c r="W20" s="133">
        <v>42739</v>
      </c>
      <c r="X20" s="10">
        <v>115.85</v>
      </c>
      <c r="Y20" s="10">
        <v>116.51</v>
      </c>
      <c r="Z20" s="10">
        <v>115.75</v>
      </c>
      <c r="AA20" s="10">
        <v>116.02</v>
      </c>
      <c r="AB20" s="95">
        <v>20858700</v>
      </c>
      <c r="AC20" s="10">
        <v>116.02</v>
      </c>
      <c r="AD20" s="2">
        <f t="shared" si="0"/>
        <v>0.76000000000000512</v>
      </c>
      <c r="AE20" s="138">
        <f t="shared" si="1"/>
        <v>-1.1192423590186129E-3</v>
      </c>
    </row>
    <row r="21" spans="1:31" x14ac:dyDescent="0.25">
      <c r="W21" s="133">
        <v>42738</v>
      </c>
      <c r="X21" s="10">
        <v>115.8</v>
      </c>
      <c r="Y21" s="10">
        <v>116.33</v>
      </c>
      <c r="Z21" s="10">
        <v>114.76</v>
      </c>
      <c r="AA21" s="10">
        <v>116.15</v>
      </c>
      <c r="AB21" s="95">
        <v>28509500</v>
      </c>
      <c r="AC21" s="10">
        <v>116.15</v>
      </c>
      <c r="AD21" s="2">
        <f t="shared" si="0"/>
        <v>1.5699999999999932</v>
      </c>
      <c r="AE21" s="138">
        <f t="shared" si="1"/>
        <v>2.8492488343982991E-3</v>
      </c>
    </row>
    <row r="22" spans="1:31" x14ac:dyDescent="0.25">
      <c r="W22" s="133">
        <v>42734</v>
      </c>
      <c r="X22" s="10">
        <v>116.65</v>
      </c>
      <c r="Y22" s="10">
        <v>117.2</v>
      </c>
      <c r="Z22" s="10">
        <v>115.43</v>
      </c>
      <c r="AA22" s="10">
        <v>115.82</v>
      </c>
      <c r="AB22" s="95">
        <v>30253100</v>
      </c>
      <c r="AC22" s="10">
        <v>115.82</v>
      </c>
      <c r="AD22" s="2">
        <f t="shared" si="0"/>
        <v>1.769999999999996</v>
      </c>
      <c r="AE22" s="138">
        <f t="shared" si="1"/>
        <v>-7.7957680116509387E-3</v>
      </c>
    </row>
    <row r="23" spans="1:31" x14ac:dyDescent="0.25">
      <c r="W23" s="133">
        <v>42733</v>
      </c>
      <c r="X23" s="10">
        <v>116.45</v>
      </c>
      <c r="Y23" s="10">
        <v>117.11</v>
      </c>
      <c r="Z23" s="10">
        <v>116.4</v>
      </c>
      <c r="AA23" s="10">
        <v>116.73</v>
      </c>
      <c r="AB23" s="95">
        <v>14963300</v>
      </c>
      <c r="AC23" s="10">
        <v>116.73</v>
      </c>
      <c r="AD23" s="2">
        <f t="shared" si="0"/>
        <v>0.70999999999999375</v>
      </c>
      <c r="AE23" s="138">
        <f t="shared" si="1"/>
        <v>-2.5693730729703379E-4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42732</v>
      </c>
      <c r="X24" s="10">
        <v>117.52</v>
      </c>
      <c r="Y24" s="10">
        <v>118.02</v>
      </c>
      <c r="Z24" s="10">
        <v>116.2</v>
      </c>
      <c r="AA24" s="10">
        <v>116.76</v>
      </c>
      <c r="AB24" s="95">
        <v>20582000</v>
      </c>
      <c r="AC24" s="10">
        <v>116.76</v>
      </c>
      <c r="AD24" s="2">
        <f t="shared" si="0"/>
        <v>1.8199999999999932</v>
      </c>
      <c r="AE24" s="138">
        <f t="shared" si="1"/>
        <v>-4.2640286542725558E-3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42731</v>
      </c>
      <c r="X25" s="10">
        <v>116.52</v>
      </c>
      <c r="Y25" s="10">
        <v>117.8</v>
      </c>
      <c r="Z25" s="10">
        <v>116.49</v>
      </c>
      <c r="AA25" s="10">
        <v>117.26</v>
      </c>
      <c r="AB25" s="95">
        <v>18071900</v>
      </c>
      <c r="AC25" s="10">
        <v>117.26</v>
      </c>
      <c r="AD25" s="2">
        <f t="shared" si="0"/>
        <v>1.3100000000000023</v>
      </c>
      <c r="AE25" s="138">
        <f t="shared" si="1"/>
        <v>6.3508410573291929E-3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42727</v>
      </c>
      <c r="X26" s="10">
        <v>115.59</v>
      </c>
      <c r="Y26" s="10">
        <v>116.52</v>
      </c>
      <c r="Z26" s="10">
        <v>115.59</v>
      </c>
      <c r="AA26" s="10">
        <v>116.52</v>
      </c>
      <c r="AB26" s="95">
        <v>14181200</v>
      </c>
      <c r="AC26" s="10">
        <v>116.52</v>
      </c>
      <c r="AD26" s="2">
        <f t="shared" si="0"/>
        <v>0.92999999999999261</v>
      </c>
      <c r="AE26" s="138">
        <f t="shared" si="1"/>
        <v>1.9778140854758153E-3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42726</v>
      </c>
      <c r="X27" s="10">
        <v>116.35</v>
      </c>
      <c r="Y27" s="10">
        <v>116.51</v>
      </c>
      <c r="Z27" s="10">
        <v>115.64</v>
      </c>
      <c r="AA27" s="10">
        <v>116.29</v>
      </c>
      <c r="AB27" s="95">
        <v>25789800</v>
      </c>
      <c r="AC27" s="10">
        <v>116.29</v>
      </c>
      <c r="AD27" s="2">
        <f t="shared" si="0"/>
        <v>0.87000000000000455</v>
      </c>
      <c r="AE27" s="138">
        <f t="shared" si="1"/>
        <v>-6.5778233384589102E-3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42725</v>
      </c>
      <c r="X28" s="10">
        <v>116.8</v>
      </c>
      <c r="Y28" s="10">
        <v>117.4</v>
      </c>
      <c r="Z28" s="10">
        <v>116.78</v>
      </c>
      <c r="AA28" s="10">
        <v>117.06</v>
      </c>
      <c r="AB28" s="95">
        <v>24216900</v>
      </c>
      <c r="AC28" s="10">
        <v>117.06</v>
      </c>
      <c r="AD28" s="2">
        <f t="shared" si="0"/>
        <v>0.62000000000000455</v>
      </c>
      <c r="AE28" s="138">
        <f t="shared" si="1"/>
        <v>9.4057289439941627E-4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42724</v>
      </c>
      <c r="X29" s="10">
        <v>116.74</v>
      </c>
      <c r="Y29" s="10">
        <v>117.5</v>
      </c>
      <c r="Z29" s="10">
        <v>116.68</v>
      </c>
      <c r="AA29" s="10">
        <v>116.95</v>
      </c>
      <c r="AB29" s="95">
        <v>20905800</v>
      </c>
      <c r="AC29" s="10">
        <v>116.95</v>
      </c>
      <c r="AD29" s="2">
        <f t="shared" si="0"/>
        <v>0.81999999999999318</v>
      </c>
      <c r="AE29" s="138">
        <f t="shared" si="1"/>
        <v>2.6577503429354721E-3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42723</v>
      </c>
      <c r="X30" s="10">
        <v>115.8</v>
      </c>
      <c r="Y30" s="10">
        <v>117.38</v>
      </c>
      <c r="Z30" s="10">
        <v>115.75</v>
      </c>
      <c r="AA30" s="10">
        <v>116.64</v>
      </c>
      <c r="AB30" s="95">
        <v>27675400</v>
      </c>
      <c r="AC30" s="10">
        <v>116.64</v>
      </c>
      <c r="AD30" s="2">
        <f t="shared" si="0"/>
        <v>1.6299999999999955</v>
      </c>
      <c r="AE30" s="138">
        <f t="shared" si="1"/>
        <v>5.7773562128136113E-3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42720</v>
      </c>
      <c r="X31" s="10">
        <v>116.47</v>
      </c>
      <c r="Y31" s="10">
        <v>116.5</v>
      </c>
      <c r="Z31" s="10">
        <v>115.65</v>
      </c>
      <c r="AA31" s="10">
        <v>115.97</v>
      </c>
      <c r="AB31" s="95">
        <v>44055400</v>
      </c>
      <c r="AC31" s="10">
        <v>115.97</v>
      </c>
      <c r="AD31" s="2">
        <f t="shared" si="0"/>
        <v>0.84999999999999432</v>
      </c>
      <c r="AE31" s="138">
        <f t="shared" si="1"/>
        <v>1.2951131065446209E-3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42719</v>
      </c>
      <c r="X32" s="10">
        <v>115.38</v>
      </c>
      <c r="Y32" s="10">
        <v>116.73</v>
      </c>
      <c r="Z32" s="10">
        <v>115.23</v>
      </c>
      <c r="AA32" s="10">
        <v>115.82</v>
      </c>
      <c r="AB32" s="95">
        <v>46232200</v>
      </c>
      <c r="AC32" s="10">
        <v>115.82</v>
      </c>
      <c r="AD32" s="2">
        <f t="shared" si="0"/>
        <v>1.5</v>
      </c>
      <c r="AE32" s="138">
        <f t="shared" si="1"/>
        <v>5.4692247590937271E-3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42718</v>
      </c>
      <c r="X33" s="10">
        <v>115.04</v>
      </c>
      <c r="Y33" s="10">
        <v>116.2</v>
      </c>
      <c r="Z33" s="10">
        <v>114.98</v>
      </c>
      <c r="AA33" s="10">
        <v>115.19</v>
      </c>
      <c r="AB33" s="95">
        <v>33433200</v>
      </c>
      <c r="AC33" s="10">
        <v>115.19</v>
      </c>
      <c r="AD33" s="2">
        <f t="shared" si="0"/>
        <v>1.2199999999999989</v>
      </c>
      <c r="AE33" s="138">
        <f t="shared" si="1"/>
        <v>0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42717</v>
      </c>
      <c r="X34" s="10">
        <v>113.84</v>
      </c>
      <c r="Y34" s="10">
        <v>115.92</v>
      </c>
      <c r="Z34" s="10">
        <v>113.75</v>
      </c>
      <c r="AA34" s="10">
        <v>115.19</v>
      </c>
      <c r="AB34" s="95">
        <v>43167500</v>
      </c>
      <c r="AC34" s="10">
        <v>115.19</v>
      </c>
      <c r="AD34" s="2">
        <f t="shared" si="0"/>
        <v>2.1700000000000017</v>
      </c>
      <c r="AE34" s="138">
        <f t="shared" si="1"/>
        <v>1.6681376875551601E-2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42716</v>
      </c>
      <c r="X35" s="10">
        <v>113.29</v>
      </c>
      <c r="Y35" s="10">
        <v>115</v>
      </c>
      <c r="Z35" s="10">
        <v>112.49</v>
      </c>
      <c r="AA35" s="10">
        <v>113.3</v>
      </c>
      <c r="AB35" s="95">
        <v>26149100</v>
      </c>
      <c r="AC35" s="10">
        <v>113.3</v>
      </c>
      <c r="AD35" s="2">
        <f t="shared" si="0"/>
        <v>2.5100000000000051</v>
      </c>
      <c r="AE35" s="138">
        <f t="shared" si="1"/>
        <v>-5.7042562527425122E-3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42713</v>
      </c>
      <c r="X36" s="10">
        <v>112.31</v>
      </c>
      <c r="Y36" s="10">
        <v>114.7</v>
      </c>
      <c r="Z36" s="10">
        <v>112.31</v>
      </c>
      <c r="AA36" s="10">
        <v>113.95</v>
      </c>
      <c r="AB36" s="95">
        <v>34274100</v>
      </c>
      <c r="AC36" s="10">
        <v>113.95</v>
      </c>
      <c r="AD36" s="2">
        <f t="shared" si="0"/>
        <v>2.3900000000000006</v>
      </c>
      <c r="AE36" s="138">
        <f t="shared" si="1"/>
        <v>1.6321798073492655E-2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42712</v>
      </c>
      <c r="X37" s="10">
        <v>110.86</v>
      </c>
      <c r="Y37" s="10">
        <v>112.43</v>
      </c>
      <c r="Z37" s="10">
        <v>110.6</v>
      </c>
      <c r="AA37" s="10">
        <v>112.12</v>
      </c>
      <c r="AB37" s="95">
        <v>26818500</v>
      </c>
      <c r="AC37" s="10">
        <v>112.12</v>
      </c>
      <c r="AD37" s="2">
        <f t="shared" si="0"/>
        <v>1.8300000000000125</v>
      </c>
      <c r="AE37" s="138">
        <f t="shared" si="1"/>
        <v>9.8171665315680556E-3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42711</v>
      </c>
      <c r="X38" s="10">
        <v>109.26</v>
      </c>
      <c r="Y38" s="10">
        <v>111.19</v>
      </c>
      <c r="Z38" s="10">
        <v>109.16</v>
      </c>
      <c r="AA38" s="10">
        <v>111.03</v>
      </c>
      <c r="AB38" s="95">
        <v>29853000</v>
      </c>
      <c r="AC38" s="10">
        <v>111.03</v>
      </c>
      <c r="AD38" s="2">
        <f t="shared" si="0"/>
        <v>2.0300000000000011</v>
      </c>
      <c r="AE38" s="138">
        <f t="shared" si="1"/>
        <v>9.8226466575717097E-3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42710</v>
      </c>
      <c r="X39" s="10">
        <v>109.5</v>
      </c>
      <c r="Y39" s="10">
        <v>110.36</v>
      </c>
      <c r="Z39" s="10">
        <v>109.19</v>
      </c>
      <c r="AA39" s="10">
        <v>109.95</v>
      </c>
      <c r="AB39" s="95">
        <v>26075900</v>
      </c>
      <c r="AC39" s="10">
        <v>109.95</v>
      </c>
      <c r="AD39" s="2">
        <f t="shared" si="0"/>
        <v>1.1700000000000017</v>
      </c>
      <c r="AE39" s="138">
        <f t="shared" si="1"/>
        <v>7.6986527357711942E-3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121.35</v>
      </c>
      <c r="W40" s="133">
        <v>42709</v>
      </c>
      <c r="X40" s="10">
        <v>110</v>
      </c>
      <c r="Y40" s="10">
        <v>110.03</v>
      </c>
      <c r="Z40" s="10">
        <v>108.25</v>
      </c>
      <c r="AA40" s="10">
        <v>109.11</v>
      </c>
      <c r="AB40" s="95">
        <v>34037300</v>
      </c>
      <c r="AC40" s="10">
        <v>109.11</v>
      </c>
      <c r="AD40" s="2">
        <f t="shared" si="0"/>
        <v>1.7800000000000011</v>
      </c>
      <c r="AE40" s="138">
        <f t="shared" si="1"/>
        <v>-7.1883530482257374E-3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127.1</v>
      </c>
      <c r="W41" s="133">
        <v>42706</v>
      </c>
      <c r="X41" s="10">
        <v>109.17</v>
      </c>
      <c r="Y41" s="10">
        <v>110.09</v>
      </c>
      <c r="Z41" s="10">
        <v>108.85</v>
      </c>
      <c r="AA41" s="10">
        <v>109.9</v>
      </c>
      <c r="AB41" s="95">
        <v>26409800</v>
      </c>
      <c r="AC41" s="10">
        <v>109.9</v>
      </c>
      <c r="AD41" s="2">
        <f t="shared" si="0"/>
        <v>1.2400000000000091</v>
      </c>
      <c r="AE41" s="138">
        <f t="shared" si="1"/>
        <v>3.7446342131701726E-3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6" t="s">
        <v>78</v>
      </c>
      <c r="P42" s="636"/>
      <c r="T42" s="108" t="s">
        <v>100</v>
      </c>
      <c r="U42" s="368" t="s">
        <v>528</v>
      </c>
      <c r="W42" s="133">
        <v>42705</v>
      </c>
      <c r="X42" s="10">
        <v>110.37</v>
      </c>
      <c r="Y42" s="10">
        <v>110.94</v>
      </c>
      <c r="Z42" s="10">
        <v>109.03</v>
      </c>
      <c r="AA42" s="10">
        <v>109.49</v>
      </c>
      <c r="AB42" s="95">
        <v>36825800</v>
      </c>
      <c r="AC42" s="10">
        <v>109.49</v>
      </c>
      <c r="AD42" s="2">
        <f t="shared" si="0"/>
        <v>1.9099999999999966</v>
      </c>
      <c r="AE42" s="138">
        <f t="shared" si="1"/>
        <v>-9.3195801664857081E-3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141.625</v>
      </c>
      <c r="Q43" s="2"/>
      <c r="T43" s="108" t="s">
        <v>101</v>
      </c>
      <c r="U43" s="368" t="s">
        <v>529</v>
      </c>
      <c r="W43" s="133">
        <v>42704</v>
      </c>
      <c r="X43" s="10">
        <v>111.6</v>
      </c>
      <c r="Y43" s="10">
        <v>112.2</v>
      </c>
      <c r="Z43" s="10">
        <v>110.27</v>
      </c>
      <c r="AA43" s="10">
        <v>110.52</v>
      </c>
      <c r="AB43" s="95">
        <v>35765000</v>
      </c>
      <c r="AC43" s="10">
        <v>110.52</v>
      </c>
      <c r="AD43" s="2">
        <f t="shared" si="0"/>
        <v>1.9300000000000068</v>
      </c>
      <c r="AE43" s="138">
        <f t="shared" si="1"/>
        <v>-8.433518751121416E-3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140.33750000000001</v>
      </c>
      <c r="Q44" s="2"/>
      <c r="T44" s="108" t="s">
        <v>102</v>
      </c>
      <c r="U44" s="368">
        <v>133.54</v>
      </c>
      <c r="W44" s="133">
        <v>42703</v>
      </c>
      <c r="X44" s="10">
        <v>110.78</v>
      </c>
      <c r="Y44" s="10">
        <v>112.03</v>
      </c>
      <c r="Z44" s="10">
        <v>110.07</v>
      </c>
      <c r="AA44" s="10">
        <v>111.46</v>
      </c>
      <c r="AB44" s="95">
        <v>28459300</v>
      </c>
      <c r="AC44" s="10">
        <v>111.46</v>
      </c>
      <c r="AD44" s="2">
        <f t="shared" si="0"/>
        <v>1.960000000000008</v>
      </c>
      <c r="AE44" s="138">
        <f t="shared" si="1"/>
        <v>-9.859281168772549E-4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139.05000000000001</v>
      </c>
      <c r="Q45" s="2"/>
      <c r="T45" s="108" t="s">
        <v>103</v>
      </c>
      <c r="U45" s="368">
        <v>1.4416599999999999</v>
      </c>
      <c r="W45" s="133">
        <v>42702</v>
      </c>
      <c r="X45" s="10">
        <v>111.43</v>
      </c>
      <c r="Y45" s="10">
        <v>112.47</v>
      </c>
      <c r="Z45" s="10">
        <v>111.39</v>
      </c>
      <c r="AA45" s="10">
        <v>111.57</v>
      </c>
      <c r="AB45" s="95">
        <v>27026600</v>
      </c>
      <c r="AC45" s="10">
        <v>111.57</v>
      </c>
      <c r="AD45" s="2">
        <f t="shared" si="0"/>
        <v>1.0799999999999983</v>
      </c>
      <c r="AE45" s="138">
        <f t="shared" si="1"/>
        <v>-1.9679756686645788E-3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137.76250000000002</v>
      </c>
      <c r="Q46" s="2"/>
      <c r="T46" s="108" t="s">
        <v>104</v>
      </c>
      <c r="U46" s="368" t="s">
        <v>129</v>
      </c>
      <c r="W46" s="133">
        <v>42699</v>
      </c>
      <c r="X46" s="10">
        <v>111.13</v>
      </c>
      <c r="Y46" s="10">
        <v>111.87</v>
      </c>
      <c r="Z46" s="10">
        <v>110.95</v>
      </c>
      <c r="AA46" s="10">
        <v>111.79</v>
      </c>
      <c r="AB46" s="95">
        <v>11424400</v>
      </c>
      <c r="AC46" s="10">
        <v>111.79</v>
      </c>
      <c r="AD46" s="2">
        <f t="shared" si="0"/>
        <v>0.92000000000000171</v>
      </c>
      <c r="AE46" s="138">
        <f t="shared" si="1"/>
        <v>5.0346129641283266E-3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136.47499999999999</v>
      </c>
      <c r="Q47" s="2"/>
      <c r="T47" s="108"/>
      <c r="U47" s="368"/>
      <c r="W47" s="133">
        <v>42697</v>
      </c>
      <c r="X47" s="10">
        <v>111.36</v>
      </c>
      <c r="Y47" s="10">
        <v>111.51</v>
      </c>
      <c r="Z47" s="10">
        <v>110.33</v>
      </c>
      <c r="AA47" s="10">
        <v>111.23</v>
      </c>
      <c r="AB47" s="95">
        <v>27387900</v>
      </c>
      <c r="AC47" s="10">
        <v>111.23</v>
      </c>
      <c r="AD47" s="2">
        <f t="shared" si="0"/>
        <v>1.1800000000000068</v>
      </c>
      <c r="AE47" s="138">
        <f t="shared" si="1"/>
        <v>-5.0983899821108736E-3</v>
      </c>
    </row>
    <row r="48" spans="2:31" x14ac:dyDescent="0.25">
      <c r="O48" s="83">
        <v>1.05</v>
      </c>
      <c r="P48" s="83">
        <f t="shared" si="25"/>
        <v>135.1875</v>
      </c>
      <c r="Q48" s="2"/>
      <c r="T48" s="108" t="s">
        <v>105</v>
      </c>
      <c r="U48" s="368" t="s">
        <v>530</v>
      </c>
      <c r="W48" s="133">
        <v>42696</v>
      </c>
      <c r="X48" s="10">
        <v>111.95</v>
      </c>
      <c r="Y48" s="10">
        <v>112.42</v>
      </c>
      <c r="Z48" s="10">
        <v>111.4</v>
      </c>
      <c r="AA48" s="10">
        <v>111.8</v>
      </c>
      <c r="AB48" s="95">
        <v>25922600</v>
      </c>
      <c r="AC48" s="10">
        <v>111.8</v>
      </c>
      <c r="AD48" s="2">
        <f t="shared" si="0"/>
        <v>1.019999999999996</v>
      </c>
      <c r="AE48" s="138">
        <f t="shared" si="1"/>
        <v>6.265103374205605E-4</v>
      </c>
    </row>
    <row r="49" spans="1:31" x14ac:dyDescent="0.25">
      <c r="O49" s="83">
        <v>1.04</v>
      </c>
      <c r="P49" s="83">
        <f t="shared" si="25"/>
        <v>133.9</v>
      </c>
      <c r="Q49" s="2"/>
      <c r="T49" s="108" t="s">
        <v>106</v>
      </c>
      <c r="U49" s="368" t="s">
        <v>531</v>
      </c>
      <c r="W49" s="133">
        <v>42695</v>
      </c>
      <c r="X49" s="10">
        <v>110.12</v>
      </c>
      <c r="Y49" s="10">
        <v>111.99</v>
      </c>
      <c r="Z49" s="10">
        <v>110.01</v>
      </c>
      <c r="AA49" s="10">
        <v>111.73</v>
      </c>
      <c r="AB49" s="95">
        <v>29119100</v>
      </c>
      <c r="AC49" s="10">
        <v>111.73</v>
      </c>
      <c r="AD49" s="2">
        <f t="shared" si="0"/>
        <v>1.9799999999999898</v>
      </c>
      <c r="AE49" s="138">
        <f t="shared" si="1"/>
        <v>1.5173541704524895E-2</v>
      </c>
    </row>
    <row r="50" spans="1:31" x14ac:dyDescent="0.25">
      <c r="O50" s="83">
        <v>1.03</v>
      </c>
      <c r="P50" s="83">
        <f t="shared" si="25"/>
        <v>132.61250000000001</v>
      </c>
      <c r="Q50" s="2"/>
      <c r="T50" s="108" t="s">
        <v>107</v>
      </c>
      <c r="U50" s="369">
        <v>111972626</v>
      </c>
      <c r="W50" s="133">
        <v>42692</v>
      </c>
      <c r="X50" s="10">
        <v>109.72</v>
      </c>
      <c r="Y50" s="10">
        <v>110.54</v>
      </c>
      <c r="Z50" s="10">
        <v>109.66</v>
      </c>
      <c r="AA50" s="10">
        <v>110.06</v>
      </c>
      <c r="AB50" s="95">
        <v>27404300</v>
      </c>
      <c r="AC50" s="10">
        <v>110.06</v>
      </c>
      <c r="AD50" s="2">
        <f t="shared" si="0"/>
        <v>0.88000000000000966</v>
      </c>
      <c r="AE50" s="138">
        <f t="shared" si="1"/>
        <v>1.0004547521600404E-3</v>
      </c>
    </row>
    <row r="51" spans="1:31" x14ac:dyDescent="0.25">
      <c r="O51" s="83">
        <v>1.02</v>
      </c>
      <c r="P51" s="83">
        <f t="shared" si="25"/>
        <v>131.32499999999999</v>
      </c>
      <c r="Q51" s="2"/>
      <c r="T51" s="108" t="s">
        <v>110</v>
      </c>
      <c r="U51" s="369">
        <v>30411000</v>
      </c>
      <c r="W51" s="133">
        <v>42691</v>
      </c>
      <c r="X51" s="10">
        <v>109.81</v>
      </c>
      <c r="Y51" s="10">
        <v>110.35</v>
      </c>
      <c r="Z51" s="10">
        <v>108.83</v>
      </c>
      <c r="AA51" s="10">
        <v>109.95</v>
      </c>
      <c r="AB51" s="95">
        <v>26964600</v>
      </c>
      <c r="AC51" s="10">
        <v>109.95</v>
      </c>
      <c r="AD51" s="2">
        <f t="shared" si="0"/>
        <v>1.519999999999996</v>
      </c>
      <c r="AE51" s="138">
        <f t="shared" si="1"/>
        <v>-3.6366942449306272E-4</v>
      </c>
    </row>
    <row r="52" spans="1:31" x14ac:dyDescent="0.25">
      <c r="O52" s="83">
        <v>1.01</v>
      </c>
      <c r="P52" s="83">
        <f t="shared" si="25"/>
        <v>130.03749999999999</v>
      </c>
      <c r="Q52" s="2"/>
      <c r="T52" s="108" t="s">
        <v>108</v>
      </c>
      <c r="U52" s="368" t="s">
        <v>532</v>
      </c>
      <c r="W52" s="133">
        <v>42690</v>
      </c>
      <c r="X52" s="10">
        <v>106.7</v>
      </c>
      <c r="Y52" s="10">
        <v>110.23</v>
      </c>
      <c r="Z52" s="10">
        <v>106.6</v>
      </c>
      <c r="AA52" s="10">
        <v>109.99</v>
      </c>
      <c r="AB52" s="95">
        <v>58702500</v>
      </c>
      <c r="AC52" s="10">
        <v>109.99</v>
      </c>
      <c r="AD52" s="2">
        <f t="shared" si="0"/>
        <v>3.6300000000000097</v>
      </c>
      <c r="AE52" s="138">
        <f t="shared" si="1"/>
        <v>2.6888245728690086E-2</v>
      </c>
    </row>
    <row r="53" spans="1:31" x14ac:dyDescent="0.25">
      <c r="O53" s="83">
        <v>1</v>
      </c>
      <c r="P53" s="83">
        <f t="shared" si="25"/>
        <v>128.75</v>
      </c>
      <c r="Q53" s="2"/>
      <c r="T53" s="108" t="s">
        <v>111</v>
      </c>
      <c r="U53" s="368">
        <v>15.49</v>
      </c>
      <c r="W53" s="133">
        <v>42689</v>
      </c>
      <c r="X53" s="10">
        <v>106.57</v>
      </c>
      <c r="Y53" s="10">
        <v>107.68</v>
      </c>
      <c r="Z53" s="10">
        <v>106.16</v>
      </c>
      <c r="AA53" s="10">
        <v>107.11</v>
      </c>
      <c r="AB53" s="95">
        <v>32216900</v>
      </c>
      <c r="AC53" s="10">
        <v>107.11</v>
      </c>
      <c r="AD53" s="2">
        <f t="shared" si="0"/>
        <v>1.5200000000000102</v>
      </c>
      <c r="AE53" s="138">
        <f t="shared" si="1"/>
        <v>1.3243780153249451E-2</v>
      </c>
    </row>
    <row r="54" spans="1:31" x14ac:dyDescent="0.25">
      <c r="O54" s="83">
        <v>0.99</v>
      </c>
      <c r="P54" s="83">
        <f t="shared" si="25"/>
        <v>127.46250000000001</v>
      </c>
      <c r="Q54" s="2"/>
      <c r="T54" s="108" t="s">
        <v>112</v>
      </c>
      <c r="U54" s="368">
        <v>8.31</v>
      </c>
      <c r="W54" s="133">
        <v>42688</v>
      </c>
      <c r="X54" s="10">
        <v>107.71</v>
      </c>
      <c r="Y54" s="10">
        <v>107.81</v>
      </c>
      <c r="Z54" s="10">
        <v>104.08</v>
      </c>
      <c r="AA54" s="10">
        <v>105.71</v>
      </c>
      <c r="AB54" s="95">
        <v>50872500</v>
      </c>
      <c r="AC54" s="10">
        <v>105.71</v>
      </c>
      <c r="AD54" s="2">
        <f t="shared" si="0"/>
        <v>3.730000000000004</v>
      </c>
      <c r="AE54" s="138">
        <f t="shared" si="1"/>
        <v>-2.5085308493959402E-2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126.175</v>
      </c>
      <c r="Q55" s="2"/>
      <c r="T55" s="108" t="s">
        <v>109</v>
      </c>
      <c r="U55" s="368" t="s">
        <v>483</v>
      </c>
      <c r="W55" s="133">
        <v>42685</v>
      </c>
      <c r="X55" s="10">
        <v>107.12</v>
      </c>
      <c r="Y55" s="10">
        <v>108.87</v>
      </c>
      <c r="Z55" s="10">
        <v>106.55</v>
      </c>
      <c r="AA55" s="10">
        <v>108.43</v>
      </c>
      <c r="AB55" s="95">
        <v>34094100</v>
      </c>
      <c r="AC55" s="10">
        <v>108.43</v>
      </c>
      <c r="AD55" s="2">
        <f t="shared" si="0"/>
        <v>2.3200000000000074</v>
      </c>
      <c r="AE55" s="138">
        <f t="shared" si="1"/>
        <v>5.9374710084423299E-3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124.8875</v>
      </c>
      <c r="W56" s="133">
        <v>42684</v>
      </c>
      <c r="X56" s="10">
        <v>111.09</v>
      </c>
      <c r="Y56" s="10">
        <v>111.09</v>
      </c>
      <c r="Z56" s="10">
        <v>105.83</v>
      </c>
      <c r="AA56" s="10">
        <v>107.79</v>
      </c>
      <c r="AB56" s="95">
        <v>57134500</v>
      </c>
      <c r="AC56" s="10">
        <v>107.79</v>
      </c>
      <c r="AD56" s="2">
        <f t="shared" si="0"/>
        <v>5.2600000000000051</v>
      </c>
      <c r="AE56" s="138">
        <f t="shared" si="1"/>
        <v>-2.7867965367965319E-2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123.6</v>
      </c>
      <c r="W57" s="133">
        <v>42683</v>
      </c>
      <c r="X57" s="10">
        <v>109.88</v>
      </c>
      <c r="Y57" s="10">
        <v>111.32</v>
      </c>
      <c r="Z57" s="10">
        <v>108.05</v>
      </c>
      <c r="AA57" s="10">
        <v>110.88</v>
      </c>
      <c r="AB57" s="95">
        <v>59176400</v>
      </c>
      <c r="AC57" s="10">
        <v>110.88</v>
      </c>
      <c r="AD57" s="2">
        <f t="shared" si="0"/>
        <v>3.269999999999996</v>
      </c>
      <c r="AE57" s="138">
        <f t="shared" si="1"/>
        <v>-1.6207455429497752E-3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122.3125</v>
      </c>
      <c r="W58" s="133">
        <v>42682</v>
      </c>
      <c r="X58" s="10">
        <v>110.31</v>
      </c>
      <c r="Y58" s="10">
        <v>111.72</v>
      </c>
      <c r="Z58" s="10">
        <v>109.7</v>
      </c>
      <c r="AA58" s="10">
        <v>111.06</v>
      </c>
      <c r="AB58" s="95">
        <v>24054500</v>
      </c>
      <c r="AC58" s="10">
        <v>111.06</v>
      </c>
      <c r="AD58" s="2">
        <f t="shared" si="0"/>
        <v>2.019999999999996</v>
      </c>
      <c r="AE58" s="138">
        <f t="shared" si="1"/>
        <v>5.8871479032696072E-3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121.02499999999999</v>
      </c>
      <c r="W59" s="133">
        <v>42681</v>
      </c>
      <c r="X59" s="10">
        <v>110.08</v>
      </c>
      <c r="Y59" s="10">
        <v>110.51</v>
      </c>
      <c r="Z59" s="10">
        <v>109.46</v>
      </c>
      <c r="AA59" s="10">
        <v>110.41</v>
      </c>
      <c r="AB59" s="95">
        <v>32560000</v>
      </c>
      <c r="AC59" s="10">
        <v>110.41</v>
      </c>
      <c r="AD59" s="2">
        <f t="shared" si="0"/>
        <v>1.0500000000000114</v>
      </c>
      <c r="AE59" s="138">
        <f t="shared" si="1"/>
        <v>1.4424843807423704E-2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119.73750000000001</v>
      </c>
      <c r="W60" s="133">
        <v>42678</v>
      </c>
      <c r="X60" s="10">
        <v>108.53</v>
      </c>
      <c r="Y60" s="10">
        <v>110.25</v>
      </c>
      <c r="Z60" s="10">
        <v>108.11</v>
      </c>
      <c r="AA60" s="10">
        <v>108.84</v>
      </c>
      <c r="AB60" s="95">
        <v>30837000</v>
      </c>
      <c r="AC60" s="10">
        <v>108.84</v>
      </c>
      <c r="AD60" s="2">
        <f t="shared" si="0"/>
        <v>2.1400000000000006</v>
      </c>
      <c r="AE60" s="138">
        <f t="shared" si="1"/>
        <v>-9.013930620049071E-3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118.45</v>
      </c>
      <c r="W61" s="133">
        <v>42677</v>
      </c>
      <c r="X61" s="10">
        <v>110.98</v>
      </c>
      <c r="Y61" s="10">
        <v>111.46</v>
      </c>
      <c r="Z61" s="10">
        <v>109.55</v>
      </c>
      <c r="AA61" s="10">
        <v>109.83</v>
      </c>
      <c r="AB61" s="95">
        <v>26932600</v>
      </c>
      <c r="AC61" s="10">
        <v>109.83</v>
      </c>
      <c r="AD61" s="2">
        <f t="shared" si="0"/>
        <v>1.9099999999999966</v>
      </c>
      <c r="AE61" s="138" t="e">
        <f t="shared" si="1"/>
        <v>#DIV/0!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117.16250000000001</v>
      </c>
      <c r="W62" s="133">
        <v>42677</v>
      </c>
      <c r="X62" s="10" t="s">
        <v>210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115.875</v>
      </c>
      <c r="W63" s="133">
        <v>42676</v>
      </c>
      <c r="X63" s="10">
        <v>111.4</v>
      </c>
      <c r="Y63" s="10">
        <v>112.35</v>
      </c>
      <c r="Z63" s="10">
        <v>111.23</v>
      </c>
      <c r="AA63" s="10">
        <v>111.59</v>
      </c>
      <c r="AB63" s="95">
        <v>28331700</v>
      </c>
      <c r="AC63" s="10">
        <v>111.02</v>
      </c>
      <c r="AD63" s="2">
        <f t="shared" si="0"/>
        <v>1.1199999999999903</v>
      </c>
      <c r="AE63" s="138">
        <f t="shared" si="1"/>
        <v>9.0155066714747711E-4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42675</v>
      </c>
      <c r="X64" s="10">
        <v>113.46</v>
      </c>
      <c r="Y64" s="10">
        <v>113.77</v>
      </c>
      <c r="Z64" s="10">
        <v>110.53</v>
      </c>
      <c r="AA64" s="10">
        <v>111.49</v>
      </c>
      <c r="AB64" s="95">
        <v>43825800</v>
      </c>
      <c r="AC64" s="10">
        <v>110.92</v>
      </c>
      <c r="AD64" s="2">
        <f t="shared" si="0"/>
        <v>3.2399999999999949</v>
      </c>
      <c r="AE64" s="138">
        <f t="shared" si="1"/>
        <v>-1.8059490084985752E-2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42674</v>
      </c>
      <c r="X65" s="10">
        <v>113.65</v>
      </c>
      <c r="Y65" s="10">
        <v>114.23</v>
      </c>
      <c r="Z65" s="10">
        <v>113.2</v>
      </c>
      <c r="AA65" s="10">
        <v>113.54</v>
      </c>
      <c r="AB65" s="95">
        <v>26419400</v>
      </c>
      <c r="AC65" s="10">
        <v>112.96</v>
      </c>
      <c r="AD65" s="2">
        <f t="shared" si="0"/>
        <v>1.0300000000000011</v>
      </c>
      <c r="AE65" s="138">
        <f t="shared" si="1"/>
        <v>-1.5909492663956915E-3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42671</v>
      </c>
      <c r="X66" s="10">
        <v>113.87</v>
      </c>
      <c r="Y66" s="10">
        <v>115.21</v>
      </c>
      <c r="Z66" s="10">
        <v>113.45</v>
      </c>
      <c r="AA66" s="10">
        <v>113.72</v>
      </c>
      <c r="AB66" s="95">
        <v>37861700</v>
      </c>
      <c r="AC66" s="10">
        <v>113.14</v>
      </c>
      <c r="AD66" s="2">
        <f t="shared" si="0"/>
        <v>1.7599999999999909</v>
      </c>
      <c r="AE66" s="138">
        <f t="shared" si="1"/>
        <v>-6.6725197541703807E-3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42670</v>
      </c>
      <c r="X67" s="10">
        <v>115.39</v>
      </c>
      <c r="Y67" s="10">
        <v>115.86</v>
      </c>
      <c r="Z67" s="10">
        <v>114.1</v>
      </c>
      <c r="AA67" s="10">
        <v>114.48</v>
      </c>
      <c r="AB67" s="95">
        <v>34562000</v>
      </c>
      <c r="AC67" s="10">
        <v>113.9</v>
      </c>
      <c r="AD67" s="2">
        <f>Y67-Z67</f>
        <v>1.7600000000000051</v>
      </c>
      <c r="AE67" s="138">
        <f>AC67/AC68-1</f>
        <v>-9.565217391304337E-3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42669</v>
      </c>
      <c r="X68" s="10">
        <v>114.31</v>
      </c>
      <c r="Y68" s="10">
        <v>115.7</v>
      </c>
      <c r="Z68" s="10">
        <v>113.31</v>
      </c>
      <c r="AA68" s="10">
        <v>115.59</v>
      </c>
      <c r="AB68" s="95">
        <v>66134200</v>
      </c>
      <c r="AC68" s="10">
        <v>115</v>
      </c>
      <c r="AD68" s="2">
        <f>Y68-Z68</f>
        <v>2.3900000000000006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89" priority="35">
      <formula>N19&gt;0</formula>
    </cfRule>
    <cfRule type="expression" dxfId="9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87" priority="21">
      <formula>F25&gt;0</formula>
    </cfRule>
    <cfRule type="expression" dxfId="986" priority="22">
      <formula>F25&lt;0</formula>
    </cfRule>
  </conditionalFormatting>
  <conditionalFormatting sqref="H25:H47">
    <cfRule type="expression" dxfId="985" priority="19">
      <formula>H25&gt;0</formula>
    </cfRule>
    <cfRule type="expression" dxfId="984" priority="20">
      <formula>H25&lt;0</formula>
    </cfRule>
  </conditionalFormatting>
  <conditionalFormatting sqref="I25:I27">
    <cfRule type="expression" dxfId="983" priority="15">
      <formula>I25&gt;0</formula>
    </cfRule>
    <cfRule type="expression" dxfId="982" priority="16">
      <formula>I25&lt;0</formula>
    </cfRule>
  </conditionalFormatting>
  <conditionalFormatting sqref="Q7">
    <cfRule type="expression" dxfId="981" priority="5">
      <formula>Q7&gt;0</formula>
    </cfRule>
    <cfRule type="expression" dxfId="980" priority="6">
      <formula>Q7&lt;0</formula>
    </cfRule>
  </conditionalFormatting>
  <conditionalFormatting sqref="Q8">
    <cfRule type="expression" dxfId="979" priority="3">
      <formula>Q8&gt;0</formula>
    </cfRule>
    <cfRule type="expression" dxfId="97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42766</v>
      </c>
      <c r="X2" s="10">
        <v>76.86</v>
      </c>
      <c r="Y2" s="10">
        <v>77.25</v>
      </c>
      <c r="Z2" s="10">
        <v>75.97</v>
      </c>
      <c r="AA2" s="10">
        <v>76.38</v>
      </c>
      <c r="AB2" s="95">
        <v>5551900</v>
      </c>
      <c r="AC2" s="10">
        <v>76.38</v>
      </c>
      <c r="AD2" s="2">
        <f>Y2-Z2</f>
        <v>1.2800000000000011</v>
      </c>
      <c r="AE2" s="138">
        <f>AC2/AC3-1</f>
        <v>-1.1645962732919291E-2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76.760000000000005</v>
      </c>
      <c r="T3" s="1">
        <v>42572</v>
      </c>
      <c r="U3" t="s">
        <v>250</v>
      </c>
      <c r="W3" s="133">
        <v>42765</v>
      </c>
      <c r="X3" s="10">
        <v>76.83</v>
      </c>
      <c r="Y3" s="10">
        <v>77.319999999999993</v>
      </c>
      <c r="Z3" s="10">
        <v>76.540000000000006</v>
      </c>
      <c r="AA3" s="10">
        <v>77.28</v>
      </c>
      <c r="AB3" s="95">
        <v>5344500</v>
      </c>
      <c r="AC3" s="10">
        <v>77.28</v>
      </c>
      <c r="AD3" s="2">
        <f t="shared" ref="AD3:AD66" si="0">Y3-Z3</f>
        <v>0.77999999999998693</v>
      </c>
      <c r="AE3" s="138">
        <f t="shared" ref="AE3:AE66" si="1">AC3/AC4-1</f>
        <v>5.5953155497723284E-3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76.760000000000005</v>
      </c>
      <c r="R4" s="505">
        <v>5.0000000000000001E-3</v>
      </c>
      <c r="T4" s="163"/>
      <c r="U4" s="1"/>
      <c r="W4" s="133">
        <v>42762</v>
      </c>
      <c r="X4" s="10">
        <v>77</v>
      </c>
      <c r="Y4" s="10">
        <v>77.3</v>
      </c>
      <c r="Z4" s="10">
        <v>76.540000000000006</v>
      </c>
      <c r="AA4" s="10">
        <v>76.849999999999994</v>
      </c>
      <c r="AB4" s="95">
        <v>3530900</v>
      </c>
      <c r="AC4" s="10">
        <v>76.849999999999994</v>
      </c>
      <c r="AD4" s="2">
        <f t="shared" si="0"/>
        <v>0.75999999999999091</v>
      </c>
      <c r="AE4" s="138">
        <f t="shared" si="1"/>
        <v>-1.0399064084234411E-3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42761</v>
      </c>
      <c r="X5" s="10">
        <v>76.95</v>
      </c>
      <c r="Y5" s="10">
        <v>77.459999999999994</v>
      </c>
      <c r="Z5" s="10">
        <v>76.63</v>
      </c>
      <c r="AA5" s="10">
        <v>76.930000000000007</v>
      </c>
      <c r="AB5" s="95">
        <v>3344900</v>
      </c>
      <c r="AC5" s="10">
        <v>76.930000000000007</v>
      </c>
      <c r="AD5" s="2">
        <f t="shared" si="0"/>
        <v>0.82999999999999829</v>
      </c>
      <c r="AE5" s="138">
        <f t="shared" si="1"/>
        <v>5.2022369618942577E-4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42760</v>
      </c>
      <c r="X6" s="10">
        <v>78</v>
      </c>
      <c r="Y6" s="10">
        <v>78.02</v>
      </c>
      <c r="Z6" s="10">
        <v>76.400000000000006</v>
      </c>
      <c r="AA6" s="10">
        <v>76.89</v>
      </c>
      <c r="AB6" s="95">
        <v>5278300</v>
      </c>
      <c r="AC6" s="10">
        <v>76.89</v>
      </c>
      <c r="AD6" s="2">
        <f t="shared" si="0"/>
        <v>1.6199999999999903</v>
      </c>
      <c r="AE6" s="138">
        <f t="shared" si="1"/>
        <v>-6.9740410693530652E-3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42759</v>
      </c>
      <c r="X7" s="10">
        <v>76.33</v>
      </c>
      <c r="Y7" s="10">
        <v>77.66</v>
      </c>
      <c r="Z7" s="10">
        <v>76.09</v>
      </c>
      <c r="AA7" s="10">
        <v>77.430000000000007</v>
      </c>
      <c r="AB7" s="95">
        <v>4024300</v>
      </c>
      <c r="AC7" s="10">
        <v>77.430000000000007</v>
      </c>
      <c r="AD7" s="2">
        <f t="shared" si="0"/>
        <v>1.5699999999999932</v>
      </c>
      <c r="AE7" s="138">
        <f t="shared" si="1"/>
        <v>1.9218112412794586E-2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42758</v>
      </c>
      <c r="X8" s="10">
        <v>75.92</v>
      </c>
      <c r="Y8" s="10">
        <v>76.48</v>
      </c>
      <c r="Z8" s="10">
        <v>75.73</v>
      </c>
      <c r="AA8" s="10">
        <v>75.97</v>
      </c>
      <c r="AB8" s="95">
        <v>4444300</v>
      </c>
      <c r="AC8" s="10">
        <v>75.97</v>
      </c>
      <c r="AD8" s="2">
        <f t="shared" si="0"/>
        <v>0.75</v>
      </c>
      <c r="AE8" s="138">
        <f t="shared" si="1"/>
        <v>-3.0183727034120977E-3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42755</v>
      </c>
      <c r="X9" s="10">
        <v>75.989999999999995</v>
      </c>
      <c r="Y9" s="10">
        <v>76.91</v>
      </c>
      <c r="Z9" s="10">
        <v>75.39</v>
      </c>
      <c r="AA9" s="10">
        <v>76.2</v>
      </c>
      <c r="AB9" s="95">
        <v>8465900</v>
      </c>
      <c r="AC9" s="10">
        <v>76.2</v>
      </c>
      <c r="AD9" s="2">
        <f t="shared" si="0"/>
        <v>1.519999999999996</v>
      </c>
      <c r="AE9" s="138">
        <f t="shared" si="1"/>
        <v>-6.3893597600729324E-3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42754</v>
      </c>
      <c r="X10" s="10">
        <v>77.61</v>
      </c>
      <c r="Y10" s="10">
        <v>77.78</v>
      </c>
      <c r="Z10" s="10">
        <v>76.61</v>
      </c>
      <c r="AA10" s="10">
        <v>76.69</v>
      </c>
      <c r="AB10" s="95">
        <v>8111400</v>
      </c>
      <c r="AC10" s="10">
        <v>76.69</v>
      </c>
      <c r="AD10" s="2">
        <f t="shared" si="0"/>
        <v>1.1700000000000017</v>
      </c>
      <c r="AE10" s="138">
        <f t="shared" si="1"/>
        <v>-1.0323912762937093E-2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1.66E-2</v>
      </c>
      <c r="W11" s="133">
        <v>42753</v>
      </c>
      <c r="X11" s="10">
        <v>77.11</v>
      </c>
      <c r="Y11" s="10">
        <v>77.61</v>
      </c>
      <c r="Z11" s="10">
        <v>76.510000000000005</v>
      </c>
      <c r="AA11" s="10">
        <v>77.489999999999995</v>
      </c>
      <c r="AB11" s="95">
        <v>5988400</v>
      </c>
      <c r="AC11" s="10">
        <v>77.489999999999995</v>
      </c>
      <c r="AD11" s="2">
        <f t="shared" si="0"/>
        <v>1.0999999999999943</v>
      </c>
      <c r="AE11" s="138">
        <f t="shared" si="1"/>
        <v>1.1618798955613574E-2</v>
      </c>
    </row>
    <row r="12" spans="1:31" x14ac:dyDescent="0.25">
      <c r="H12" s="72"/>
      <c r="W12" s="133">
        <v>42752</v>
      </c>
      <c r="X12" s="10">
        <v>77.400000000000006</v>
      </c>
      <c r="Y12" s="10">
        <v>77.7</v>
      </c>
      <c r="Z12" s="10">
        <v>76.47</v>
      </c>
      <c r="AA12" s="10">
        <v>76.599999999999994</v>
      </c>
      <c r="AB12" s="95">
        <v>6450300</v>
      </c>
      <c r="AC12" s="10">
        <v>76.599999999999994</v>
      </c>
      <c r="AD12" s="2">
        <f t="shared" si="0"/>
        <v>1.230000000000004</v>
      </c>
      <c r="AE12" s="138">
        <f t="shared" si="1"/>
        <v>-2.6102845210140835E-4</v>
      </c>
    </row>
    <row r="13" spans="1:31" x14ac:dyDescent="0.25">
      <c r="H13" s="72"/>
      <c r="W13" s="133">
        <v>42748</v>
      </c>
      <c r="X13" s="10">
        <v>76.930000000000007</v>
      </c>
      <c r="Y13" s="10">
        <v>77.63</v>
      </c>
      <c r="Z13" s="10">
        <v>76.41</v>
      </c>
      <c r="AA13" s="10">
        <v>76.62</v>
      </c>
      <c r="AB13" s="95">
        <v>3454300</v>
      </c>
      <c r="AC13" s="10">
        <v>76.62</v>
      </c>
      <c r="AD13" s="2">
        <f t="shared" si="0"/>
        <v>1.2199999999999989</v>
      </c>
      <c r="AE13" s="138">
        <f t="shared" si="1"/>
        <v>-3.3818938605617577E-3</v>
      </c>
    </row>
    <row r="14" spans="1:31" x14ac:dyDescent="0.25">
      <c r="H14" s="72"/>
      <c r="W14" s="133">
        <v>42747</v>
      </c>
      <c r="X14" s="10">
        <v>76.83</v>
      </c>
      <c r="Y14" s="10">
        <v>76.95</v>
      </c>
      <c r="Z14" s="10">
        <v>75.84</v>
      </c>
      <c r="AA14" s="10">
        <v>76.88</v>
      </c>
      <c r="AB14" s="95">
        <v>4056700</v>
      </c>
      <c r="AC14" s="10">
        <v>76.88</v>
      </c>
      <c r="AD14" s="2">
        <f t="shared" si="0"/>
        <v>1.1099999999999994</v>
      </c>
      <c r="AE14" s="138">
        <f t="shared" si="1"/>
        <v>-3.9006631127291858E-4</v>
      </c>
    </row>
    <row r="15" spans="1:31" x14ac:dyDescent="0.25">
      <c r="H15" s="72"/>
      <c r="W15" s="133">
        <v>42746</v>
      </c>
      <c r="X15" s="10">
        <v>76.67</v>
      </c>
      <c r="Y15" s="10">
        <v>77.44</v>
      </c>
      <c r="Z15" s="10">
        <v>76.099999999999994</v>
      </c>
      <c r="AA15" s="10">
        <v>76.91</v>
      </c>
      <c r="AB15" s="95">
        <v>4500200</v>
      </c>
      <c r="AC15" s="10">
        <v>76.91</v>
      </c>
      <c r="AD15" s="2">
        <f t="shared" si="0"/>
        <v>1.3400000000000034</v>
      </c>
      <c r="AE15" s="138">
        <f t="shared" si="1"/>
        <v>3.392041748206065E-3</v>
      </c>
    </row>
    <row r="16" spans="1:31" x14ac:dyDescent="0.25">
      <c r="H16" s="72"/>
      <c r="W16" s="133">
        <v>42745</v>
      </c>
      <c r="X16" s="10">
        <v>76.52</v>
      </c>
      <c r="Y16" s="10">
        <v>78</v>
      </c>
      <c r="Z16" s="10">
        <v>76.12</v>
      </c>
      <c r="AA16" s="10">
        <v>76.650000000000006</v>
      </c>
      <c r="AB16" s="95">
        <v>9561400</v>
      </c>
      <c r="AC16" s="10">
        <v>76.650000000000006</v>
      </c>
      <c r="AD16" s="2">
        <f t="shared" si="0"/>
        <v>1.8799999999999955</v>
      </c>
      <c r="AE16" s="138">
        <f t="shared" si="1"/>
        <v>1.0413920379646724E-2</v>
      </c>
    </row>
    <row r="17" spans="1:31" x14ac:dyDescent="0.25">
      <c r="W17" s="133">
        <v>42744</v>
      </c>
      <c r="X17" s="10">
        <v>76.14</v>
      </c>
      <c r="Y17" s="10">
        <v>76.5</v>
      </c>
      <c r="Z17" s="10">
        <v>75.53</v>
      </c>
      <c r="AA17" s="10">
        <v>75.86</v>
      </c>
      <c r="AB17" s="95">
        <v>4800900</v>
      </c>
      <c r="AC17" s="10">
        <v>75.86</v>
      </c>
      <c r="AD17" s="2">
        <f t="shared" si="0"/>
        <v>0.96999999999999886</v>
      </c>
      <c r="AE17" s="138">
        <f t="shared" si="1"/>
        <v>5.1676162713660823E-3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75.400000000000006</v>
      </c>
      <c r="Y18" s="10">
        <v>75.92</v>
      </c>
      <c r="Z18" s="10">
        <v>75.06</v>
      </c>
      <c r="AA18" s="10">
        <v>75.47</v>
      </c>
      <c r="AB18" s="95">
        <v>3089600</v>
      </c>
      <c r="AC18" s="10">
        <v>75.47</v>
      </c>
      <c r="AD18" s="2">
        <f t="shared" si="0"/>
        <v>0.85999999999999943</v>
      </c>
      <c r="AE18" s="138">
        <f t="shared" si="1"/>
        <v>1.9915029208710244E-3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76</v>
      </c>
      <c r="Y19" s="10">
        <v>76.180000000000007</v>
      </c>
      <c r="Z19" s="10">
        <v>74.819999999999993</v>
      </c>
      <c r="AA19" s="10">
        <v>75.319999999999993</v>
      </c>
      <c r="AB19" s="95">
        <v>3383000</v>
      </c>
      <c r="AC19" s="10">
        <v>75.319999999999993</v>
      </c>
      <c r="AD19" s="2">
        <f t="shared" si="0"/>
        <v>1.3600000000000136</v>
      </c>
      <c r="AE19" s="138">
        <f t="shared" si="1"/>
        <v>-1.2326252294781126E-2</v>
      </c>
    </row>
    <row r="20" spans="1:31" x14ac:dyDescent="0.25">
      <c r="W20" s="133">
        <v>42739</v>
      </c>
      <c r="X20" s="10">
        <v>75.260000000000005</v>
      </c>
      <c r="Y20" s="10">
        <v>76.55</v>
      </c>
      <c r="Z20" s="10">
        <v>75.06</v>
      </c>
      <c r="AA20" s="10">
        <v>76.260000000000005</v>
      </c>
      <c r="AB20" s="95">
        <v>4635800</v>
      </c>
      <c r="AC20" s="10">
        <v>76.260000000000005</v>
      </c>
      <c r="AD20" s="2">
        <f t="shared" si="0"/>
        <v>1.4899999999999949</v>
      </c>
      <c r="AE20" s="138" t="e">
        <f t="shared" si="1"/>
        <v>#DIV/0!</v>
      </c>
    </row>
    <row r="21" spans="1:31" x14ac:dyDescent="0.25">
      <c r="W21" s="133">
        <v>42739</v>
      </c>
      <c r="X21" s="10" t="s">
        <v>313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42738</v>
      </c>
      <c r="X22" s="10">
        <v>74.89</v>
      </c>
      <c r="Y22" s="10">
        <v>75.75</v>
      </c>
      <c r="Z22" s="10">
        <v>74.739999999999995</v>
      </c>
      <c r="AA22" s="10">
        <v>75.349999999999994</v>
      </c>
      <c r="AB22" s="95">
        <v>5853900</v>
      </c>
      <c r="AC22" s="10">
        <v>75.03</v>
      </c>
      <c r="AD22" s="2">
        <f t="shared" si="0"/>
        <v>1.0100000000000051</v>
      </c>
      <c r="AE22" s="138">
        <f t="shared" si="1"/>
        <v>1.7080113867425917E-2</v>
      </c>
    </row>
    <row r="23" spans="1:31" x14ac:dyDescent="0.25">
      <c r="W23" s="133">
        <v>42734</v>
      </c>
      <c r="X23" s="10">
        <v>73.959999999999994</v>
      </c>
      <c r="Y23" s="10">
        <v>74.34</v>
      </c>
      <c r="Z23" s="10">
        <v>73.84</v>
      </c>
      <c r="AA23" s="10">
        <v>74.08</v>
      </c>
      <c r="AB23" s="95">
        <v>3378800</v>
      </c>
      <c r="AC23" s="10">
        <v>73.77</v>
      </c>
      <c r="AD23" s="2">
        <f t="shared" si="0"/>
        <v>0.5</v>
      </c>
      <c r="AE23" s="138">
        <f t="shared" si="1"/>
        <v>2.173617714984255E-3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42733</v>
      </c>
      <c r="X24" s="10">
        <v>74.27</v>
      </c>
      <c r="Y24" s="10">
        <v>74.680000000000007</v>
      </c>
      <c r="Z24" s="10">
        <v>73.5</v>
      </c>
      <c r="AA24" s="10">
        <v>73.92</v>
      </c>
      <c r="AB24" s="95">
        <v>2573700</v>
      </c>
      <c r="AC24" s="10">
        <v>73.61</v>
      </c>
      <c r="AD24" s="2">
        <f t="shared" si="0"/>
        <v>1.1800000000000068</v>
      </c>
      <c r="AE24" s="138">
        <f t="shared" si="1"/>
        <v>-5.9419311276164288E-3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42732</v>
      </c>
      <c r="X25" s="10">
        <v>75.03</v>
      </c>
      <c r="Y25" s="10">
        <v>75.38</v>
      </c>
      <c r="Z25" s="10">
        <v>74.150000000000006</v>
      </c>
      <c r="AA25" s="10">
        <v>74.37</v>
      </c>
      <c r="AB25" s="95">
        <v>2517300</v>
      </c>
      <c r="AC25" s="10">
        <v>74.05</v>
      </c>
      <c r="AD25" s="2">
        <f t="shared" si="0"/>
        <v>1.2299999999999898</v>
      </c>
      <c r="AE25" s="138">
        <f t="shared" si="1"/>
        <v>-8.1703723546745488E-3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42731</v>
      </c>
      <c r="X26" s="10">
        <v>75.099999999999994</v>
      </c>
      <c r="Y26" s="10">
        <v>75.11</v>
      </c>
      <c r="Z26" s="10">
        <v>74.790000000000006</v>
      </c>
      <c r="AA26" s="10">
        <v>74.98</v>
      </c>
      <c r="AB26" s="95">
        <v>2049400</v>
      </c>
      <c r="AC26" s="10">
        <v>74.66</v>
      </c>
      <c r="AD26" s="2">
        <f t="shared" si="0"/>
        <v>0.31999999999999318</v>
      </c>
      <c r="AE26" s="138">
        <f t="shared" si="1"/>
        <v>1.3395847287323015E-4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42727</v>
      </c>
      <c r="X27" s="10">
        <v>74.739999999999995</v>
      </c>
      <c r="Y27" s="10">
        <v>75.239999999999995</v>
      </c>
      <c r="Z27" s="10">
        <v>74.739999999999995</v>
      </c>
      <c r="AA27" s="10">
        <v>74.97</v>
      </c>
      <c r="AB27" s="95">
        <v>1957500</v>
      </c>
      <c r="AC27" s="10">
        <v>74.650000000000006</v>
      </c>
      <c r="AD27" s="2">
        <f t="shared" si="0"/>
        <v>0.5</v>
      </c>
      <c r="AE27" s="138">
        <f t="shared" si="1"/>
        <v>5.2518179369782647E-3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42726</v>
      </c>
      <c r="X28" s="10">
        <v>75</v>
      </c>
      <c r="Y28" s="10">
        <v>75.37</v>
      </c>
      <c r="Z28" s="10">
        <v>74.5</v>
      </c>
      <c r="AA28" s="10">
        <v>74.58</v>
      </c>
      <c r="AB28" s="95">
        <v>2865200</v>
      </c>
      <c r="AC28" s="10">
        <v>74.260000000000005</v>
      </c>
      <c r="AD28" s="2">
        <f t="shared" si="0"/>
        <v>0.87000000000000455</v>
      </c>
      <c r="AE28" s="138">
        <f t="shared" si="1"/>
        <v>-9.8666666666665792E-3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42725</v>
      </c>
      <c r="X29" s="10">
        <v>75.11</v>
      </c>
      <c r="Y29" s="10">
        <v>75.569999999999993</v>
      </c>
      <c r="Z29" s="10">
        <v>74.69</v>
      </c>
      <c r="AA29" s="10">
        <v>75.319999999999993</v>
      </c>
      <c r="AB29" s="95">
        <v>3244500</v>
      </c>
      <c r="AC29" s="10">
        <v>75</v>
      </c>
      <c r="AD29" s="2">
        <f t="shared" si="0"/>
        <v>0.87999999999999545</v>
      </c>
      <c r="AE29" s="138">
        <f t="shared" si="1"/>
        <v>3.4787262510036498E-3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42724</v>
      </c>
      <c r="X30" s="10">
        <v>75</v>
      </c>
      <c r="Y30" s="10">
        <v>75.5</v>
      </c>
      <c r="Z30" s="10">
        <v>74.53</v>
      </c>
      <c r="AA30" s="10">
        <v>75.06</v>
      </c>
      <c r="AB30" s="95">
        <v>3244900</v>
      </c>
      <c r="AC30" s="10">
        <v>74.739999999999995</v>
      </c>
      <c r="AD30" s="2">
        <f t="shared" si="0"/>
        <v>0.96999999999999886</v>
      </c>
      <c r="AE30" s="138">
        <f t="shared" si="1"/>
        <v>6.8705375185234008E-3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42723</v>
      </c>
      <c r="X31" s="10">
        <v>74.680000000000007</v>
      </c>
      <c r="Y31" s="10">
        <v>75.13</v>
      </c>
      <c r="Z31" s="10">
        <v>74.14</v>
      </c>
      <c r="AA31" s="10">
        <v>74.55</v>
      </c>
      <c r="AB31" s="95">
        <v>3076600</v>
      </c>
      <c r="AC31" s="10">
        <v>74.23</v>
      </c>
      <c r="AD31" s="2">
        <f t="shared" si="0"/>
        <v>0.98999999999999488</v>
      </c>
      <c r="AE31" s="138">
        <f t="shared" si="1"/>
        <v>-6.0257096946974009E-3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42720</v>
      </c>
      <c r="X32" s="10">
        <v>75.290000000000006</v>
      </c>
      <c r="Y32" s="10">
        <v>75.38</v>
      </c>
      <c r="Z32" s="10">
        <v>74.58</v>
      </c>
      <c r="AA32" s="10">
        <v>75</v>
      </c>
      <c r="AB32" s="95">
        <v>8200600</v>
      </c>
      <c r="AC32" s="10">
        <v>74.680000000000007</v>
      </c>
      <c r="AD32" s="2">
        <f t="shared" si="0"/>
        <v>0.79999999999999716</v>
      </c>
      <c r="AE32" s="138">
        <f t="shared" si="1"/>
        <v>8.0407397480564136E-4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42719</v>
      </c>
      <c r="X33" s="10">
        <v>74.540000000000006</v>
      </c>
      <c r="Y33" s="10">
        <v>75.739999999999995</v>
      </c>
      <c r="Z33" s="10">
        <v>74.34</v>
      </c>
      <c r="AA33" s="10">
        <v>74.94</v>
      </c>
      <c r="AB33" s="95">
        <v>4061600</v>
      </c>
      <c r="AC33" s="10">
        <v>74.62</v>
      </c>
      <c r="AD33" s="2">
        <f t="shared" si="0"/>
        <v>1.3999999999999915</v>
      </c>
      <c r="AE33" s="138">
        <f t="shared" si="1"/>
        <v>1.1659436008676805E-2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42718</v>
      </c>
      <c r="X34" s="10">
        <v>73.53</v>
      </c>
      <c r="Y34" s="10">
        <v>75.73</v>
      </c>
      <c r="Z34" s="10">
        <v>73.239999999999995</v>
      </c>
      <c r="AA34" s="10">
        <v>74.069999999999993</v>
      </c>
      <c r="AB34" s="95">
        <v>5415800</v>
      </c>
      <c r="AC34" s="10">
        <v>73.760000000000005</v>
      </c>
      <c r="AD34" s="2">
        <f t="shared" si="0"/>
        <v>2.4900000000000091</v>
      </c>
      <c r="AE34" s="138">
        <f t="shared" si="1"/>
        <v>3.1279749762003206E-3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42717</v>
      </c>
      <c r="X35" s="10">
        <v>73.67</v>
      </c>
      <c r="Y35" s="10">
        <v>74.23</v>
      </c>
      <c r="Z35" s="10">
        <v>73.11</v>
      </c>
      <c r="AA35" s="10">
        <v>73.84</v>
      </c>
      <c r="AB35" s="95">
        <v>2892900</v>
      </c>
      <c r="AC35" s="10">
        <v>73.53</v>
      </c>
      <c r="AD35" s="2">
        <f t="shared" si="0"/>
        <v>1.1200000000000045</v>
      </c>
      <c r="AE35" s="138">
        <f t="shared" si="1"/>
        <v>3.5485191756516876E-3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42716</v>
      </c>
      <c r="X36" s="10">
        <v>74.7</v>
      </c>
      <c r="Y36" s="10">
        <v>74.7</v>
      </c>
      <c r="Z36" s="10">
        <v>73.150000000000006</v>
      </c>
      <c r="AA36" s="10">
        <v>73.58</v>
      </c>
      <c r="AB36" s="95">
        <v>3654900</v>
      </c>
      <c r="AC36" s="10">
        <v>73.27</v>
      </c>
      <c r="AD36" s="2">
        <f t="shared" si="0"/>
        <v>1.5499999999999972</v>
      </c>
      <c r="AE36" s="138">
        <f t="shared" si="1"/>
        <v>-1.5849563465413108E-2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42713</v>
      </c>
      <c r="X37" s="10">
        <v>74.84</v>
      </c>
      <c r="Y37" s="10">
        <v>74.91</v>
      </c>
      <c r="Z37" s="10">
        <v>74.290000000000006</v>
      </c>
      <c r="AA37" s="10">
        <v>74.77</v>
      </c>
      <c r="AB37" s="95">
        <v>2566900</v>
      </c>
      <c r="AC37" s="10">
        <v>74.45</v>
      </c>
      <c r="AD37" s="2">
        <f t="shared" si="0"/>
        <v>0.61999999999999034</v>
      </c>
      <c r="AE37" s="138">
        <f t="shared" si="1"/>
        <v>-1.8769272020378036E-3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42712</v>
      </c>
      <c r="X38" s="10">
        <v>74.8</v>
      </c>
      <c r="Y38" s="10">
        <v>75.2</v>
      </c>
      <c r="Z38" s="10">
        <v>73.989999999999995</v>
      </c>
      <c r="AA38" s="10">
        <v>74.91</v>
      </c>
      <c r="AB38" s="95">
        <v>3415800</v>
      </c>
      <c r="AC38" s="10">
        <v>74.59</v>
      </c>
      <c r="AD38" s="2">
        <f t="shared" si="0"/>
        <v>1.210000000000008</v>
      </c>
      <c r="AE38" s="138">
        <f t="shared" si="1"/>
        <v>8.3817763958362601E-3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42711</v>
      </c>
      <c r="X39" s="10">
        <v>72.47</v>
      </c>
      <c r="Y39" s="10">
        <v>74.72</v>
      </c>
      <c r="Z39" s="10">
        <v>72.23</v>
      </c>
      <c r="AA39" s="10">
        <v>74.290000000000006</v>
      </c>
      <c r="AB39" s="95">
        <v>5801500</v>
      </c>
      <c r="AC39" s="10">
        <v>73.97</v>
      </c>
      <c r="AD39" s="2">
        <f t="shared" si="0"/>
        <v>2.4899999999999949</v>
      </c>
      <c r="AE39" s="138">
        <f t="shared" si="1"/>
        <v>2.7361111111111169E-2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42710</v>
      </c>
      <c r="X40" s="10">
        <v>72.47</v>
      </c>
      <c r="Y40" s="10">
        <v>72.739999999999995</v>
      </c>
      <c r="Z40" s="10">
        <v>72.08</v>
      </c>
      <c r="AA40" s="10">
        <v>72.31</v>
      </c>
      <c r="AB40" s="95">
        <v>3843900</v>
      </c>
      <c r="AC40" s="10">
        <v>72</v>
      </c>
      <c r="AD40" s="2">
        <f t="shared" si="0"/>
        <v>0.65999999999999659</v>
      </c>
      <c r="AE40" s="138">
        <f t="shared" si="1"/>
        <v>3.9040713887339429E-3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84.436000000000007</v>
      </c>
      <c r="Q41" s="2"/>
      <c r="W41" s="133">
        <v>42709</v>
      </c>
      <c r="X41" s="10">
        <v>72.33</v>
      </c>
      <c r="Y41" s="10">
        <v>72.64</v>
      </c>
      <c r="Z41" s="10">
        <v>71.989999999999995</v>
      </c>
      <c r="AA41" s="10">
        <v>72.03</v>
      </c>
      <c r="AB41" s="95">
        <v>3929100</v>
      </c>
      <c r="AC41" s="10">
        <v>71.72</v>
      </c>
      <c r="AD41" s="2">
        <f t="shared" si="0"/>
        <v>0.65000000000000568</v>
      </c>
      <c r="AE41" s="138">
        <f t="shared" si="1"/>
        <v>2.3759608665270271E-3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83.668400000000005</v>
      </c>
      <c r="Q42" s="2"/>
      <c r="T42" s="91" t="s">
        <v>113</v>
      </c>
      <c r="W42" s="133">
        <v>42706</v>
      </c>
      <c r="X42" s="10">
        <v>72.52</v>
      </c>
      <c r="Y42" s="10">
        <v>72.66</v>
      </c>
      <c r="Z42" s="10">
        <v>71.430000000000007</v>
      </c>
      <c r="AA42" s="10">
        <v>71.86</v>
      </c>
      <c r="AB42" s="95">
        <v>2959100</v>
      </c>
      <c r="AC42" s="10">
        <v>71.55</v>
      </c>
      <c r="AD42" s="2">
        <f t="shared" si="0"/>
        <v>1.2299999999999898</v>
      </c>
      <c r="AE42" s="138">
        <f t="shared" si="1"/>
        <v>-9.2772085294932083E-3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82.900800000000018</v>
      </c>
      <c r="Q43" s="2"/>
      <c r="T43" s="128" t="s">
        <v>98</v>
      </c>
      <c r="U43" s="129">
        <v>76.38</v>
      </c>
      <c r="W43" s="133">
        <v>42705</v>
      </c>
      <c r="X43" s="10">
        <v>72.45</v>
      </c>
      <c r="Y43" s="10">
        <v>72.77</v>
      </c>
      <c r="Z43" s="10">
        <v>71.78</v>
      </c>
      <c r="AA43" s="10">
        <v>72.53</v>
      </c>
      <c r="AB43" s="95">
        <v>4298200</v>
      </c>
      <c r="AC43" s="10">
        <v>72.22</v>
      </c>
      <c r="AD43" s="2">
        <f t="shared" si="0"/>
        <v>0.98999999999999488</v>
      </c>
      <c r="AE43" s="138">
        <f t="shared" si="1"/>
        <v>6.8311724522513995E-3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82.133200000000016</v>
      </c>
      <c r="Q44" s="2"/>
      <c r="T44" s="93" t="s">
        <v>99</v>
      </c>
      <c r="U44" s="130">
        <v>76.849999999999994</v>
      </c>
      <c r="W44" s="133">
        <v>42704</v>
      </c>
      <c r="X44" s="10">
        <v>72</v>
      </c>
      <c r="Y44" s="10">
        <v>72.33</v>
      </c>
      <c r="Z44" s="10">
        <v>71.78</v>
      </c>
      <c r="AA44" s="10">
        <v>72.040000000000006</v>
      </c>
      <c r="AB44" s="95">
        <v>4812500</v>
      </c>
      <c r="AC44" s="10">
        <v>71.73</v>
      </c>
      <c r="AD44" s="2">
        <f t="shared" si="0"/>
        <v>0.54999999999999716</v>
      </c>
      <c r="AE44" s="138">
        <f t="shared" si="1"/>
        <v>7.5853350189634128E-3</v>
      </c>
    </row>
    <row r="45" spans="2:31" x14ac:dyDescent="0.25">
      <c r="O45" s="83">
        <v>1.06</v>
      </c>
      <c r="P45" s="83">
        <f t="shared" si="36"/>
        <v>81.365600000000015</v>
      </c>
      <c r="Q45" s="2"/>
      <c r="T45" s="93" t="s">
        <v>100</v>
      </c>
      <c r="U45" s="130" t="s">
        <v>129</v>
      </c>
      <c r="W45" s="133">
        <v>42703</v>
      </c>
      <c r="X45" s="10">
        <v>72.2</v>
      </c>
      <c r="Y45" s="10">
        <v>72.260000000000005</v>
      </c>
      <c r="Z45" s="10">
        <v>71.39</v>
      </c>
      <c r="AA45" s="10">
        <v>71.489999999999995</v>
      </c>
      <c r="AB45" s="95">
        <v>3814800</v>
      </c>
      <c r="AC45" s="10">
        <v>71.19</v>
      </c>
      <c r="AD45" s="2">
        <f t="shared" si="0"/>
        <v>0.87000000000000455</v>
      </c>
      <c r="AE45" s="138">
        <f t="shared" si="1"/>
        <v>-8.7719298245613198E-3</v>
      </c>
    </row>
    <row r="46" spans="2:31" x14ac:dyDescent="0.25">
      <c r="O46" s="83">
        <v>1.05</v>
      </c>
      <c r="P46" s="83">
        <f t="shared" si="36"/>
        <v>80.598000000000013</v>
      </c>
      <c r="Q46" s="2"/>
      <c r="T46" s="93" t="s">
        <v>101</v>
      </c>
      <c r="U46" s="130" t="s">
        <v>129</v>
      </c>
      <c r="W46" s="133">
        <v>42702</v>
      </c>
      <c r="X46" s="10">
        <v>72.53</v>
      </c>
      <c r="Y46" s="10">
        <v>72.77</v>
      </c>
      <c r="Z46" s="10">
        <v>71.97</v>
      </c>
      <c r="AA46" s="10">
        <v>72.13</v>
      </c>
      <c r="AB46" s="95">
        <v>4467700</v>
      </c>
      <c r="AC46" s="10">
        <v>71.819999999999993</v>
      </c>
      <c r="AD46" s="2">
        <f t="shared" si="0"/>
        <v>0.79999999999999716</v>
      </c>
      <c r="AE46" s="138">
        <f t="shared" si="1"/>
        <v>-1.0062026188835338E-2</v>
      </c>
    </row>
    <row r="47" spans="2:31" x14ac:dyDescent="0.25">
      <c r="O47" s="83">
        <v>1.04</v>
      </c>
      <c r="P47" s="83">
        <f t="shared" si="36"/>
        <v>79.830400000000012</v>
      </c>
      <c r="Q47" s="2"/>
      <c r="T47" s="93" t="s">
        <v>102</v>
      </c>
      <c r="U47" s="130">
        <v>80.56</v>
      </c>
      <c r="W47" s="133">
        <v>42699</v>
      </c>
      <c r="X47" s="10">
        <v>72.97</v>
      </c>
      <c r="Y47" s="10">
        <v>73.180000000000007</v>
      </c>
      <c r="Z47" s="10">
        <v>72.459999999999994</v>
      </c>
      <c r="AA47" s="10">
        <v>72.86</v>
      </c>
      <c r="AB47" s="95">
        <v>1900400</v>
      </c>
      <c r="AC47" s="10">
        <v>72.55</v>
      </c>
      <c r="AD47" s="2">
        <f t="shared" si="0"/>
        <v>0.72000000000001307</v>
      </c>
      <c r="AE47" s="138">
        <f t="shared" si="1"/>
        <v>-2.7559597629867039E-4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79.06280000000001</v>
      </c>
      <c r="Q48" s="2"/>
      <c r="T48" s="93" t="s">
        <v>103</v>
      </c>
      <c r="U48" s="130">
        <v>1.19173</v>
      </c>
      <c r="W48" s="133">
        <v>42697</v>
      </c>
      <c r="X48" s="10">
        <v>71.94</v>
      </c>
      <c r="Y48" s="10">
        <v>72.92</v>
      </c>
      <c r="Z48" s="10">
        <v>71.510000000000005</v>
      </c>
      <c r="AA48" s="10">
        <v>72.88</v>
      </c>
      <c r="AB48" s="95">
        <v>4661400</v>
      </c>
      <c r="AC48" s="10">
        <v>72.569999999999993</v>
      </c>
      <c r="AD48" s="2">
        <f t="shared" si="0"/>
        <v>1.4099999999999966</v>
      </c>
      <c r="AE48" s="138">
        <f t="shared" si="1"/>
        <v>1.6101932231867622E-2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78.295200000000008</v>
      </c>
      <c r="Q49" s="2"/>
      <c r="T49" s="93" t="s">
        <v>122</v>
      </c>
      <c r="U49" s="130" t="s">
        <v>430</v>
      </c>
      <c r="W49" s="133">
        <v>42696</v>
      </c>
      <c r="X49" s="10">
        <v>71.819999999999993</v>
      </c>
      <c r="Y49" s="10">
        <v>71.88</v>
      </c>
      <c r="Z49" s="10">
        <v>70.87</v>
      </c>
      <c r="AA49" s="10">
        <v>71.72</v>
      </c>
      <c r="AB49" s="95">
        <v>4086200</v>
      </c>
      <c r="AC49" s="10">
        <v>71.42</v>
      </c>
      <c r="AD49" s="2">
        <f t="shared" si="0"/>
        <v>1.0099999999999909</v>
      </c>
      <c r="AE49" s="138">
        <f t="shared" si="1"/>
        <v>2.5266704098820814E-3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77.527600000000007</v>
      </c>
      <c r="Q50" s="2"/>
      <c r="T50" s="93"/>
      <c r="U50" s="130"/>
      <c r="W50" s="133">
        <v>42695</v>
      </c>
      <c r="X50" s="10">
        <v>71.31</v>
      </c>
      <c r="Y50" s="10">
        <v>71.67</v>
      </c>
      <c r="Z50" s="10">
        <v>70.959999999999994</v>
      </c>
      <c r="AA50" s="10">
        <v>71.540000000000006</v>
      </c>
      <c r="AB50" s="95">
        <v>3368200</v>
      </c>
      <c r="AC50" s="10">
        <v>71.239999999999995</v>
      </c>
      <c r="AD50" s="2">
        <f t="shared" si="0"/>
        <v>0.71000000000000796</v>
      </c>
      <c r="AE50" s="138">
        <f t="shared" si="1"/>
        <v>7.637906647807613E-3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76.760000000000005</v>
      </c>
      <c r="Q51" s="2"/>
      <c r="T51" s="93" t="s">
        <v>105</v>
      </c>
      <c r="U51" s="130" t="s">
        <v>533</v>
      </c>
      <c r="W51" s="133">
        <v>42692</v>
      </c>
      <c r="X51" s="10">
        <v>71.53</v>
      </c>
      <c r="Y51" s="10">
        <v>71.599999999999994</v>
      </c>
      <c r="Z51" s="10">
        <v>70.77</v>
      </c>
      <c r="AA51" s="10">
        <v>71</v>
      </c>
      <c r="AB51" s="95">
        <v>5430600</v>
      </c>
      <c r="AC51" s="10">
        <v>70.7</v>
      </c>
      <c r="AD51" s="2">
        <f t="shared" si="0"/>
        <v>0.82999999999999829</v>
      </c>
      <c r="AE51" s="138">
        <f t="shared" si="1"/>
        <v>-1.0912143256855078E-2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75.992400000000004</v>
      </c>
      <c r="Q52" s="2"/>
      <c r="T52" s="93" t="s">
        <v>106</v>
      </c>
      <c r="U52" s="130" t="s">
        <v>453</v>
      </c>
      <c r="W52" s="133">
        <v>42691</v>
      </c>
      <c r="X52" s="10">
        <v>71.36</v>
      </c>
      <c r="Y52" s="10">
        <v>72</v>
      </c>
      <c r="Z52" s="10">
        <v>71.319999999999993</v>
      </c>
      <c r="AA52" s="10">
        <v>71.78</v>
      </c>
      <c r="AB52" s="95">
        <v>3797400</v>
      </c>
      <c r="AC52" s="10">
        <v>71.48</v>
      </c>
      <c r="AD52" s="2">
        <f t="shared" si="0"/>
        <v>0.68000000000000682</v>
      </c>
      <c r="AE52" s="138">
        <f t="shared" si="1"/>
        <v>1.4009526478007128E-3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75.224800000000002</v>
      </c>
      <c r="Q53" s="2"/>
      <c r="T53" s="93" t="s">
        <v>107</v>
      </c>
      <c r="U53" s="131">
        <v>3916764</v>
      </c>
      <c r="W53" s="133">
        <v>42690</v>
      </c>
      <c r="X53" s="10">
        <v>71.95</v>
      </c>
      <c r="Y53" s="10">
        <v>72.400000000000006</v>
      </c>
      <c r="Z53" s="10">
        <v>71.28</v>
      </c>
      <c r="AA53" s="10">
        <v>71.680000000000007</v>
      </c>
      <c r="AB53" s="95">
        <v>4663700</v>
      </c>
      <c r="AC53" s="10">
        <v>71.38</v>
      </c>
      <c r="AD53" s="2">
        <f t="shared" si="0"/>
        <v>1.1200000000000045</v>
      </c>
      <c r="AE53" s="138">
        <f t="shared" si="1"/>
        <v>-1.0809312638580981E-2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74.4572</v>
      </c>
      <c r="T54" s="93" t="s">
        <v>110</v>
      </c>
      <c r="U54" s="131">
        <v>4505590</v>
      </c>
      <c r="W54" s="133">
        <v>42689</v>
      </c>
      <c r="X54" s="10">
        <v>72.13</v>
      </c>
      <c r="Y54" s="10">
        <v>72.48</v>
      </c>
      <c r="Z54" s="10">
        <v>71.239999999999995</v>
      </c>
      <c r="AA54" s="10">
        <v>72.47</v>
      </c>
      <c r="AB54" s="95">
        <v>4431200</v>
      </c>
      <c r="AC54" s="10">
        <v>72.16</v>
      </c>
      <c r="AD54" s="2">
        <f t="shared" si="0"/>
        <v>1.2400000000000091</v>
      </c>
      <c r="AE54" s="138">
        <f t="shared" si="1"/>
        <v>6.9338510608796255E-4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73.689599999999999</v>
      </c>
      <c r="T55" s="93" t="s">
        <v>108</v>
      </c>
      <c r="U55" s="130" t="s">
        <v>534</v>
      </c>
      <c r="W55" s="133">
        <v>42688</v>
      </c>
      <c r="X55" s="10">
        <v>70.8</v>
      </c>
      <c r="Y55" s="10">
        <v>72.680000000000007</v>
      </c>
      <c r="Z55" s="10">
        <v>70.63</v>
      </c>
      <c r="AA55" s="10">
        <v>72.42</v>
      </c>
      <c r="AB55" s="95">
        <v>8084100</v>
      </c>
      <c r="AC55" s="10">
        <v>72.11</v>
      </c>
      <c r="AD55" s="2">
        <f t="shared" si="0"/>
        <v>2.0500000000000114</v>
      </c>
      <c r="AE55" s="138">
        <f t="shared" si="1"/>
        <v>2.7207977207977185E-2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72.921999999999997</v>
      </c>
      <c r="T56" s="93" t="s">
        <v>111</v>
      </c>
      <c r="U56" s="130">
        <v>13.59</v>
      </c>
      <c r="W56" s="133">
        <v>42685</v>
      </c>
      <c r="X56" s="10">
        <v>69.97</v>
      </c>
      <c r="Y56" s="10">
        <v>70.59</v>
      </c>
      <c r="Z56" s="10">
        <v>69.650000000000006</v>
      </c>
      <c r="AA56" s="10">
        <v>70.5</v>
      </c>
      <c r="AB56" s="95">
        <v>4656100</v>
      </c>
      <c r="AC56" s="10">
        <v>70.2</v>
      </c>
      <c r="AD56" s="2">
        <f t="shared" si="0"/>
        <v>0.93999999999999773</v>
      </c>
      <c r="AE56" s="138">
        <f t="shared" si="1"/>
        <v>5.5865921787709993E-3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72.154399999999995</v>
      </c>
      <c r="T57" s="93" t="s">
        <v>112</v>
      </c>
      <c r="U57" s="130">
        <v>5.65</v>
      </c>
      <c r="W57" s="133">
        <v>42684</v>
      </c>
      <c r="X57" s="10">
        <v>69.239999999999995</v>
      </c>
      <c r="Y57" s="10">
        <v>70.400000000000006</v>
      </c>
      <c r="Z57" s="10">
        <v>69.05</v>
      </c>
      <c r="AA57" s="10">
        <v>70.11</v>
      </c>
      <c r="AB57" s="95">
        <v>9418700</v>
      </c>
      <c r="AC57" s="10">
        <v>69.81</v>
      </c>
      <c r="AD57" s="2">
        <f t="shared" si="0"/>
        <v>1.3500000000000085</v>
      </c>
      <c r="AE57" s="138">
        <f t="shared" si="1"/>
        <v>1.9868517165814392E-2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71.386800000000008</v>
      </c>
      <c r="T58" s="93" t="s">
        <v>109</v>
      </c>
      <c r="U58" s="130" t="s">
        <v>484</v>
      </c>
      <c r="W58" s="133">
        <v>42683</v>
      </c>
      <c r="X58" s="10">
        <v>67.16</v>
      </c>
      <c r="Y58" s="10">
        <v>69</v>
      </c>
      <c r="Z58" s="10">
        <v>67.06</v>
      </c>
      <c r="AA58" s="10">
        <v>68.739999999999995</v>
      </c>
      <c r="AB58" s="95">
        <v>9319100</v>
      </c>
      <c r="AC58" s="10">
        <v>68.45</v>
      </c>
      <c r="AD58" s="2">
        <f t="shared" si="0"/>
        <v>1.9399999999999977</v>
      </c>
      <c r="AE58" s="138">
        <f t="shared" si="1"/>
        <v>2.4854020062883508E-2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70.619200000000006</v>
      </c>
      <c r="W59" s="133">
        <v>42682</v>
      </c>
      <c r="X59" s="10">
        <v>66.790000000000006</v>
      </c>
      <c r="Y59" s="10">
        <v>67.260000000000005</v>
      </c>
      <c r="Z59" s="10">
        <v>66.31</v>
      </c>
      <c r="AA59" s="10">
        <v>67.069999999999993</v>
      </c>
      <c r="AB59" s="95">
        <v>3956000</v>
      </c>
      <c r="AC59" s="10">
        <v>66.790000000000006</v>
      </c>
      <c r="AD59" s="2">
        <f t="shared" si="0"/>
        <v>0.95000000000000284</v>
      </c>
      <c r="AE59" s="138">
        <f t="shared" si="1"/>
        <v>1.0491606714628787E-3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69.851600000000005</v>
      </c>
      <c r="W60" s="133">
        <v>42681</v>
      </c>
      <c r="X60" s="10">
        <v>66.849999999999994</v>
      </c>
      <c r="Y60" s="10">
        <v>67.33</v>
      </c>
      <c r="Z60" s="10">
        <v>66.650000000000006</v>
      </c>
      <c r="AA60" s="10">
        <v>67</v>
      </c>
      <c r="AB60" s="95">
        <v>4012100</v>
      </c>
      <c r="AC60" s="10">
        <v>66.72</v>
      </c>
      <c r="AD60" s="2">
        <f t="shared" si="0"/>
        <v>0.67999999999999261</v>
      </c>
      <c r="AE60" s="138">
        <f t="shared" si="1"/>
        <v>2.2842250498236849E-2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69.084000000000003</v>
      </c>
      <c r="W61" s="133">
        <v>42678</v>
      </c>
      <c r="X61" s="10">
        <v>65.5</v>
      </c>
      <c r="Y61" s="10">
        <v>66.08</v>
      </c>
      <c r="Z61" s="10">
        <v>65.03</v>
      </c>
      <c r="AA61" s="10">
        <v>65.510000000000005</v>
      </c>
      <c r="AB61" s="95">
        <v>3429900</v>
      </c>
      <c r="AC61" s="10">
        <v>65.23</v>
      </c>
      <c r="AD61" s="2">
        <f t="shared" si="0"/>
        <v>1.0499999999999972</v>
      </c>
      <c r="AE61" s="138">
        <f t="shared" si="1"/>
        <v>2.7671022290547409E-3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42677</v>
      </c>
      <c r="X62" s="10">
        <v>65.53</v>
      </c>
      <c r="Y62" s="10">
        <v>65.760000000000005</v>
      </c>
      <c r="Z62" s="10">
        <v>65.040000000000006</v>
      </c>
      <c r="AA62" s="10">
        <v>65.33</v>
      </c>
      <c r="AB62" s="95">
        <v>3796500</v>
      </c>
      <c r="AC62" s="10">
        <v>65.05</v>
      </c>
      <c r="AD62" s="2">
        <f t="shared" si="0"/>
        <v>0.71999999999999886</v>
      </c>
      <c r="AE62" s="138">
        <f t="shared" si="1"/>
        <v>-1.8413380389750156E-3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42676</v>
      </c>
      <c r="X63" s="10">
        <v>65.760000000000005</v>
      </c>
      <c r="Y63" s="10">
        <v>66.03</v>
      </c>
      <c r="Z63" s="10">
        <v>65.14</v>
      </c>
      <c r="AA63" s="10">
        <v>65.45</v>
      </c>
      <c r="AB63" s="95">
        <v>3659000</v>
      </c>
      <c r="AC63" s="10">
        <v>65.17</v>
      </c>
      <c r="AD63" s="2">
        <f t="shared" si="0"/>
        <v>0.89000000000000057</v>
      </c>
      <c r="AE63" s="138">
        <f t="shared" si="1"/>
        <v>-1.2126724268606948E-2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42675</v>
      </c>
      <c r="X64" s="10">
        <v>66.77</v>
      </c>
      <c r="Y64" s="10">
        <v>66.81</v>
      </c>
      <c r="Z64" s="10">
        <v>65.73</v>
      </c>
      <c r="AA64" s="10">
        <v>66.25</v>
      </c>
      <c r="AB64" s="95">
        <v>3761600</v>
      </c>
      <c r="AC64" s="10">
        <v>65.97</v>
      </c>
      <c r="AD64" s="2">
        <f t="shared" si="0"/>
        <v>1.0799999999999983</v>
      </c>
      <c r="AE64" s="138">
        <f t="shared" si="1"/>
        <v>-2.5703054127608205E-3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42674</v>
      </c>
      <c r="X65" s="10">
        <v>66.81</v>
      </c>
      <c r="Y65" s="10">
        <v>66.83</v>
      </c>
      <c r="Z65" s="10">
        <v>66.31</v>
      </c>
      <c r="AA65" s="10">
        <v>66.42</v>
      </c>
      <c r="AB65" s="95">
        <v>3233400</v>
      </c>
      <c r="AC65" s="10">
        <v>66.14</v>
      </c>
      <c r="AD65" s="2">
        <f t="shared" si="0"/>
        <v>0.51999999999999602</v>
      </c>
      <c r="AE65" s="138">
        <f t="shared" si="1"/>
        <v>-4.5337766359376808E-4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42671</v>
      </c>
      <c r="X66" s="10">
        <v>67.150000000000006</v>
      </c>
      <c r="Y66" s="10">
        <v>67.22</v>
      </c>
      <c r="Z66" s="10">
        <v>66.3</v>
      </c>
      <c r="AA66" s="10">
        <v>66.45</v>
      </c>
      <c r="AB66" s="95">
        <v>4994500</v>
      </c>
      <c r="AC66" s="10">
        <v>66.17</v>
      </c>
      <c r="AD66" s="2">
        <f t="shared" si="0"/>
        <v>0.92000000000000171</v>
      </c>
      <c r="AE66" s="138">
        <f t="shared" si="1"/>
        <v>-7.2018004501125388E-3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42670</v>
      </c>
      <c r="X67" s="10">
        <v>67</v>
      </c>
      <c r="Y67" s="10">
        <v>67.22</v>
      </c>
      <c r="Z67" s="10">
        <v>66.430000000000007</v>
      </c>
      <c r="AA67" s="10">
        <v>66.930000000000007</v>
      </c>
      <c r="AB67" s="95">
        <v>4751300</v>
      </c>
      <c r="AC67" s="10">
        <v>66.650000000000006</v>
      </c>
      <c r="AD67" s="2">
        <f>Y67-Z67</f>
        <v>0.78999999999999204</v>
      </c>
      <c r="AE67" s="138" t="e">
        <f>AC67/#REF!-1</f>
        <v>#REF!</v>
      </c>
    </row>
    <row r="68" spans="1:31" x14ac:dyDescent="0.25">
      <c r="W68" s="133">
        <v>42669</v>
      </c>
      <c r="X68" s="10">
        <v>66.5</v>
      </c>
      <c r="Y68" s="10">
        <v>67.069999999999993</v>
      </c>
      <c r="Z68" s="10">
        <v>66.14</v>
      </c>
      <c r="AA68" s="10">
        <v>66.8</v>
      </c>
      <c r="AB68" s="95">
        <v>3621800</v>
      </c>
      <c r="AC68" s="10">
        <v>66.52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77" priority="9">
      <formula>F36&gt;0</formula>
    </cfRule>
    <cfRule type="expression" dxfId="976" priority="10">
      <formula>F36&lt;0</formula>
    </cfRule>
  </conditionalFormatting>
  <conditionalFormatting sqref="F25:F35">
    <cfRule type="expression" dxfId="975" priority="7">
      <formula>F25&gt;0</formula>
    </cfRule>
    <cfRule type="expression" dxfId="974" priority="8">
      <formula>F25&lt;0</formula>
    </cfRule>
  </conditionalFormatting>
  <conditionalFormatting sqref="H25:H35">
    <cfRule type="expression" dxfId="973" priority="5">
      <formula>H25&gt;0</formula>
    </cfRule>
    <cfRule type="expression" dxfId="972" priority="6">
      <formula>H25&lt;0</formula>
    </cfRule>
  </conditionalFormatting>
  <conditionalFormatting sqref="Q7">
    <cfRule type="expression" dxfId="971" priority="3">
      <formula>Q7&gt;0</formula>
    </cfRule>
    <cfRule type="expression" dxfId="970" priority="4">
      <formula>Q7&lt;0</formula>
    </cfRule>
  </conditionalFormatting>
  <conditionalFormatting sqref="Q8">
    <cfRule type="expression" dxfId="969" priority="1">
      <formula>Q8&gt;0</formula>
    </cfRule>
    <cfRule type="expression" dxfId="96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42766</v>
      </c>
      <c r="X2" s="10">
        <v>71.28</v>
      </c>
      <c r="Y2" s="10">
        <v>73.930000000000007</v>
      </c>
      <c r="Z2" s="10">
        <v>71.17</v>
      </c>
      <c r="AA2" s="10">
        <v>73.819999999999993</v>
      </c>
      <c r="AB2" s="95">
        <v>4013900</v>
      </c>
      <c r="AC2" s="10">
        <v>73.819999999999993</v>
      </c>
      <c r="AD2" s="2">
        <f>Y2-Z2</f>
        <v>2.7600000000000051</v>
      </c>
      <c r="AE2" s="138">
        <f>AC2/AC3-1</f>
        <v>2.5277777777777732E-2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73.39</v>
      </c>
      <c r="T3" s="1"/>
      <c r="W3" s="133">
        <v>42765</v>
      </c>
      <c r="X3" s="10">
        <v>70.22</v>
      </c>
      <c r="Y3" s="10">
        <v>72.19</v>
      </c>
      <c r="Z3" s="10">
        <v>70.02</v>
      </c>
      <c r="AA3" s="10">
        <v>72</v>
      </c>
      <c r="AB3" s="95">
        <v>2311100</v>
      </c>
      <c r="AC3" s="10">
        <v>72</v>
      </c>
      <c r="AD3" s="2">
        <f t="shared" ref="AD3:AD66" si="0">Y3-Z3</f>
        <v>2.1700000000000017</v>
      </c>
      <c r="AE3" s="138">
        <f t="shared" ref="AE3:AE66" si="1">AC3/AC4-1</f>
        <v>2.4036410183473134E-2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73.39</v>
      </c>
      <c r="R4" s="531">
        <v>-5.7999999999999996E-3</v>
      </c>
      <c r="T4" s="163"/>
      <c r="U4" s="1"/>
      <c r="W4" s="133">
        <v>42762</v>
      </c>
      <c r="X4" s="10">
        <v>72.099999999999994</v>
      </c>
      <c r="Y4" s="10">
        <v>72.2</v>
      </c>
      <c r="Z4" s="10">
        <v>70.11</v>
      </c>
      <c r="AA4" s="10">
        <v>70.31</v>
      </c>
      <c r="AB4" s="95">
        <v>2228000</v>
      </c>
      <c r="AC4" s="10">
        <v>70.31</v>
      </c>
      <c r="AD4" s="2">
        <f t="shared" si="0"/>
        <v>2.0900000000000034</v>
      </c>
      <c r="AE4" s="138">
        <f t="shared" si="1"/>
        <v>-1.9249546659227179E-2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71.650000000000006</v>
      </c>
      <c r="Y5" s="10">
        <v>72.09</v>
      </c>
      <c r="Z5" s="10">
        <v>71.44</v>
      </c>
      <c r="AA5" s="10">
        <v>71.69</v>
      </c>
      <c r="AB5" s="95">
        <v>2236300</v>
      </c>
      <c r="AC5" s="10">
        <v>71.69</v>
      </c>
      <c r="AD5" s="2">
        <f t="shared" si="0"/>
        <v>0.65000000000000568</v>
      </c>
      <c r="AE5" s="138">
        <f t="shared" si="1"/>
        <v>-3.7520844913840889E-3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71.959999999999994</v>
      </c>
      <c r="Y6" s="10">
        <v>72.5</v>
      </c>
      <c r="Z6" s="10">
        <v>71.44</v>
      </c>
      <c r="AA6" s="10">
        <v>71.959999999999994</v>
      </c>
      <c r="AB6" s="95">
        <v>3014800</v>
      </c>
      <c r="AC6" s="10">
        <v>71.959999999999994</v>
      </c>
      <c r="AD6" s="2">
        <f t="shared" si="0"/>
        <v>1.0600000000000023</v>
      </c>
      <c r="AE6" s="138">
        <f t="shared" si="1"/>
        <v>2.9268292682926855E-3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42759</v>
      </c>
      <c r="X7" s="10">
        <v>70.73</v>
      </c>
      <c r="Y7" s="10">
        <v>71.849999999999994</v>
      </c>
      <c r="Z7" s="10">
        <v>70.55</v>
      </c>
      <c r="AA7" s="10">
        <v>71.75</v>
      </c>
      <c r="AB7" s="95">
        <v>3272100</v>
      </c>
      <c r="AC7" s="10">
        <v>71.75</v>
      </c>
      <c r="AD7" s="2">
        <f t="shared" si="0"/>
        <v>1.2999999999999972</v>
      </c>
      <c r="AE7" s="138">
        <f t="shared" si="1"/>
        <v>1.830826000567698E-2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70.87</v>
      </c>
      <c r="Y8" s="10">
        <v>71</v>
      </c>
      <c r="Z8" s="10">
        <v>70.03</v>
      </c>
      <c r="AA8" s="10">
        <v>70.459999999999994</v>
      </c>
      <c r="AB8" s="95">
        <v>2077600</v>
      </c>
      <c r="AC8" s="10">
        <v>70.459999999999994</v>
      </c>
      <c r="AD8" s="2">
        <f t="shared" si="0"/>
        <v>0.96999999999999886</v>
      </c>
      <c r="AE8" s="138">
        <f t="shared" si="1"/>
        <v>-7.6056338028169801E-3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71.069999999999993</v>
      </c>
      <c r="Y9" s="10">
        <v>71.459999999999994</v>
      </c>
      <c r="Z9" s="10">
        <v>69.87</v>
      </c>
      <c r="AA9" s="10">
        <v>71</v>
      </c>
      <c r="AB9" s="95">
        <v>3978000</v>
      </c>
      <c r="AC9" s="10">
        <v>71</v>
      </c>
      <c r="AD9" s="2">
        <f t="shared" si="0"/>
        <v>1.5899999999999892</v>
      </c>
      <c r="AE9" s="138">
        <f t="shared" si="1"/>
        <v>-1.4082523588232476E-4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42754</v>
      </c>
      <c r="X10" s="10">
        <v>72.239999999999995</v>
      </c>
      <c r="Y10" s="10">
        <v>72.430000000000007</v>
      </c>
      <c r="Z10" s="10">
        <v>70.94</v>
      </c>
      <c r="AA10" s="10">
        <v>71.010000000000005</v>
      </c>
      <c r="AB10" s="95">
        <v>2698700</v>
      </c>
      <c r="AC10" s="10">
        <v>71.010000000000005</v>
      </c>
      <c r="AD10" s="2">
        <f t="shared" si="0"/>
        <v>1.4900000000000091</v>
      </c>
      <c r="AE10" s="138">
        <f t="shared" si="1"/>
        <v>-1.974047487575914E-2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1.3899999999999999E-2</v>
      </c>
      <c r="W11" s="133">
        <v>42753</v>
      </c>
      <c r="X11" s="10">
        <v>73.849999999999994</v>
      </c>
      <c r="Y11" s="10">
        <v>74.14</v>
      </c>
      <c r="Z11" s="10">
        <v>72.17</v>
      </c>
      <c r="AA11" s="10">
        <v>72.44</v>
      </c>
      <c r="AB11" s="95">
        <v>2457300</v>
      </c>
      <c r="AC11" s="10">
        <v>72.44</v>
      </c>
      <c r="AD11" s="2">
        <f t="shared" si="0"/>
        <v>1.9699999999999989</v>
      </c>
      <c r="AE11" s="138">
        <f t="shared" si="1"/>
        <v>-2.542714919951572E-2</v>
      </c>
    </row>
    <row r="12" spans="1:31" x14ac:dyDescent="0.25">
      <c r="H12" s="72"/>
      <c r="W12" s="133">
        <v>42752</v>
      </c>
      <c r="X12" s="10">
        <v>73.349999999999994</v>
      </c>
      <c r="Y12" s="10">
        <v>75.62</v>
      </c>
      <c r="Z12" s="10">
        <v>73.069999999999993</v>
      </c>
      <c r="AA12" s="10">
        <v>74.33</v>
      </c>
      <c r="AB12" s="95">
        <v>2058400</v>
      </c>
      <c r="AC12" s="10">
        <v>74.33</v>
      </c>
      <c r="AD12" s="2">
        <f t="shared" si="0"/>
        <v>2.5500000000000114</v>
      </c>
      <c r="AE12" s="138">
        <f t="shared" si="1"/>
        <v>1.696538514160606E-2</v>
      </c>
    </row>
    <row r="13" spans="1:31" x14ac:dyDescent="0.25">
      <c r="H13" s="72"/>
      <c r="W13" s="133">
        <v>42748</v>
      </c>
      <c r="X13" s="10">
        <v>72.959999999999994</v>
      </c>
      <c r="Y13" s="10">
        <v>73.61</v>
      </c>
      <c r="Z13" s="10">
        <v>72.33</v>
      </c>
      <c r="AA13" s="10">
        <v>73.09</v>
      </c>
      <c r="AB13" s="95">
        <v>2046200</v>
      </c>
      <c r="AC13" s="10">
        <v>73.09</v>
      </c>
      <c r="AD13" s="2">
        <f t="shared" si="0"/>
        <v>1.2800000000000011</v>
      </c>
      <c r="AE13" s="138">
        <f t="shared" si="1"/>
        <v>-6.7944014132355068E-3</v>
      </c>
    </row>
    <row r="14" spans="1:31" x14ac:dyDescent="0.25">
      <c r="H14" s="72"/>
      <c r="W14" s="133">
        <v>42747</v>
      </c>
      <c r="X14" s="10">
        <v>73.349999999999994</v>
      </c>
      <c r="Y14" s="10">
        <v>74.069999999999993</v>
      </c>
      <c r="Z14" s="10">
        <v>73.27</v>
      </c>
      <c r="AA14" s="10">
        <v>73.59</v>
      </c>
      <c r="AB14" s="95">
        <v>2076300</v>
      </c>
      <c r="AC14" s="10">
        <v>73.59</v>
      </c>
      <c r="AD14" s="2">
        <f t="shared" si="0"/>
        <v>0.79999999999999716</v>
      </c>
      <c r="AE14" s="138">
        <f t="shared" si="1"/>
        <v>2.3154453827294308E-3</v>
      </c>
    </row>
    <row r="15" spans="1:31" x14ac:dyDescent="0.25">
      <c r="H15" s="72"/>
      <c r="W15" s="133">
        <v>42746</v>
      </c>
      <c r="X15" s="10">
        <v>74.48</v>
      </c>
      <c r="Y15" s="10">
        <v>74.67</v>
      </c>
      <c r="Z15" s="10">
        <v>73.3</v>
      </c>
      <c r="AA15" s="10">
        <v>73.42</v>
      </c>
      <c r="AB15" s="95">
        <v>3723900</v>
      </c>
      <c r="AC15" s="10">
        <v>73.42</v>
      </c>
      <c r="AD15" s="2">
        <f t="shared" si="0"/>
        <v>1.3700000000000045</v>
      </c>
      <c r="AE15" s="138">
        <f t="shared" si="1"/>
        <v>-1.1178451178451176E-2</v>
      </c>
    </row>
    <row r="16" spans="1:31" x14ac:dyDescent="0.25">
      <c r="H16" s="72"/>
      <c r="W16" s="133">
        <v>42745</v>
      </c>
      <c r="X16" s="10">
        <v>73.739999999999995</v>
      </c>
      <c r="Y16" s="10">
        <v>74.84</v>
      </c>
      <c r="Z16" s="10">
        <v>73.459999999999994</v>
      </c>
      <c r="AA16" s="10">
        <v>74.25</v>
      </c>
      <c r="AB16" s="95">
        <v>2020900</v>
      </c>
      <c r="AC16" s="10">
        <v>74.25</v>
      </c>
      <c r="AD16" s="2">
        <f t="shared" si="0"/>
        <v>1.3800000000000097</v>
      </c>
      <c r="AE16" s="138">
        <f t="shared" si="1"/>
        <v>7.052760070527464E-3</v>
      </c>
    </row>
    <row r="17" spans="1:31" x14ac:dyDescent="0.25">
      <c r="W17" s="133">
        <v>42744</v>
      </c>
      <c r="X17" s="10">
        <v>73.17</v>
      </c>
      <c r="Y17" s="10">
        <v>73.989999999999995</v>
      </c>
      <c r="Z17" s="10">
        <v>72.819999999999993</v>
      </c>
      <c r="AA17" s="10">
        <v>73.73</v>
      </c>
      <c r="AB17" s="95">
        <v>2465700</v>
      </c>
      <c r="AC17" s="10">
        <v>73.73</v>
      </c>
      <c r="AD17" s="2">
        <f t="shared" si="0"/>
        <v>1.1700000000000017</v>
      </c>
      <c r="AE17" s="138">
        <f t="shared" si="1"/>
        <v>5.1806407634629181E-3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74.42</v>
      </c>
      <c r="Y18" s="10">
        <v>74.42</v>
      </c>
      <c r="Z18" s="10">
        <v>73.290000000000006</v>
      </c>
      <c r="AA18" s="10">
        <v>73.349999999999994</v>
      </c>
      <c r="AB18" s="95">
        <v>2353300</v>
      </c>
      <c r="AC18" s="10">
        <v>73.349999999999994</v>
      </c>
      <c r="AD18" s="2">
        <f t="shared" si="0"/>
        <v>1.1299999999999955</v>
      </c>
      <c r="AE18" s="138">
        <f t="shared" si="1"/>
        <v>-1.5700483091787509E-2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74.91</v>
      </c>
      <c r="Y19" s="10">
        <v>75.180000000000007</v>
      </c>
      <c r="Z19" s="10">
        <v>73.77</v>
      </c>
      <c r="AA19" s="10">
        <v>74.52</v>
      </c>
      <c r="AB19" s="95">
        <v>2828700</v>
      </c>
      <c r="AC19" s="10">
        <v>74.52</v>
      </c>
      <c r="AD19" s="2">
        <f t="shared" si="0"/>
        <v>1.4100000000000108</v>
      </c>
      <c r="AE19" s="138">
        <f t="shared" si="1"/>
        <v>-1.9989479221462547E-2</v>
      </c>
    </row>
    <row r="20" spans="1:31" x14ac:dyDescent="0.25">
      <c r="W20" s="133">
        <v>42739</v>
      </c>
      <c r="X20" s="10">
        <v>74.64</v>
      </c>
      <c r="Y20" s="10">
        <v>76.290000000000006</v>
      </c>
      <c r="Z20" s="10">
        <v>74.56</v>
      </c>
      <c r="AA20" s="10">
        <v>76.040000000000006</v>
      </c>
      <c r="AB20" s="95">
        <v>3018900</v>
      </c>
      <c r="AC20" s="10">
        <v>76.040000000000006</v>
      </c>
      <c r="AD20" s="2">
        <f t="shared" si="0"/>
        <v>1.730000000000004</v>
      </c>
      <c r="AE20" s="138">
        <f t="shared" si="1"/>
        <v>2.4935975198814075E-2</v>
      </c>
    </row>
    <row r="21" spans="1:31" x14ac:dyDescent="0.25">
      <c r="W21" s="133">
        <v>42738</v>
      </c>
      <c r="X21" s="10">
        <v>74.34</v>
      </c>
      <c r="Y21" s="10">
        <v>74.42</v>
      </c>
      <c r="Z21" s="10">
        <v>73.209999999999994</v>
      </c>
      <c r="AA21" s="10">
        <v>74.19</v>
      </c>
      <c r="AB21" s="95">
        <v>1998000</v>
      </c>
      <c r="AC21" s="10">
        <v>74.19</v>
      </c>
      <c r="AD21" s="2">
        <f t="shared" si="0"/>
        <v>1.210000000000008</v>
      </c>
      <c r="AE21" s="138">
        <f t="shared" si="1"/>
        <v>1.620089104900746E-3</v>
      </c>
    </row>
    <row r="22" spans="1:31" x14ac:dyDescent="0.25">
      <c r="W22" s="133">
        <v>42734</v>
      </c>
      <c r="X22" s="10">
        <v>74.099999999999994</v>
      </c>
      <c r="Y22" s="10">
        <v>74.44</v>
      </c>
      <c r="Z22" s="10">
        <v>73.67</v>
      </c>
      <c r="AA22" s="10">
        <v>74.069999999999993</v>
      </c>
      <c r="AB22" s="95">
        <v>1570200</v>
      </c>
      <c r="AC22" s="10">
        <v>74.069999999999993</v>
      </c>
      <c r="AD22" s="2">
        <f t="shared" si="0"/>
        <v>0.76999999999999602</v>
      </c>
      <c r="AE22" s="138">
        <f t="shared" si="1"/>
        <v>-8.0938891137194435E-4</v>
      </c>
    </row>
    <row r="23" spans="1:31" x14ac:dyDescent="0.25">
      <c r="W23" s="133">
        <v>42733</v>
      </c>
      <c r="X23" s="10">
        <v>73.900000000000006</v>
      </c>
      <c r="Y23" s="10">
        <v>74.430000000000007</v>
      </c>
      <c r="Z23" s="10">
        <v>73.84</v>
      </c>
      <c r="AA23" s="10">
        <v>74.13</v>
      </c>
      <c r="AB23" s="95">
        <v>1135100</v>
      </c>
      <c r="AC23" s="10">
        <v>74.13</v>
      </c>
      <c r="AD23" s="2">
        <f t="shared" si="0"/>
        <v>0.59000000000000341</v>
      </c>
      <c r="AE23" s="138">
        <f t="shared" si="1"/>
        <v>1.4860848419346873E-3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74.81</v>
      </c>
      <c r="Y24" s="10">
        <v>75</v>
      </c>
      <c r="Z24" s="10">
        <v>73.75</v>
      </c>
      <c r="AA24" s="10">
        <v>74.02</v>
      </c>
      <c r="AB24" s="95">
        <v>1311900</v>
      </c>
      <c r="AC24" s="10">
        <v>74.02</v>
      </c>
      <c r="AD24" s="2">
        <f t="shared" si="0"/>
        <v>1.25</v>
      </c>
      <c r="AE24" s="138">
        <f t="shared" si="1"/>
        <v>-6.8428820609151009E-3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42731</v>
      </c>
      <c r="X25" s="10">
        <v>74.47</v>
      </c>
      <c r="Y25" s="10">
        <v>75.099999999999994</v>
      </c>
      <c r="Z25" s="10">
        <v>74.16</v>
      </c>
      <c r="AA25" s="10">
        <v>74.53</v>
      </c>
      <c r="AB25" s="95">
        <v>1491700</v>
      </c>
      <c r="AC25" s="10">
        <v>74.53</v>
      </c>
      <c r="AD25" s="2">
        <f t="shared" si="0"/>
        <v>0.93999999999999773</v>
      </c>
      <c r="AE25" s="138">
        <f t="shared" si="1"/>
        <v>5.2603183166981538E-3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42727</v>
      </c>
      <c r="X26" s="10">
        <v>74.52</v>
      </c>
      <c r="Y26" s="10">
        <v>75.209999999999994</v>
      </c>
      <c r="Z26" s="10">
        <v>73.98</v>
      </c>
      <c r="AA26" s="10">
        <v>74.14</v>
      </c>
      <c r="AB26" s="95">
        <v>1261000</v>
      </c>
      <c r="AC26" s="10">
        <v>74.14</v>
      </c>
      <c r="AD26" s="2">
        <f t="shared" si="0"/>
        <v>1.2299999999999898</v>
      </c>
      <c r="AE26" s="138">
        <f t="shared" si="1"/>
        <v>-2.9585798816568198E-3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42726</v>
      </c>
      <c r="X27" s="10">
        <v>77</v>
      </c>
      <c r="Y27" s="10">
        <v>77.16</v>
      </c>
      <c r="Z27" s="10">
        <v>74.16</v>
      </c>
      <c r="AA27" s="10">
        <v>74.36</v>
      </c>
      <c r="AB27" s="95">
        <v>3475200</v>
      </c>
      <c r="AC27" s="10">
        <v>74.36</v>
      </c>
      <c r="AD27" s="2">
        <f t="shared" si="0"/>
        <v>3</v>
      </c>
      <c r="AE27" s="138">
        <f t="shared" si="1"/>
        <v>-3.9648714968358645E-2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42725</v>
      </c>
      <c r="X28" s="10">
        <v>77</v>
      </c>
      <c r="Y28" s="10">
        <v>78.06</v>
      </c>
      <c r="Z28" s="10">
        <v>76.53</v>
      </c>
      <c r="AA28" s="10">
        <v>77.430000000000007</v>
      </c>
      <c r="AB28" s="95">
        <v>1977700</v>
      </c>
      <c r="AC28" s="10">
        <v>77.430000000000007</v>
      </c>
      <c r="AD28" s="2">
        <f t="shared" si="0"/>
        <v>1.5300000000000011</v>
      </c>
      <c r="AE28" s="138">
        <f t="shared" si="1"/>
        <v>2.0706613174583666E-3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42724</v>
      </c>
      <c r="X29" s="10">
        <v>76.09</v>
      </c>
      <c r="Y29" s="10">
        <v>77.66</v>
      </c>
      <c r="Z29" s="10">
        <v>76.09</v>
      </c>
      <c r="AA29" s="10">
        <v>77.27</v>
      </c>
      <c r="AB29" s="95">
        <v>3486100</v>
      </c>
      <c r="AC29" s="10">
        <v>77.27</v>
      </c>
      <c r="AD29" s="2">
        <f t="shared" si="0"/>
        <v>1.5699999999999932</v>
      </c>
      <c r="AE29" s="138">
        <f t="shared" si="1"/>
        <v>1.7379855167873437E-2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42723</v>
      </c>
      <c r="X30" s="10">
        <v>76.62</v>
      </c>
      <c r="Y30" s="10">
        <v>77.11</v>
      </c>
      <c r="Z30" s="10">
        <v>75.88</v>
      </c>
      <c r="AA30" s="10">
        <v>75.95</v>
      </c>
      <c r="AB30" s="95">
        <v>1867300</v>
      </c>
      <c r="AC30" s="10">
        <v>75.95</v>
      </c>
      <c r="AD30" s="2">
        <f t="shared" si="0"/>
        <v>1.230000000000004</v>
      </c>
      <c r="AE30" s="138" t="e">
        <f t="shared" si="1"/>
        <v>#DIV/0!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42723</v>
      </c>
      <c r="X31" s="10" t="s">
        <v>125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42720</v>
      </c>
      <c r="X32" s="10">
        <v>77</v>
      </c>
      <c r="Y32" s="10">
        <v>78.010000000000005</v>
      </c>
      <c r="Z32" s="10">
        <v>76.64</v>
      </c>
      <c r="AA32" s="10">
        <v>77.099999999999994</v>
      </c>
      <c r="AB32" s="95">
        <v>4312100</v>
      </c>
      <c r="AC32" s="10">
        <v>76.849999999999994</v>
      </c>
      <c r="AD32" s="2">
        <f t="shared" si="0"/>
        <v>1.3700000000000045</v>
      </c>
      <c r="AE32" s="138">
        <f t="shared" si="1"/>
        <v>-1.3010668748381082E-4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42719</v>
      </c>
      <c r="X33" s="10">
        <v>76.03</v>
      </c>
      <c r="Y33" s="10">
        <v>77.180000000000007</v>
      </c>
      <c r="Z33" s="10">
        <v>75.989999999999995</v>
      </c>
      <c r="AA33" s="10">
        <v>77.11</v>
      </c>
      <c r="AB33" s="95">
        <v>2280100</v>
      </c>
      <c r="AC33" s="10">
        <v>76.86</v>
      </c>
      <c r="AD33" s="2">
        <f t="shared" si="0"/>
        <v>1.1900000000000119</v>
      </c>
      <c r="AE33" s="138">
        <f t="shared" si="1"/>
        <v>1.6129032258064502E-2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42718</v>
      </c>
      <c r="X34" s="10">
        <v>76.11</v>
      </c>
      <c r="Y34" s="10">
        <v>76.55</v>
      </c>
      <c r="Z34" s="10">
        <v>74.73</v>
      </c>
      <c r="AA34" s="10">
        <v>75.89</v>
      </c>
      <c r="AB34" s="95">
        <v>3004100</v>
      </c>
      <c r="AC34" s="10">
        <v>75.64</v>
      </c>
      <c r="AD34" s="2">
        <f t="shared" si="0"/>
        <v>1.8199999999999932</v>
      </c>
      <c r="AE34" s="138">
        <f t="shared" si="1"/>
        <v>-9.2458063663969359E-4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42717</v>
      </c>
      <c r="X35" s="10">
        <v>76.040000000000006</v>
      </c>
      <c r="Y35" s="10">
        <v>76.92</v>
      </c>
      <c r="Z35" s="10">
        <v>74.62</v>
      </c>
      <c r="AA35" s="10">
        <v>75.959999999999994</v>
      </c>
      <c r="AB35" s="95">
        <v>4332200</v>
      </c>
      <c r="AC35" s="10">
        <v>75.709999999999994</v>
      </c>
      <c r="AD35" s="2">
        <f t="shared" si="0"/>
        <v>2.2999999999999972</v>
      </c>
      <c r="AE35" s="138">
        <f t="shared" si="1"/>
        <v>-3.291205897840932E-3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42716</v>
      </c>
      <c r="X36" s="10">
        <v>76.86</v>
      </c>
      <c r="Y36" s="10">
        <v>77.12</v>
      </c>
      <c r="Z36" s="10">
        <v>75.69</v>
      </c>
      <c r="AA36" s="10">
        <v>76.209999999999994</v>
      </c>
      <c r="AB36" s="95">
        <v>2848000</v>
      </c>
      <c r="AC36" s="10">
        <v>75.959999999999994</v>
      </c>
      <c r="AD36" s="2">
        <f t="shared" si="0"/>
        <v>1.4300000000000068</v>
      </c>
      <c r="AE36" s="138">
        <f t="shared" si="1"/>
        <v>-1.2865497076023469E-2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42713</v>
      </c>
      <c r="X37" s="10">
        <v>76.739999999999995</v>
      </c>
      <c r="Y37" s="10">
        <v>77.53</v>
      </c>
      <c r="Z37" s="10">
        <v>76.66</v>
      </c>
      <c r="AA37" s="10">
        <v>77.2</v>
      </c>
      <c r="AB37" s="95">
        <v>2132600</v>
      </c>
      <c r="AC37" s="10">
        <v>76.95</v>
      </c>
      <c r="AD37" s="2">
        <f t="shared" si="0"/>
        <v>0.87000000000000455</v>
      </c>
      <c r="AE37" s="138">
        <f t="shared" si="1"/>
        <v>3.6520151297769754E-3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42712</v>
      </c>
      <c r="X38" s="10">
        <v>77.040000000000006</v>
      </c>
      <c r="Y38" s="10">
        <v>77.38</v>
      </c>
      <c r="Z38" s="10">
        <v>76.59</v>
      </c>
      <c r="AA38" s="10">
        <v>76.92</v>
      </c>
      <c r="AB38" s="95">
        <v>2191600</v>
      </c>
      <c r="AC38" s="10">
        <v>76.67</v>
      </c>
      <c r="AD38" s="2">
        <f t="shared" si="0"/>
        <v>0.78999999999999204</v>
      </c>
      <c r="AE38" s="138">
        <f t="shared" si="1"/>
        <v>-2.3422251138580652E-3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42711</v>
      </c>
      <c r="X39" s="10">
        <v>75.44</v>
      </c>
      <c r="Y39" s="10">
        <v>77.12</v>
      </c>
      <c r="Z39" s="10">
        <v>75.44</v>
      </c>
      <c r="AA39" s="10">
        <v>77.099999999999994</v>
      </c>
      <c r="AB39" s="95">
        <v>3235400</v>
      </c>
      <c r="AC39" s="10">
        <v>76.849999999999994</v>
      </c>
      <c r="AD39" s="2">
        <f t="shared" si="0"/>
        <v>1.6800000000000068</v>
      </c>
      <c r="AE39" s="138">
        <f t="shared" si="1"/>
        <v>1.8690349946977713E-2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42710</v>
      </c>
      <c r="X40" s="10">
        <v>76.62</v>
      </c>
      <c r="Y40" s="10">
        <v>76.62</v>
      </c>
      <c r="Z40" s="10">
        <v>75.22</v>
      </c>
      <c r="AA40" s="10">
        <v>75.69</v>
      </c>
      <c r="AB40" s="95">
        <v>3029800</v>
      </c>
      <c r="AC40" s="10">
        <v>75.44</v>
      </c>
      <c r="AD40" s="2">
        <f t="shared" si="0"/>
        <v>1.4000000000000057</v>
      </c>
      <c r="AE40" s="138">
        <f t="shared" si="1"/>
        <v>-8.9332632685235058E-3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80.729000000000013</v>
      </c>
      <c r="Q41" s="2"/>
      <c r="W41" s="133">
        <v>42709</v>
      </c>
      <c r="X41" s="10">
        <v>74.94</v>
      </c>
      <c r="Y41" s="10">
        <v>76.45</v>
      </c>
      <c r="Z41" s="10">
        <v>74.650000000000006</v>
      </c>
      <c r="AA41" s="10">
        <v>76.37</v>
      </c>
      <c r="AB41" s="95">
        <v>3648800</v>
      </c>
      <c r="AC41" s="10">
        <v>76.12</v>
      </c>
      <c r="AD41" s="2">
        <f t="shared" si="0"/>
        <v>1.7999999999999972</v>
      </c>
      <c r="AE41" s="138">
        <f t="shared" si="1"/>
        <v>2.4219590958019621E-2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79.995100000000008</v>
      </c>
      <c r="Q42" s="2"/>
      <c r="T42" s="91" t="s">
        <v>113</v>
      </c>
      <c r="W42" s="133">
        <v>42706</v>
      </c>
      <c r="X42" s="10">
        <v>72.98</v>
      </c>
      <c r="Y42" s="10">
        <v>74.790000000000006</v>
      </c>
      <c r="Z42" s="10">
        <v>72.930000000000007</v>
      </c>
      <c r="AA42" s="10">
        <v>74.56</v>
      </c>
      <c r="AB42" s="95">
        <v>5708400</v>
      </c>
      <c r="AC42" s="10">
        <v>74.319999999999993</v>
      </c>
      <c r="AD42" s="2">
        <f t="shared" si="0"/>
        <v>1.8599999999999994</v>
      </c>
      <c r="AE42" s="138">
        <f t="shared" si="1"/>
        <v>1.4746040415073658E-2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79.261200000000002</v>
      </c>
      <c r="Q43" s="2"/>
      <c r="T43" s="128" t="s">
        <v>98</v>
      </c>
      <c r="U43" s="129">
        <v>73.819999999999993</v>
      </c>
      <c r="W43" s="133">
        <v>42705</v>
      </c>
      <c r="X43" s="10">
        <v>72.489999999999995</v>
      </c>
      <c r="Y43" s="10">
        <v>74.16</v>
      </c>
      <c r="Z43" s="10">
        <v>70.59</v>
      </c>
      <c r="AA43" s="10">
        <v>73.48</v>
      </c>
      <c r="AB43" s="95">
        <v>13129300</v>
      </c>
      <c r="AC43" s="10">
        <v>73.239999999999995</v>
      </c>
      <c r="AD43" s="2">
        <f t="shared" si="0"/>
        <v>3.5699999999999932</v>
      </c>
      <c r="AE43" s="138">
        <f t="shared" si="1"/>
        <v>-4.9695082392630097E-2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78.527300000000011</v>
      </c>
      <c r="Q44" s="2"/>
      <c r="T44" s="93" t="s">
        <v>99</v>
      </c>
      <c r="U44" s="130">
        <v>73.64</v>
      </c>
      <c r="W44" s="133">
        <v>42704</v>
      </c>
      <c r="X44" s="10">
        <v>77.94</v>
      </c>
      <c r="Y44" s="10">
        <v>78.540000000000006</v>
      </c>
      <c r="Z44" s="10">
        <v>77.09</v>
      </c>
      <c r="AA44" s="10">
        <v>77.319999999999993</v>
      </c>
      <c r="AB44" s="95">
        <v>7159200</v>
      </c>
      <c r="AC44" s="10">
        <v>77.069999999999993</v>
      </c>
      <c r="AD44" s="2">
        <f t="shared" si="0"/>
        <v>1.4500000000000028</v>
      </c>
      <c r="AE44" s="138">
        <f t="shared" si="1"/>
        <v>-1.2682551883166915E-2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77.793400000000005</v>
      </c>
      <c r="Q45" s="2"/>
      <c r="T45" s="93" t="s">
        <v>100</v>
      </c>
      <c r="U45" s="130" t="s">
        <v>129</v>
      </c>
      <c r="W45" s="133">
        <v>42703</v>
      </c>
      <c r="X45" s="10">
        <v>78.599999999999994</v>
      </c>
      <c r="Y45" s="10">
        <v>78.83</v>
      </c>
      <c r="Z45" s="10">
        <v>77.42</v>
      </c>
      <c r="AA45" s="10">
        <v>78.31</v>
      </c>
      <c r="AB45" s="95">
        <v>4007300</v>
      </c>
      <c r="AC45" s="10">
        <v>78.06</v>
      </c>
      <c r="AD45" s="2">
        <f t="shared" si="0"/>
        <v>1.4099999999999966</v>
      </c>
      <c r="AE45" s="138">
        <f t="shared" si="1"/>
        <v>-4.3367346938776308E-3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77.0595</v>
      </c>
      <c r="Q46" s="2"/>
      <c r="T46" s="93" t="s">
        <v>101</v>
      </c>
      <c r="U46" s="130" t="s">
        <v>129</v>
      </c>
      <c r="W46" s="133">
        <v>42702</v>
      </c>
      <c r="X46" s="10">
        <v>79.77</v>
      </c>
      <c r="Y46" s="10">
        <v>80.52</v>
      </c>
      <c r="Z46" s="10">
        <v>78.38</v>
      </c>
      <c r="AA46" s="10">
        <v>78.66</v>
      </c>
      <c r="AB46" s="95">
        <v>4354100</v>
      </c>
      <c r="AC46" s="10">
        <v>78.400000000000006</v>
      </c>
      <c r="AD46" s="2">
        <f t="shared" si="0"/>
        <v>2.1400000000000006</v>
      </c>
      <c r="AE46" s="138">
        <f t="shared" si="1"/>
        <v>-1.7543859649122751E-2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76.325600000000009</v>
      </c>
      <c r="Q47" s="2"/>
      <c r="T47" s="93" t="s">
        <v>102</v>
      </c>
      <c r="U47" s="130">
        <v>79.94</v>
      </c>
      <c r="W47" s="133">
        <v>42699</v>
      </c>
      <c r="X47" s="10">
        <v>80.150000000000006</v>
      </c>
      <c r="Y47" s="10">
        <v>80.67</v>
      </c>
      <c r="Z47" s="10">
        <v>79.73</v>
      </c>
      <c r="AA47" s="10">
        <v>80.06</v>
      </c>
      <c r="AB47" s="95">
        <v>1408700</v>
      </c>
      <c r="AC47" s="10">
        <v>79.8</v>
      </c>
      <c r="AD47" s="2">
        <f t="shared" si="0"/>
        <v>0.93999999999999773</v>
      </c>
      <c r="AE47" s="138">
        <f t="shared" si="1"/>
        <v>4.405286343612369E-3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75.591700000000003</v>
      </c>
      <c r="Q48" s="2"/>
      <c r="T48" s="93" t="s">
        <v>103</v>
      </c>
      <c r="U48" s="130">
        <v>0.85034100000000001</v>
      </c>
      <c r="W48" s="133">
        <v>42697</v>
      </c>
      <c r="X48" s="10">
        <v>79.459999999999994</v>
      </c>
      <c r="Y48" s="10">
        <v>80.33</v>
      </c>
      <c r="Z48" s="10">
        <v>79.22</v>
      </c>
      <c r="AA48" s="10">
        <v>79.709999999999994</v>
      </c>
      <c r="AB48" s="95">
        <v>2450600</v>
      </c>
      <c r="AC48" s="10">
        <v>79.45</v>
      </c>
      <c r="AD48" s="2">
        <f t="shared" si="0"/>
        <v>1.1099999999999994</v>
      </c>
      <c r="AE48" s="138">
        <f t="shared" si="1"/>
        <v>5.1872469635627638E-3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74.857799999999997</v>
      </c>
      <c r="Q49" s="2"/>
      <c r="T49" s="93" t="s">
        <v>122</v>
      </c>
      <c r="U49" s="130" t="s">
        <v>348</v>
      </c>
      <c r="W49" s="133">
        <v>42696</v>
      </c>
      <c r="X49" s="10">
        <v>77.510000000000005</v>
      </c>
      <c r="Y49" s="10">
        <v>80</v>
      </c>
      <c r="Z49" s="10">
        <v>77.510000000000005</v>
      </c>
      <c r="AA49" s="10">
        <v>79.3</v>
      </c>
      <c r="AB49" s="95">
        <v>4842500</v>
      </c>
      <c r="AC49" s="10">
        <v>79.040000000000006</v>
      </c>
      <c r="AD49" s="2">
        <f t="shared" si="0"/>
        <v>2.4899999999999949</v>
      </c>
      <c r="AE49" s="138">
        <f t="shared" si="1"/>
        <v>3.3337691201464459E-2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74.123900000000006</v>
      </c>
      <c r="Q50" s="2"/>
      <c r="T50" s="93"/>
      <c r="U50" s="130"/>
      <c r="W50" s="133">
        <v>42695</v>
      </c>
      <c r="X50" s="10">
        <v>76.5</v>
      </c>
      <c r="Y50" s="10">
        <v>76.86</v>
      </c>
      <c r="Z50" s="10">
        <v>76.03</v>
      </c>
      <c r="AA50" s="10">
        <v>76.739999999999995</v>
      </c>
      <c r="AB50" s="95">
        <v>3173600</v>
      </c>
      <c r="AC50" s="10">
        <v>76.489999999999995</v>
      </c>
      <c r="AD50" s="2">
        <f t="shared" si="0"/>
        <v>0.82999999999999829</v>
      </c>
      <c r="AE50" s="138">
        <f t="shared" si="1"/>
        <v>-1.6966849386584881E-3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73.39</v>
      </c>
      <c r="Q51" s="2"/>
      <c r="T51" s="93" t="s">
        <v>105</v>
      </c>
      <c r="U51" s="130" t="s">
        <v>535</v>
      </c>
      <c r="W51" s="133">
        <v>42692</v>
      </c>
      <c r="X51" s="10">
        <v>76.790000000000006</v>
      </c>
      <c r="Y51" s="10">
        <v>77.11</v>
      </c>
      <c r="Z51" s="10">
        <v>76.180000000000007</v>
      </c>
      <c r="AA51" s="10">
        <v>76.87</v>
      </c>
      <c r="AB51" s="95">
        <v>3002700</v>
      </c>
      <c r="AC51" s="10">
        <v>76.62</v>
      </c>
      <c r="AD51" s="2">
        <f t="shared" si="0"/>
        <v>0.92999999999999261</v>
      </c>
      <c r="AE51" s="138">
        <f t="shared" si="1"/>
        <v>-5.2178450300011114E-4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72.656099999999995</v>
      </c>
      <c r="Q52" s="2"/>
      <c r="T52" s="93" t="s">
        <v>106</v>
      </c>
      <c r="U52" s="130" t="s">
        <v>342</v>
      </c>
      <c r="W52" s="133">
        <v>42691</v>
      </c>
      <c r="X52" s="10">
        <v>76.489999999999995</v>
      </c>
      <c r="Y52" s="10">
        <v>76.989999999999995</v>
      </c>
      <c r="Z52" s="10">
        <v>75.94</v>
      </c>
      <c r="AA52" s="10">
        <v>76.91</v>
      </c>
      <c r="AB52" s="95">
        <v>3201100</v>
      </c>
      <c r="AC52" s="10">
        <v>76.66</v>
      </c>
      <c r="AD52" s="2">
        <f t="shared" si="0"/>
        <v>1.0499999999999972</v>
      </c>
      <c r="AE52" s="138">
        <f t="shared" si="1"/>
        <v>3.5344940437229688E-3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71.922200000000004</v>
      </c>
      <c r="Q53" s="2"/>
      <c r="T53" s="93" t="s">
        <v>107</v>
      </c>
      <c r="U53" s="131">
        <v>2608162</v>
      </c>
      <c r="W53" s="133">
        <v>42690</v>
      </c>
      <c r="X53" s="10">
        <v>77.709999999999994</v>
      </c>
      <c r="Y53" s="10">
        <v>77.75</v>
      </c>
      <c r="Z53" s="10">
        <v>76.48</v>
      </c>
      <c r="AA53" s="10">
        <v>76.64</v>
      </c>
      <c r="AB53" s="95">
        <v>2850500</v>
      </c>
      <c r="AC53" s="10">
        <v>76.39</v>
      </c>
      <c r="AD53" s="2">
        <f t="shared" si="0"/>
        <v>1.269999999999996</v>
      </c>
      <c r="AE53" s="138">
        <f t="shared" si="1"/>
        <v>-2.7415143603132242E-3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71.188299999999998</v>
      </c>
      <c r="T54" s="93" t="s">
        <v>110</v>
      </c>
      <c r="U54" s="131">
        <v>3156340</v>
      </c>
      <c r="W54" s="133">
        <v>42689</v>
      </c>
      <c r="X54" s="10">
        <v>76.59</v>
      </c>
      <c r="Y54" s="10">
        <v>77.099999999999994</v>
      </c>
      <c r="Z54" s="10">
        <v>75.75</v>
      </c>
      <c r="AA54" s="10">
        <v>76.849999999999994</v>
      </c>
      <c r="AB54" s="95">
        <v>4336900</v>
      </c>
      <c r="AC54" s="10">
        <v>76.599999999999994</v>
      </c>
      <c r="AD54" s="2">
        <f t="shared" si="0"/>
        <v>1.3499999999999943</v>
      </c>
      <c r="AE54" s="138">
        <f t="shared" si="1"/>
        <v>2.4865855254547764E-3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70.454399999999993</v>
      </c>
      <c r="T55" s="93" t="s">
        <v>108</v>
      </c>
      <c r="U55" s="130" t="s">
        <v>536</v>
      </c>
      <c r="W55" s="133">
        <v>42688</v>
      </c>
      <c r="X55" s="10">
        <v>75</v>
      </c>
      <c r="Y55" s="10">
        <v>76.900000000000006</v>
      </c>
      <c r="Z55" s="10">
        <v>74.98</v>
      </c>
      <c r="AA55" s="10">
        <v>76.66</v>
      </c>
      <c r="AB55" s="95">
        <v>4564100</v>
      </c>
      <c r="AC55" s="10">
        <v>76.41</v>
      </c>
      <c r="AD55" s="2">
        <f t="shared" si="0"/>
        <v>1.9200000000000017</v>
      </c>
      <c r="AE55" s="138">
        <f t="shared" si="1"/>
        <v>2.6188557614826857E-2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69.720500000000001</v>
      </c>
      <c r="T56" s="93" t="s">
        <v>111</v>
      </c>
      <c r="U56" s="130">
        <v>17.22</v>
      </c>
      <c r="W56" s="133">
        <v>42685</v>
      </c>
      <c r="X56" s="10">
        <v>74.400000000000006</v>
      </c>
      <c r="Y56" s="10">
        <v>75.45</v>
      </c>
      <c r="Z56" s="10">
        <v>73.89</v>
      </c>
      <c r="AA56" s="10">
        <v>74.7</v>
      </c>
      <c r="AB56" s="95">
        <v>4009400</v>
      </c>
      <c r="AC56" s="10">
        <v>74.459999999999994</v>
      </c>
      <c r="AD56" s="2">
        <f t="shared" si="0"/>
        <v>1.5600000000000023</v>
      </c>
      <c r="AE56" s="138">
        <f t="shared" si="1"/>
        <v>4.316158618829169E-3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68.986599999999996</v>
      </c>
      <c r="T57" s="93" t="s">
        <v>112</v>
      </c>
      <c r="U57" s="130">
        <v>4.26</v>
      </c>
      <c r="W57" s="133">
        <v>42684</v>
      </c>
      <c r="X57" s="10">
        <v>71.75</v>
      </c>
      <c r="Y57" s="10">
        <v>74.599999999999994</v>
      </c>
      <c r="Z57" s="10">
        <v>71.73</v>
      </c>
      <c r="AA57" s="10">
        <v>74.38</v>
      </c>
      <c r="AB57" s="95">
        <v>6958600</v>
      </c>
      <c r="AC57" s="10">
        <v>74.14</v>
      </c>
      <c r="AD57" s="2">
        <f t="shared" si="0"/>
        <v>2.8699999999999903</v>
      </c>
      <c r="AE57" s="138">
        <f t="shared" si="1"/>
        <v>4.0269398063701445E-2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68.252700000000004</v>
      </c>
      <c r="T58" s="93" t="s">
        <v>109</v>
      </c>
      <c r="U58" s="130" t="s">
        <v>485</v>
      </c>
      <c r="W58" s="133">
        <v>42683</v>
      </c>
      <c r="X58" s="10">
        <v>68.64</v>
      </c>
      <c r="Y58" s="10">
        <v>71.510000000000005</v>
      </c>
      <c r="Z58" s="10">
        <v>68.38</v>
      </c>
      <c r="AA58" s="10">
        <v>71.5</v>
      </c>
      <c r="AB58" s="95">
        <v>3273600</v>
      </c>
      <c r="AC58" s="10">
        <v>71.27</v>
      </c>
      <c r="AD58" s="2">
        <f t="shared" si="0"/>
        <v>3.1300000000000097</v>
      </c>
      <c r="AE58" s="138">
        <f t="shared" si="1"/>
        <v>2.5615196431141296E-2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67.518799999999999</v>
      </c>
      <c r="W59" s="133">
        <v>42682</v>
      </c>
      <c r="X59" s="10">
        <v>69.83</v>
      </c>
      <c r="Y59" s="10">
        <v>70.08</v>
      </c>
      <c r="Z59" s="10">
        <v>68.92</v>
      </c>
      <c r="AA59" s="10">
        <v>69.72</v>
      </c>
      <c r="AB59" s="95">
        <v>1978000</v>
      </c>
      <c r="AC59" s="10">
        <v>69.489999999999995</v>
      </c>
      <c r="AD59" s="2">
        <f t="shared" si="0"/>
        <v>1.1599999999999966</v>
      </c>
      <c r="AE59" s="138">
        <f t="shared" si="1"/>
        <v>-7.1901064135770909E-4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66.784900000000007</v>
      </c>
      <c r="W60" s="133">
        <v>42681</v>
      </c>
      <c r="X60" s="10">
        <v>69.13</v>
      </c>
      <c r="Y60" s="10">
        <v>70.010000000000005</v>
      </c>
      <c r="Z60" s="10">
        <v>69</v>
      </c>
      <c r="AA60" s="10">
        <v>69.77</v>
      </c>
      <c r="AB60" s="95">
        <v>2142500</v>
      </c>
      <c r="AC60" s="10">
        <v>69.540000000000006</v>
      </c>
      <c r="AD60" s="2">
        <f t="shared" si="0"/>
        <v>1.0100000000000051</v>
      </c>
      <c r="AE60" s="138">
        <f t="shared" si="1"/>
        <v>1.8006148440931069E-2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66.051000000000002</v>
      </c>
      <c r="W61" s="133">
        <v>42678</v>
      </c>
      <c r="X61" s="10">
        <v>68.569999999999993</v>
      </c>
      <c r="Y61" s="10">
        <v>69.150000000000006</v>
      </c>
      <c r="Z61" s="10">
        <v>68.040000000000006</v>
      </c>
      <c r="AA61" s="10">
        <v>68.53</v>
      </c>
      <c r="AB61" s="95">
        <v>2350400</v>
      </c>
      <c r="AC61" s="10">
        <v>68.31</v>
      </c>
      <c r="AD61" s="2">
        <f t="shared" si="0"/>
        <v>1.1099999999999994</v>
      </c>
      <c r="AE61" s="138">
        <f t="shared" si="1"/>
        <v>0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42677</v>
      </c>
      <c r="X62" s="10">
        <v>69.790000000000006</v>
      </c>
      <c r="Y62" s="10">
        <v>69.91</v>
      </c>
      <c r="Z62" s="10">
        <v>68.36</v>
      </c>
      <c r="AA62" s="10">
        <v>68.53</v>
      </c>
      <c r="AB62" s="95">
        <v>2979500</v>
      </c>
      <c r="AC62" s="10">
        <v>68.31</v>
      </c>
      <c r="AD62" s="2">
        <f t="shared" si="0"/>
        <v>1.5499999999999972</v>
      </c>
      <c r="AE62" s="138">
        <f t="shared" si="1"/>
        <v>-1.5280380567968876E-2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42676</v>
      </c>
      <c r="X63" s="10">
        <v>68.849999999999994</v>
      </c>
      <c r="Y63" s="10">
        <v>69.790000000000006</v>
      </c>
      <c r="Z63" s="10">
        <v>68.849999999999994</v>
      </c>
      <c r="AA63" s="10">
        <v>69.599999999999994</v>
      </c>
      <c r="AB63" s="95">
        <v>2647900</v>
      </c>
      <c r="AC63" s="10">
        <v>69.37</v>
      </c>
      <c r="AD63" s="2">
        <f t="shared" si="0"/>
        <v>0.94000000000001194</v>
      </c>
      <c r="AE63" s="138">
        <f t="shared" si="1"/>
        <v>7.8454162429173468E-3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42675</v>
      </c>
      <c r="X64" s="10">
        <v>69.040000000000006</v>
      </c>
      <c r="Y64" s="10">
        <v>69.290000000000006</v>
      </c>
      <c r="Z64" s="10">
        <v>68.650000000000006</v>
      </c>
      <c r="AA64" s="10">
        <v>69.05</v>
      </c>
      <c r="AB64" s="95">
        <v>2738300</v>
      </c>
      <c r="AC64" s="10">
        <v>68.83</v>
      </c>
      <c r="AD64" s="2">
        <f t="shared" si="0"/>
        <v>0.64000000000000057</v>
      </c>
      <c r="AE64" s="138">
        <f t="shared" si="1"/>
        <v>-5.8080441411367811E-4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42674</v>
      </c>
      <c r="X65" s="10">
        <v>68.41</v>
      </c>
      <c r="Y65" s="10">
        <v>69.22</v>
      </c>
      <c r="Z65" s="10">
        <v>68.34</v>
      </c>
      <c r="AA65" s="10">
        <v>69.09</v>
      </c>
      <c r="AB65" s="95">
        <v>2876200</v>
      </c>
      <c r="AC65" s="10">
        <v>68.87</v>
      </c>
      <c r="AD65" s="2">
        <f t="shared" si="0"/>
        <v>0.87999999999999545</v>
      </c>
      <c r="AE65" s="138">
        <f t="shared" si="1"/>
        <v>1.1009982384028172E-2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42671</v>
      </c>
      <c r="X66" s="10">
        <v>67.569999999999993</v>
      </c>
      <c r="Y66" s="10">
        <v>68.66</v>
      </c>
      <c r="Z66" s="10">
        <v>67.44</v>
      </c>
      <c r="AA66" s="10">
        <v>68.34</v>
      </c>
      <c r="AB66" s="95">
        <v>2089700</v>
      </c>
      <c r="AC66" s="10">
        <v>68.12</v>
      </c>
      <c r="AD66" s="2">
        <f t="shared" si="0"/>
        <v>1.2199999999999989</v>
      </c>
      <c r="AE66" s="138">
        <f t="shared" si="1"/>
        <v>1.3238137736129696E-2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42670</v>
      </c>
      <c r="X67" s="10">
        <v>68.47</v>
      </c>
      <c r="Y67" s="10">
        <v>68.64</v>
      </c>
      <c r="Z67" s="10">
        <v>67.41</v>
      </c>
      <c r="AA67" s="10">
        <v>67.45</v>
      </c>
      <c r="AB67" s="95">
        <v>2503700</v>
      </c>
      <c r="AC67" s="10">
        <v>67.23</v>
      </c>
      <c r="AD67" s="2">
        <f>Y67-Z67</f>
        <v>1.230000000000004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42669</v>
      </c>
      <c r="X68" s="10">
        <v>68.41</v>
      </c>
      <c r="Y68" s="10">
        <v>68.760000000000005</v>
      </c>
      <c r="Z68" s="10">
        <v>68.040000000000006</v>
      </c>
      <c r="AA68" s="10">
        <v>68.27</v>
      </c>
      <c r="AB68" s="95">
        <v>1533900</v>
      </c>
      <c r="AC68" s="10">
        <v>68.05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9">
      <formula>F47&gt;0</formula>
    </cfRule>
    <cfRule type="expression" dxfId="966" priority="10">
      <formula>F47&lt;0</formula>
    </cfRule>
  </conditionalFormatting>
  <conditionalFormatting sqref="Q7">
    <cfRule type="expression" dxfId="965" priority="7">
      <formula>Q7&gt;0</formula>
    </cfRule>
    <cfRule type="expression" dxfId="964" priority="8">
      <formula>Q7&lt;0</formula>
    </cfRule>
  </conditionalFormatting>
  <conditionalFormatting sqref="Q8">
    <cfRule type="expression" dxfId="963" priority="5">
      <formula>Q8&gt;0</formula>
    </cfRule>
    <cfRule type="expression" dxfId="962" priority="6">
      <formula>Q8&lt;0</formula>
    </cfRule>
  </conditionalFormatting>
  <conditionalFormatting sqref="F25:F46">
    <cfRule type="expression" dxfId="961" priority="3">
      <formula>F25&gt;0</formula>
    </cfRule>
    <cfRule type="expression" dxfId="960" priority="4">
      <formula>F25&lt;0</formula>
    </cfRule>
  </conditionalFormatting>
  <conditionalFormatting sqref="H25:H46">
    <cfRule type="expression" dxfId="959" priority="1">
      <formula>H25&gt;0</formula>
    </cfRule>
    <cfRule type="expression" dxfId="95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42766</v>
      </c>
      <c r="X2" s="365">
        <v>31.04</v>
      </c>
      <c r="Y2" s="40">
        <v>31.87</v>
      </c>
      <c r="Z2" s="40">
        <v>30.97</v>
      </c>
      <c r="AA2" s="365">
        <v>31.86</v>
      </c>
      <c r="AB2" s="95">
        <v>623000</v>
      </c>
      <c r="AC2" s="243">
        <v>31.86</v>
      </c>
      <c r="AD2" s="2">
        <f>Y2-Z2</f>
        <v>0.90000000000000213</v>
      </c>
      <c r="AE2" s="138">
        <f>AC2/AC3-1</f>
        <v>2.774193548387105E-2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31.65</v>
      </c>
      <c r="T3" s="121"/>
      <c r="W3" s="94">
        <v>42765</v>
      </c>
      <c r="X3" s="365">
        <v>31.05</v>
      </c>
      <c r="Y3" s="40">
        <v>31.15</v>
      </c>
      <c r="Z3" s="40">
        <v>30.82</v>
      </c>
      <c r="AA3" s="365">
        <v>31</v>
      </c>
      <c r="AB3" s="95">
        <v>453200</v>
      </c>
      <c r="AC3" s="243">
        <v>31</v>
      </c>
      <c r="AD3" s="2">
        <f>Y3-Z3</f>
        <v>0.32999999999999829</v>
      </c>
      <c r="AE3" s="138">
        <f>AC3/AC4-1</f>
        <v>-7.0467648942984518E-3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31.65</v>
      </c>
      <c r="R4" s="505">
        <v>-6.6E-3</v>
      </c>
      <c r="T4" s="121"/>
      <c r="W4" s="94">
        <v>42762</v>
      </c>
      <c r="X4" s="365">
        <v>31.63</v>
      </c>
      <c r="Y4" s="40">
        <v>31.63</v>
      </c>
      <c r="Z4" s="40">
        <v>31.03</v>
      </c>
      <c r="AA4" s="365">
        <v>31.22</v>
      </c>
      <c r="AB4" s="95">
        <v>809200</v>
      </c>
      <c r="AC4" s="243">
        <v>31.22</v>
      </c>
      <c r="AD4" s="2">
        <f t="shared" ref="AD4:AD67" si="0">Y4-Z4</f>
        <v>0.59999999999999787</v>
      </c>
      <c r="AE4" s="138">
        <f t="shared" ref="AE4:AE67" si="1">AC4/AC5-1</f>
        <v>-9.2034274833386887E-3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42761</v>
      </c>
      <c r="X5" s="365">
        <v>31.42</v>
      </c>
      <c r="Y5" s="40">
        <v>31.8</v>
      </c>
      <c r="Z5" s="40">
        <v>31.27</v>
      </c>
      <c r="AA5" s="365">
        <v>31.51</v>
      </c>
      <c r="AB5" s="95">
        <v>839400</v>
      </c>
      <c r="AC5" s="243">
        <v>31.51</v>
      </c>
      <c r="AD5" s="2">
        <f t="shared" si="0"/>
        <v>0.53000000000000114</v>
      </c>
      <c r="AE5" s="138">
        <f t="shared" si="1"/>
        <v>3.5031847133759619E-3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42760</v>
      </c>
      <c r="X6" s="365">
        <v>31.65</v>
      </c>
      <c r="Y6" s="40">
        <v>31.83</v>
      </c>
      <c r="Z6" s="40">
        <v>31.38</v>
      </c>
      <c r="AA6" s="365">
        <v>31.4</v>
      </c>
      <c r="AB6" s="95">
        <v>807700</v>
      </c>
      <c r="AC6" s="243">
        <v>31.4</v>
      </c>
      <c r="AD6" s="2">
        <f t="shared" si="0"/>
        <v>0.44999999999999929</v>
      </c>
      <c r="AE6" s="138">
        <f t="shared" si="1"/>
        <v>-8.5254183770130387E-3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42759</v>
      </c>
      <c r="X7" s="365">
        <v>31.76</v>
      </c>
      <c r="Y7" s="40">
        <v>31.84</v>
      </c>
      <c r="Z7" s="40">
        <v>31.32</v>
      </c>
      <c r="AA7" s="365">
        <v>31.67</v>
      </c>
      <c r="AB7" s="95">
        <v>1254600</v>
      </c>
      <c r="AC7" s="243">
        <v>31.67</v>
      </c>
      <c r="AD7" s="2">
        <f t="shared" si="0"/>
        <v>0.51999999999999957</v>
      </c>
      <c r="AE7" s="138">
        <f t="shared" si="1"/>
        <v>-4.0880503144653524E-3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42758</v>
      </c>
      <c r="X8" s="365">
        <v>32.340000000000003</v>
      </c>
      <c r="Y8" s="40">
        <v>32.340000000000003</v>
      </c>
      <c r="Z8" s="40">
        <v>31.79</v>
      </c>
      <c r="AA8" s="365">
        <v>31.8</v>
      </c>
      <c r="AB8" s="95">
        <v>430400</v>
      </c>
      <c r="AC8" s="243">
        <v>31.8</v>
      </c>
      <c r="AD8" s="2">
        <f t="shared" si="0"/>
        <v>0.55000000000000426</v>
      </c>
      <c r="AE8" s="138">
        <f t="shared" si="1"/>
        <v>-1.8215498610682279E-2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42755</v>
      </c>
      <c r="X9" s="365">
        <v>32.5</v>
      </c>
      <c r="Y9" s="40">
        <v>32.56</v>
      </c>
      <c r="Z9" s="40">
        <v>32.29</v>
      </c>
      <c r="AA9" s="365">
        <v>32.39</v>
      </c>
      <c r="AB9" s="95">
        <v>214600</v>
      </c>
      <c r="AC9" s="243">
        <v>32.39</v>
      </c>
      <c r="AD9" s="2">
        <f t="shared" si="0"/>
        <v>0.27000000000000313</v>
      </c>
      <c r="AE9" s="138">
        <f t="shared" si="1"/>
        <v>1.2364760432765909E-3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42754</v>
      </c>
      <c r="X10" s="365">
        <v>32.69</v>
      </c>
      <c r="Y10" s="40">
        <v>32.79</v>
      </c>
      <c r="Z10" s="40">
        <v>32.33</v>
      </c>
      <c r="AA10" s="365">
        <v>32.35</v>
      </c>
      <c r="AB10" s="95">
        <v>347500</v>
      </c>
      <c r="AC10" s="243">
        <v>32.35</v>
      </c>
      <c r="AD10" s="2">
        <f t="shared" si="0"/>
        <v>0.46000000000000085</v>
      </c>
      <c r="AE10" s="138">
        <f t="shared" si="1"/>
        <v>-1.2816600549282908E-2</v>
      </c>
    </row>
    <row r="11" spans="1:40" x14ac:dyDescent="0.25">
      <c r="O11" s="11" t="s">
        <v>178</v>
      </c>
      <c r="Q11" s="138">
        <v>0</v>
      </c>
      <c r="W11" s="94">
        <v>42753</v>
      </c>
      <c r="X11" s="365">
        <v>32.75</v>
      </c>
      <c r="Y11" s="40">
        <v>32.86</v>
      </c>
      <c r="Z11" s="40">
        <v>32.4</v>
      </c>
      <c r="AA11" s="365">
        <v>32.770000000000003</v>
      </c>
      <c r="AB11" s="95">
        <v>353000</v>
      </c>
      <c r="AC11" s="243">
        <v>32.770000000000003</v>
      </c>
      <c r="AD11" s="2">
        <f t="shared" si="0"/>
        <v>0.46000000000000085</v>
      </c>
      <c r="AE11" s="138">
        <f t="shared" si="1"/>
        <v>3.9828431372550543E-3</v>
      </c>
      <c r="AK11" s="234"/>
      <c r="AN11" s="234"/>
    </row>
    <row r="12" spans="1:40" x14ac:dyDescent="0.25">
      <c r="W12" s="94">
        <v>42752</v>
      </c>
      <c r="X12" s="365">
        <v>32.46</v>
      </c>
      <c r="Y12" s="40">
        <v>32.67</v>
      </c>
      <c r="Z12" s="40">
        <v>32.159999999999997</v>
      </c>
      <c r="AA12" s="365">
        <v>32.64</v>
      </c>
      <c r="AB12" s="95">
        <v>283300</v>
      </c>
      <c r="AC12" s="243">
        <v>32.64</v>
      </c>
      <c r="AD12" s="2">
        <f t="shared" si="0"/>
        <v>0.51000000000000512</v>
      </c>
      <c r="AE12" s="138">
        <f t="shared" si="1"/>
        <v>3.6900369003689537E-3</v>
      </c>
    </row>
    <row r="13" spans="1:40" x14ac:dyDescent="0.25">
      <c r="W13" s="94">
        <v>42748</v>
      </c>
      <c r="X13" s="365">
        <v>32.15</v>
      </c>
      <c r="Y13" s="40">
        <v>32.54</v>
      </c>
      <c r="Z13" s="40">
        <v>32.04</v>
      </c>
      <c r="AA13" s="365">
        <v>32.520000000000003</v>
      </c>
      <c r="AB13" s="95">
        <v>257000</v>
      </c>
      <c r="AC13" s="243">
        <v>32.520000000000003</v>
      </c>
      <c r="AD13" s="2">
        <f t="shared" si="0"/>
        <v>0.5</v>
      </c>
      <c r="AE13" s="138">
        <f t="shared" si="1"/>
        <v>1.2768607910308427E-2</v>
      </c>
      <c r="AK13" s="234"/>
      <c r="AN13" s="234"/>
    </row>
    <row r="14" spans="1:40" x14ac:dyDescent="0.25">
      <c r="T14" s="84"/>
      <c r="U14" s="11"/>
      <c r="W14" s="94">
        <v>42747</v>
      </c>
      <c r="X14" s="365">
        <v>31.7</v>
      </c>
      <c r="Y14" s="40">
        <v>32.15</v>
      </c>
      <c r="Z14" s="40">
        <v>31.61</v>
      </c>
      <c r="AA14" s="365">
        <v>32.11</v>
      </c>
      <c r="AB14" s="95">
        <v>244700</v>
      </c>
      <c r="AC14" s="243">
        <v>32.11</v>
      </c>
      <c r="AD14" s="2">
        <f t="shared" si="0"/>
        <v>0.53999999999999915</v>
      </c>
      <c r="AE14" s="138">
        <f t="shared" si="1"/>
        <v>8.1632653061223248E-3</v>
      </c>
    </row>
    <row r="15" spans="1:40" x14ac:dyDescent="0.25">
      <c r="W15" s="94">
        <v>42746</v>
      </c>
      <c r="X15" s="365">
        <v>32.090000000000003</v>
      </c>
      <c r="Y15" s="40">
        <v>32.24</v>
      </c>
      <c r="Z15" s="40">
        <v>31.69</v>
      </c>
      <c r="AA15" s="365">
        <v>31.85</v>
      </c>
      <c r="AB15" s="95">
        <v>292300</v>
      </c>
      <c r="AC15" s="243">
        <v>31.85</v>
      </c>
      <c r="AD15" s="2">
        <f t="shared" si="0"/>
        <v>0.55000000000000071</v>
      </c>
      <c r="AE15" s="138">
        <f t="shared" si="1"/>
        <v>-7.7881619937694158E-3</v>
      </c>
      <c r="AK15" s="234"/>
      <c r="AN15" s="234"/>
    </row>
    <row r="16" spans="1:40" x14ac:dyDescent="0.25">
      <c r="W16" s="94">
        <v>42745</v>
      </c>
      <c r="X16" s="365">
        <v>31.82</v>
      </c>
      <c r="Y16" s="40">
        <v>32.340000000000003</v>
      </c>
      <c r="Z16" s="40">
        <v>31.66</v>
      </c>
      <c r="AA16" s="365">
        <v>32.1</v>
      </c>
      <c r="AB16" s="95">
        <v>581000</v>
      </c>
      <c r="AC16" s="243">
        <v>32.1</v>
      </c>
      <c r="AD16" s="2">
        <f t="shared" si="0"/>
        <v>0.68000000000000327</v>
      </c>
      <c r="AE16" s="138">
        <f t="shared" si="1"/>
        <v>9.7514941805600941E-3</v>
      </c>
    </row>
    <row r="17" spans="1:40" x14ac:dyDescent="0.25">
      <c r="W17" s="94">
        <v>42744</v>
      </c>
      <c r="X17" s="365">
        <v>31.86</v>
      </c>
      <c r="Y17" s="40">
        <v>31.97</v>
      </c>
      <c r="Z17" s="40">
        <v>31.62</v>
      </c>
      <c r="AA17" s="365">
        <v>31.79</v>
      </c>
      <c r="AB17" s="95">
        <v>678600</v>
      </c>
      <c r="AC17" s="243">
        <v>31.79</v>
      </c>
      <c r="AD17" s="2">
        <f t="shared" si="0"/>
        <v>0.34999999999999787</v>
      </c>
      <c r="AE17" s="138">
        <f t="shared" si="1"/>
        <v>-6.2873310279787376E-4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42741</v>
      </c>
      <c r="X18" s="365">
        <v>31.12</v>
      </c>
      <c r="Y18" s="40">
        <v>31.82</v>
      </c>
      <c r="Z18" s="40">
        <v>31</v>
      </c>
      <c r="AA18" s="365">
        <v>31.81</v>
      </c>
      <c r="AB18" s="95">
        <v>376900</v>
      </c>
      <c r="AC18" s="243">
        <v>31.81</v>
      </c>
      <c r="AD18" s="2">
        <f t="shared" si="0"/>
        <v>0.82000000000000028</v>
      </c>
      <c r="AE18" s="138">
        <f t="shared" si="1"/>
        <v>2.2172236503855913E-2</v>
      </c>
    </row>
    <row r="19" spans="1:40" x14ac:dyDescent="0.25">
      <c r="W19" s="94">
        <v>42740</v>
      </c>
      <c r="X19" s="365">
        <v>31.12</v>
      </c>
      <c r="Y19" s="40">
        <v>31.55</v>
      </c>
      <c r="Z19" s="40">
        <v>31.03</v>
      </c>
      <c r="AA19" s="365">
        <v>31.12</v>
      </c>
      <c r="AB19" s="95">
        <v>871500</v>
      </c>
      <c r="AC19" s="243">
        <v>31.12</v>
      </c>
      <c r="AD19" s="2">
        <f t="shared" si="0"/>
        <v>0.51999999999999957</v>
      </c>
      <c r="AE19" s="138">
        <f t="shared" si="1"/>
        <v>3.2144005143042165E-4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42739</v>
      </c>
      <c r="X20" s="365">
        <v>31.05</v>
      </c>
      <c r="Y20" s="40">
        <v>31.65</v>
      </c>
      <c r="Z20" s="40">
        <v>30.96</v>
      </c>
      <c r="AA20" s="365">
        <v>31.11</v>
      </c>
      <c r="AB20" s="95">
        <v>895800</v>
      </c>
      <c r="AC20" s="243">
        <v>31.11</v>
      </c>
      <c r="AD20" s="2">
        <f t="shared" si="0"/>
        <v>0.68999999999999773</v>
      </c>
      <c r="AE20" s="138">
        <f t="shared" si="1"/>
        <v>9.6525096525090781E-4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42738</v>
      </c>
      <c r="X21" s="365">
        <v>30.41</v>
      </c>
      <c r="Y21" s="40">
        <v>31.08</v>
      </c>
      <c r="Z21" s="40">
        <v>30.26</v>
      </c>
      <c r="AA21" s="365">
        <v>31.08</v>
      </c>
      <c r="AB21" s="95">
        <v>572200</v>
      </c>
      <c r="AC21" s="243">
        <v>31.08</v>
      </c>
      <c r="AD21" s="2">
        <f t="shared" si="0"/>
        <v>0.81999999999999673</v>
      </c>
      <c r="AE21" s="138">
        <f t="shared" si="1"/>
        <v>2.3715415019762709E-2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42734</v>
      </c>
      <c r="X22" s="365">
        <v>30.42</v>
      </c>
      <c r="Y22" s="40">
        <v>30.48</v>
      </c>
      <c r="Z22" s="40">
        <v>30.21</v>
      </c>
      <c r="AA22" s="365">
        <v>30.36</v>
      </c>
      <c r="AB22" s="95">
        <v>304700</v>
      </c>
      <c r="AC22" s="243">
        <v>30.36</v>
      </c>
      <c r="AD22" s="2">
        <f t="shared" si="0"/>
        <v>0.26999999999999957</v>
      </c>
      <c r="AE22" s="138">
        <f t="shared" si="1"/>
        <v>-2.3003614853762677E-3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42733</v>
      </c>
      <c r="X23" s="365">
        <v>30.22</v>
      </c>
      <c r="Y23" s="40">
        <v>30.62</v>
      </c>
      <c r="Z23" s="40">
        <v>30.22</v>
      </c>
      <c r="AA23" s="365">
        <v>30.43</v>
      </c>
      <c r="AB23" s="95">
        <v>182900</v>
      </c>
      <c r="AC23" s="243">
        <v>30.43</v>
      </c>
      <c r="AD23" s="2">
        <f t="shared" si="0"/>
        <v>0.40000000000000213</v>
      </c>
      <c r="AE23" s="138">
        <f t="shared" si="1"/>
        <v>4.6219874546054029E-3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42732</v>
      </c>
      <c r="X24" s="365">
        <v>30.73</v>
      </c>
      <c r="Y24" s="40">
        <v>30.81</v>
      </c>
      <c r="Z24" s="40">
        <v>30.21</v>
      </c>
      <c r="AA24" s="365">
        <v>30.29</v>
      </c>
      <c r="AB24" s="95">
        <v>239500</v>
      </c>
      <c r="AC24" s="243">
        <v>30.29</v>
      </c>
      <c r="AD24" s="2">
        <f t="shared" si="0"/>
        <v>0.59999999999999787</v>
      </c>
      <c r="AE24" s="138">
        <f t="shared" si="1"/>
        <v>-1.1422976501305526E-2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42731</v>
      </c>
      <c r="X25" s="365">
        <v>30.47</v>
      </c>
      <c r="Y25" s="40">
        <v>30.85</v>
      </c>
      <c r="Z25" s="40">
        <v>30.32</v>
      </c>
      <c r="AA25" s="365">
        <v>30.64</v>
      </c>
      <c r="AB25" s="95">
        <v>319600</v>
      </c>
      <c r="AC25" s="243">
        <v>30.64</v>
      </c>
      <c r="AD25" s="2">
        <f t="shared" si="0"/>
        <v>0.53000000000000114</v>
      </c>
      <c r="AE25" s="138">
        <f t="shared" si="1"/>
        <v>1.1221122112211157E-2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42727</v>
      </c>
      <c r="X26" s="365">
        <v>30.55</v>
      </c>
      <c r="Y26" s="40">
        <v>30.58</v>
      </c>
      <c r="Z26" s="40">
        <v>30.09</v>
      </c>
      <c r="AA26" s="365">
        <v>30.3</v>
      </c>
      <c r="AB26" s="95">
        <v>352300</v>
      </c>
      <c r="AC26" s="243">
        <v>30.3</v>
      </c>
      <c r="AD26" s="2">
        <f t="shared" si="0"/>
        <v>0.48999999999999844</v>
      </c>
      <c r="AE26" s="138">
        <f t="shared" si="1"/>
        <v>-4.5992115637319975E-3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42726</v>
      </c>
      <c r="X27" s="365">
        <v>30.35</v>
      </c>
      <c r="Y27" s="40">
        <v>30.5</v>
      </c>
      <c r="Z27" s="40">
        <v>30.14</v>
      </c>
      <c r="AA27" s="365">
        <v>30.44</v>
      </c>
      <c r="AB27" s="95">
        <v>489600</v>
      </c>
      <c r="AC27" s="243">
        <v>30.44</v>
      </c>
      <c r="AD27" s="2">
        <f t="shared" si="0"/>
        <v>0.35999999999999943</v>
      </c>
      <c r="AE27" s="138">
        <f t="shared" si="1"/>
        <v>0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42725</v>
      </c>
      <c r="X28" s="365">
        <v>30.31</v>
      </c>
      <c r="Y28" s="40">
        <v>30.62</v>
      </c>
      <c r="Z28" s="40">
        <v>30.08</v>
      </c>
      <c r="AA28" s="365">
        <v>30.44</v>
      </c>
      <c r="AB28" s="95">
        <v>338700</v>
      </c>
      <c r="AC28" s="243">
        <v>30.44</v>
      </c>
      <c r="AD28" s="2">
        <f t="shared" si="0"/>
        <v>0.5400000000000027</v>
      </c>
      <c r="AE28" s="138">
        <f t="shared" si="1"/>
        <v>5.94844679444817E-3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42724</v>
      </c>
      <c r="X29" s="365">
        <v>30.54</v>
      </c>
      <c r="Y29" s="40">
        <v>30.84</v>
      </c>
      <c r="Z29" s="40">
        <v>30.09</v>
      </c>
      <c r="AA29" s="365">
        <v>30.26</v>
      </c>
      <c r="AB29" s="95">
        <v>289800</v>
      </c>
      <c r="AC29" s="243">
        <v>30.26</v>
      </c>
      <c r="AD29" s="2">
        <f t="shared" si="0"/>
        <v>0.75</v>
      </c>
      <c r="AE29" s="138">
        <f t="shared" si="1"/>
        <v>-9.1683038637850878E-3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42723</v>
      </c>
      <c r="X30" s="365">
        <v>30.76</v>
      </c>
      <c r="Y30" s="40">
        <v>30.93</v>
      </c>
      <c r="Z30" s="40">
        <v>30.47</v>
      </c>
      <c r="AA30" s="365">
        <v>30.54</v>
      </c>
      <c r="AB30" s="95">
        <v>549700</v>
      </c>
      <c r="AC30" s="243">
        <v>30.54</v>
      </c>
      <c r="AD30" s="2">
        <f t="shared" si="0"/>
        <v>0.46000000000000085</v>
      </c>
      <c r="AE30" s="138">
        <f t="shared" si="1"/>
        <v>-8.7633885102239573E-3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42720</v>
      </c>
      <c r="X31" s="365">
        <v>30.76</v>
      </c>
      <c r="Y31" s="40">
        <v>31.15</v>
      </c>
      <c r="Z31" s="40">
        <v>30.69</v>
      </c>
      <c r="AA31" s="365">
        <v>30.81</v>
      </c>
      <c r="AB31" s="95">
        <v>814100</v>
      </c>
      <c r="AC31" s="243">
        <v>30.81</v>
      </c>
      <c r="AD31" s="2">
        <f t="shared" si="0"/>
        <v>0.4599999999999973</v>
      </c>
      <c r="AE31" s="138">
        <f t="shared" si="1"/>
        <v>-1.6202203499676715E-3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42719</v>
      </c>
      <c r="X32" s="365">
        <v>31.01</v>
      </c>
      <c r="Y32" s="40">
        <v>31.2</v>
      </c>
      <c r="Z32" s="40">
        <v>30.8</v>
      </c>
      <c r="AA32" s="365">
        <v>30.86</v>
      </c>
      <c r="AB32" s="95">
        <v>657500</v>
      </c>
      <c r="AC32" s="243">
        <v>30.86</v>
      </c>
      <c r="AD32" s="2">
        <f t="shared" si="0"/>
        <v>0.39999999999999858</v>
      </c>
      <c r="AE32" s="138">
        <f t="shared" si="1"/>
        <v>-6.4766839378238572E-4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42718</v>
      </c>
      <c r="X33" s="365">
        <v>31.26</v>
      </c>
      <c r="Y33" s="40">
        <v>31.26</v>
      </c>
      <c r="Z33" s="40">
        <v>30.83</v>
      </c>
      <c r="AA33" s="365">
        <v>30.88</v>
      </c>
      <c r="AB33" s="95">
        <v>523200</v>
      </c>
      <c r="AC33" s="243">
        <v>30.88</v>
      </c>
      <c r="AD33" s="2">
        <f t="shared" si="0"/>
        <v>0.43000000000000327</v>
      </c>
      <c r="AE33" s="138">
        <f t="shared" si="1"/>
        <v>-1.2156110044785784E-2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42717</v>
      </c>
      <c r="X34" s="365">
        <v>31.31</v>
      </c>
      <c r="Y34" s="40">
        <v>31.47</v>
      </c>
      <c r="Z34" s="40">
        <v>31.09</v>
      </c>
      <c r="AA34" s="365">
        <v>31.26</v>
      </c>
      <c r="AB34" s="95">
        <v>642300</v>
      </c>
      <c r="AC34" s="243">
        <v>31.26</v>
      </c>
      <c r="AD34" s="2">
        <f t="shared" si="0"/>
        <v>0.37999999999999901</v>
      </c>
      <c r="AE34" s="138">
        <f t="shared" si="1"/>
        <v>-1.9157088122604415E-3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42716</v>
      </c>
      <c r="X35" s="365">
        <v>31.25</v>
      </c>
      <c r="Y35" s="40">
        <v>31.48</v>
      </c>
      <c r="Z35" s="40">
        <v>31.23</v>
      </c>
      <c r="AA35" s="365">
        <v>31.32</v>
      </c>
      <c r="AB35" s="95">
        <v>279000</v>
      </c>
      <c r="AC35" s="243">
        <v>31.32</v>
      </c>
      <c r="AD35" s="2">
        <f t="shared" si="0"/>
        <v>0.25</v>
      </c>
      <c r="AE35" s="138">
        <f t="shared" si="1"/>
        <v>1.9193857965451588E-3</v>
      </c>
    </row>
    <row r="36" spans="1:31" x14ac:dyDescent="0.25">
      <c r="W36" s="94">
        <v>42713</v>
      </c>
      <c r="X36" s="365">
        <v>30.8</v>
      </c>
      <c r="Y36" s="40">
        <v>31.43</v>
      </c>
      <c r="Z36" s="40">
        <v>30.75</v>
      </c>
      <c r="AA36" s="365">
        <v>31.26</v>
      </c>
      <c r="AB36" s="95">
        <v>561600</v>
      </c>
      <c r="AC36" s="243">
        <v>31.26</v>
      </c>
      <c r="AD36" s="2">
        <f t="shared" si="0"/>
        <v>0.67999999999999972</v>
      </c>
      <c r="AE36" s="138">
        <f t="shared" si="1"/>
        <v>1.5264696329977401E-2</v>
      </c>
    </row>
    <row r="37" spans="1:31" x14ac:dyDescent="0.25">
      <c r="L37" t="s">
        <v>213</v>
      </c>
      <c r="M37" s="2">
        <f>M55+K55-F55</f>
        <v>21.970000000000027</v>
      </c>
      <c r="W37" s="94">
        <v>42712</v>
      </c>
      <c r="X37" s="365">
        <v>30.22</v>
      </c>
      <c r="Y37" s="40">
        <v>30.97</v>
      </c>
      <c r="Z37" s="40">
        <v>30.13</v>
      </c>
      <c r="AA37" s="365">
        <v>30.79</v>
      </c>
      <c r="AB37" s="95">
        <v>496600</v>
      </c>
      <c r="AC37" s="243">
        <v>30.79</v>
      </c>
      <c r="AD37" s="2">
        <f t="shared" si="0"/>
        <v>0.83999999999999986</v>
      </c>
      <c r="AE37" s="138">
        <f t="shared" si="1"/>
        <v>2.1905077995353572E-2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42711</v>
      </c>
      <c r="X38" s="365">
        <v>30.2</v>
      </c>
      <c r="Y38" s="40">
        <v>30.31</v>
      </c>
      <c r="Z38" s="40">
        <v>29.89</v>
      </c>
      <c r="AA38" s="365">
        <v>30.13</v>
      </c>
      <c r="AB38" s="95">
        <v>468500</v>
      </c>
      <c r="AC38" s="243">
        <v>30.13</v>
      </c>
      <c r="AD38" s="2">
        <f t="shared" si="0"/>
        <v>0.41999999999999815</v>
      </c>
      <c r="AE38" s="138">
        <f t="shared" si="1"/>
        <v>-3.3079722130334721E-3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6" t="s">
        <v>78</v>
      </c>
      <c r="Q39" s="636"/>
      <c r="R39" s="34"/>
      <c r="T39" s="91" t="s">
        <v>113</v>
      </c>
      <c r="W39" s="94">
        <v>42710</v>
      </c>
      <c r="X39" s="365">
        <v>29.94</v>
      </c>
      <c r="Y39" s="40">
        <v>30.43</v>
      </c>
      <c r="Z39" s="40">
        <v>29.91</v>
      </c>
      <c r="AA39" s="365">
        <v>30.23</v>
      </c>
      <c r="AB39" s="95">
        <v>457900</v>
      </c>
      <c r="AC39" s="243">
        <v>30.23</v>
      </c>
      <c r="AD39" s="2">
        <f t="shared" si="0"/>
        <v>0.51999999999999957</v>
      </c>
      <c r="AE39" s="138">
        <f t="shared" si="1"/>
        <v>1.4429530201342189E-2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34.814999999999998</v>
      </c>
      <c r="R40" s="34"/>
      <c r="T40" s="97" t="s">
        <v>98</v>
      </c>
      <c r="U40" s="129">
        <v>31.86</v>
      </c>
      <c r="W40" s="94">
        <v>42709</v>
      </c>
      <c r="X40" s="365">
        <v>29.55</v>
      </c>
      <c r="Y40" s="40">
        <v>29.96</v>
      </c>
      <c r="Z40" s="40">
        <v>29.38</v>
      </c>
      <c r="AA40" s="365">
        <v>29.8</v>
      </c>
      <c r="AB40" s="95">
        <v>523600</v>
      </c>
      <c r="AC40" s="243">
        <v>29.8</v>
      </c>
      <c r="AD40" s="2">
        <f t="shared" si="0"/>
        <v>0.58000000000000185</v>
      </c>
      <c r="AE40" s="138">
        <f t="shared" si="1"/>
        <v>1.4295439074200278E-2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34.4985</v>
      </c>
      <c r="R41" s="34"/>
      <c r="T41" s="87" t="s">
        <v>99</v>
      </c>
      <c r="U41" s="130">
        <v>31.89</v>
      </c>
      <c r="W41" s="94">
        <v>42706</v>
      </c>
      <c r="X41" s="365">
        <v>29.66</v>
      </c>
      <c r="Y41" s="40">
        <v>29.73</v>
      </c>
      <c r="Z41" s="40">
        <v>29.3</v>
      </c>
      <c r="AA41" s="365">
        <v>29.38</v>
      </c>
      <c r="AB41" s="95">
        <v>358400</v>
      </c>
      <c r="AC41" s="243">
        <v>29.38</v>
      </c>
      <c r="AD41" s="2">
        <f t="shared" si="0"/>
        <v>0.42999999999999972</v>
      </c>
      <c r="AE41" s="138">
        <f t="shared" si="1"/>
        <v>-9.7741826761038597E-3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34.182000000000002</v>
      </c>
      <c r="R42" s="34"/>
      <c r="T42" s="87" t="s">
        <v>100</v>
      </c>
      <c r="U42" s="130" t="s">
        <v>537</v>
      </c>
      <c r="W42" s="94">
        <v>42705</v>
      </c>
      <c r="X42" s="365">
        <v>30.02</v>
      </c>
      <c r="Y42" s="40">
        <v>30.17</v>
      </c>
      <c r="Z42" s="40">
        <v>29.4</v>
      </c>
      <c r="AA42" s="365">
        <v>29.67</v>
      </c>
      <c r="AB42" s="95">
        <v>496200</v>
      </c>
      <c r="AC42" s="243">
        <v>29.67</v>
      </c>
      <c r="AD42" s="2">
        <f t="shared" si="0"/>
        <v>0.77000000000000313</v>
      </c>
      <c r="AE42" s="138">
        <f t="shared" si="1"/>
        <v>-1.5593895155938897E-2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33.865499999999997</v>
      </c>
      <c r="R43" s="83"/>
      <c r="T43" s="87" t="s">
        <v>101</v>
      </c>
      <c r="U43" s="130" t="s">
        <v>412</v>
      </c>
      <c r="W43" s="94">
        <v>42704</v>
      </c>
      <c r="X43" s="365">
        <v>30.53</v>
      </c>
      <c r="Y43" s="40">
        <v>30.79</v>
      </c>
      <c r="Z43" s="40">
        <v>30.1</v>
      </c>
      <c r="AA43" s="365">
        <v>30.14</v>
      </c>
      <c r="AB43" s="95">
        <v>552900</v>
      </c>
      <c r="AC43" s="243">
        <v>30.14</v>
      </c>
      <c r="AD43" s="2">
        <f t="shared" si="0"/>
        <v>0.68999999999999773</v>
      </c>
      <c r="AE43" s="138">
        <f t="shared" si="1"/>
        <v>-1.1479173499508E-2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33.548999999999999</v>
      </c>
      <c r="R44" s="83"/>
      <c r="T44" s="87" t="s">
        <v>102</v>
      </c>
      <c r="U44" s="130">
        <v>37.31</v>
      </c>
      <c r="W44" s="94">
        <v>42703</v>
      </c>
      <c r="X44" s="365">
        <v>30.34</v>
      </c>
      <c r="Y44" s="40">
        <v>31.37</v>
      </c>
      <c r="Z44" s="40">
        <v>30.31</v>
      </c>
      <c r="AA44" s="365">
        <v>30.49</v>
      </c>
      <c r="AB44" s="95">
        <v>844600</v>
      </c>
      <c r="AC44" s="243">
        <v>30.49</v>
      </c>
      <c r="AD44" s="2">
        <f t="shared" si="0"/>
        <v>1.0600000000000023</v>
      </c>
      <c r="AE44" s="138">
        <f t="shared" si="1"/>
        <v>2.2468142186451878E-2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33.232500000000002</v>
      </c>
      <c r="R45" s="83"/>
      <c r="T45" s="87" t="s">
        <v>103</v>
      </c>
      <c r="U45" s="130">
        <v>0.445324</v>
      </c>
      <c r="W45" s="94">
        <v>42702</v>
      </c>
      <c r="X45" s="365">
        <v>29.97</v>
      </c>
      <c r="Y45" s="40">
        <v>30.26</v>
      </c>
      <c r="Z45" s="40">
        <v>29.66</v>
      </c>
      <c r="AA45" s="365">
        <v>29.82</v>
      </c>
      <c r="AB45" s="95">
        <v>472600</v>
      </c>
      <c r="AC45" s="243">
        <v>29.82</v>
      </c>
      <c r="AD45" s="2">
        <f t="shared" si="0"/>
        <v>0.60000000000000142</v>
      </c>
      <c r="AE45" s="138">
        <f t="shared" si="1"/>
        <v>-5.3368912608405816E-3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32.915999999999997</v>
      </c>
      <c r="R46" s="83"/>
      <c r="T46" s="87" t="s">
        <v>104</v>
      </c>
      <c r="U46" s="232" t="s">
        <v>454</v>
      </c>
      <c r="W46" s="94">
        <v>42699</v>
      </c>
      <c r="X46" s="365">
        <v>30.05</v>
      </c>
      <c r="Y46" s="40">
        <v>30.16</v>
      </c>
      <c r="Z46" s="40">
        <v>29.76</v>
      </c>
      <c r="AA46" s="365">
        <v>29.98</v>
      </c>
      <c r="AB46" s="95">
        <v>286900</v>
      </c>
      <c r="AC46" s="243">
        <v>29.98</v>
      </c>
      <c r="AD46" s="2">
        <f t="shared" si="0"/>
        <v>0.39999999999999858</v>
      </c>
      <c r="AE46" s="138">
        <f t="shared" si="1"/>
        <v>-1.997336884154377E-3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32.599499999999999</v>
      </c>
      <c r="R47" s="83"/>
      <c r="T47" s="87"/>
      <c r="U47" s="130"/>
      <c r="W47" s="94">
        <v>42697</v>
      </c>
      <c r="X47" s="365">
        <v>29.84</v>
      </c>
      <c r="Y47" s="40">
        <v>30.16</v>
      </c>
      <c r="Z47" s="40">
        <v>29.72</v>
      </c>
      <c r="AA47" s="365">
        <v>30.04</v>
      </c>
      <c r="AB47" s="95">
        <v>449300</v>
      </c>
      <c r="AC47" s="243">
        <v>30.04</v>
      </c>
      <c r="AD47" s="2">
        <f t="shared" si="0"/>
        <v>0.44000000000000128</v>
      </c>
      <c r="AE47" s="138">
        <f t="shared" si="1"/>
        <v>5.6913290927351756E-3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32.283000000000001</v>
      </c>
      <c r="R48" s="83"/>
      <c r="T48" s="87" t="s">
        <v>105</v>
      </c>
      <c r="U48" s="130" t="s">
        <v>538</v>
      </c>
      <c r="W48" s="94">
        <v>42696</v>
      </c>
      <c r="X48" s="365">
        <v>29.71</v>
      </c>
      <c r="Y48" s="40">
        <v>30.01</v>
      </c>
      <c r="Z48" s="40">
        <v>29.44</v>
      </c>
      <c r="AA48" s="365">
        <v>29.87</v>
      </c>
      <c r="AB48" s="95">
        <v>524400</v>
      </c>
      <c r="AC48" s="243">
        <v>29.87</v>
      </c>
      <c r="AD48" s="2">
        <f t="shared" si="0"/>
        <v>0.57000000000000028</v>
      </c>
      <c r="AE48" s="138">
        <f t="shared" si="1"/>
        <v>8.0998987512657106E-3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31.9665</v>
      </c>
      <c r="R49" s="83"/>
      <c r="T49" s="87" t="s">
        <v>106</v>
      </c>
      <c r="U49" s="130" t="s">
        <v>398</v>
      </c>
      <c r="W49" s="94">
        <v>42695</v>
      </c>
      <c r="X49" s="365">
        <v>29.46</v>
      </c>
      <c r="Y49" s="40">
        <v>29.8</v>
      </c>
      <c r="Z49" s="40">
        <v>29.07</v>
      </c>
      <c r="AA49" s="365">
        <v>29.63</v>
      </c>
      <c r="AB49" s="95">
        <v>500100</v>
      </c>
      <c r="AC49" s="243">
        <v>29.63</v>
      </c>
      <c r="AD49" s="2">
        <f t="shared" si="0"/>
        <v>0.73000000000000043</v>
      </c>
      <c r="AE49" s="138">
        <f t="shared" si="1"/>
        <v>4.0664181633343066E-3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31.65</v>
      </c>
      <c r="R50" s="83"/>
      <c r="T50" s="87" t="s">
        <v>107</v>
      </c>
      <c r="U50" s="131">
        <v>357506</v>
      </c>
      <c r="W50" s="94">
        <v>42692</v>
      </c>
      <c r="X50" s="365">
        <v>30</v>
      </c>
      <c r="Y50" s="40">
        <v>30.16</v>
      </c>
      <c r="Z50" s="40">
        <v>29.44</v>
      </c>
      <c r="AA50" s="365">
        <v>29.51</v>
      </c>
      <c r="AB50" s="95">
        <v>489500</v>
      </c>
      <c r="AC50" s="243">
        <v>29.51</v>
      </c>
      <c r="AD50" s="2">
        <f t="shared" si="0"/>
        <v>0.71999999999999886</v>
      </c>
      <c r="AE50" s="138">
        <f t="shared" si="1"/>
        <v>-1.205222631402747E-2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31.333499999999997</v>
      </c>
      <c r="R51" s="83"/>
      <c r="T51" s="87" t="s">
        <v>110</v>
      </c>
      <c r="U51" s="131">
        <v>642295</v>
      </c>
      <c r="W51" s="94">
        <v>42691</v>
      </c>
      <c r="X51" s="365">
        <v>29.83</v>
      </c>
      <c r="Y51" s="40">
        <v>30.18</v>
      </c>
      <c r="Z51" s="40">
        <v>29.65</v>
      </c>
      <c r="AA51" s="365">
        <v>29.87</v>
      </c>
      <c r="AB51" s="95">
        <v>412000</v>
      </c>
      <c r="AC51" s="243">
        <v>29.87</v>
      </c>
      <c r="AD51" s="2">
        <f t="shared" si="0"/>
        <v>0.53000000000000114</v>
      </c>
      <c r="AE51" s="138">
        <f t="shared" si="1"/>
        <v>4.3712172158709706E-3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31.016999999999999</v>
      </c>
      <c r="R52" s="83"/>
      <c r="T52" s="87" t="s">
        <v>108</v>
      </c>
      <c r="U52" s="130" t="s">
        <v>539</v>
      </c>
      <c r="W52" s="94">
        <v>42690</v>
      </c>
      <c r="X52" s="365">
        <v>29.47</v>
      </c>
      <c r="Y52" s="40">
        <v>29.88</v>
      </c>
      <c r="Z52" s="40">
        <v>29.41</v>
      </c>
      <c r="AA52" s="365">
        <v>29.74</v>
      </c>
      <c r="AB52" s="95">
        <v>690700</v>
      </c>
      <c r="AC52" s="243">
        <v>29.74</v>
      </c>
      <c r="AD52" s="2">
        <f t="shared" si="0"/>
        <v>0.46999999999999886</v>
      </c>
      <c r="AE52" s="138">
        <f t="shared" si="1"/>
        <v>1.0190217391304213E-2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30.700499999999998</v>
      </c>
      <c r="R53" s="83"/>
      <c r="T53" s="87" t="s">
        <v>111</v>
      </c>
      <c r="U53" s="130">
        <v>23.46</v>
      </c>
      <c r="W53" s="94">
        <v>42689</v>
      </c>
      <c r="X53" s="365">
        <v>29.89</v>
      </c>
      <c r="Y53" s="40">
        <v>30.22</v>
      </c>
      <c r="Z53" s="40">
        <v>29.38</v>
      </c>
      <c r="AA53" s="365">
        <v>29.44</v>
      </c>
      <c r="AB53" s="95">
        <v>679600</v>
      </c>
      <c r="AC53" s="243">
        <v>29.44</v>
      </c>
      <c r="AD53" s="2">
        <f t="shared" si="0"/>
        <v>0.83999999999999986</v>
      </c>
      <c r="AE53" s="138">
        <f t="shared" si="1"/>
        <v>-1.0420168067226898E-2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30.383999999999997</v>
      </c>
      <c r="R54" s="83"/>
      <c r="T54" s="87" t="s">
        <v>112</v>
      </c>
      <c r="U54" s="130">
        <v>1.35</v>
      </c>
      <c r="W54" s="94">
        <v>42688</v>
      </c>
      <c r="X54" s="365">
        <v>29.22</v>
      </c>
      <c r="Y54" s="40">
        <v>29.89</v>
      </c>
      <c r="Z54" s="40">
        <v>29.07</v>
      </c>
      <c r="AA54" s="365">
        <v>29.75</v>
      </c>
      <c r="AB54" s="95">
        <v>1502100</v>
      </c>
      <c r="AC54" s="243">
        <v>29.75</v>
      </c>
      <c r="AD54" s="2">
        <f t="shared" si="0"/>
        <v>0.82000000000000028</v>
      </c>
      <c r="AE54" s="138">
        <f t="shared" si="1"/>
        <v>1.744186046511631E-2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30.067499999999999</v>
      </c>
      <c r="R55" s="83"/>
      <c r="T55" s="87" t="s">
        <v>109</v>
      </c>
      <c r="U55" s="130" t="s">
        <v>123</v>
      </c>
      <c r="W55" s="94">
        <v>42685</v>
      </c>
      <c r="X55" s="365">
        <v>29.47</v>
      </c>
      <c r="Y55" s="40">
        <v>29.65</v>
      </c>
      <c r="Z55" s="40">
        <v>29.08</v>
      </c>
      <c r="AA55" s="365">
        <v>29.24</v>
      </c>
      <c r="AB55" s="95">
        <v>574200</v>
      </c>
      <c r="AC55" s="243">
        <v>29.24</v>
      </c>
      <c r="AD55" s="2">
        <f t="shared" si="0"/>
        <v>0.57000000000000028</v>
      </c>
      <c r="AE55" s="138">
        <f t="shared" si="1"/>
        <v>-9.1494408675026895E-3</v>
      </c>
    </row>
    <row r="56" spans="1:31" x14ac:dyDescent="0.25">
      <c r="O56" s="2"/>
      <c r="P56" s="83">
        <v>0.94</v>
      </c>
      <c r="Q56" s="83">
        <f t="shared" si="11"/>
        <v>29.750999999999998</v>
      </c>
      <c r="R56" s="83"/>
      <c r="W56" s="94">
        <v>42684</v>
      </c>
      <c r="X56" s="365">
        <v>29.52</v>
      </c>
      <c r="Y56" s="40">
        <v>29.7</v>
      </c>
      <c r="Z56" s="40">
        <v>29.21</v>
      </c>
      <c r="AA56" s="365">
        <v>29.51</v>
      </c>
      <c r="AB56" s="95">
        <v>750300</v>
      </c>
      <c r="AC56" s="243">
        <v>29.51</v>
      </c>
      <c r="AD56" s="2">
        <f t="shared" si="0"/>
        <v>0.48999999999999844</v>
      </c>
      <c r="AE56" s="138">
        <f t="shared" si="1"/>
        <v>5.1089918256130851E-3</v>
      </c>
    </row>
    <row r="57" spans="1:31" x14ac:dyDescent="0.25">
      <c r="O57" s="2"/>
      <c r="P57" s="83">
        <v>0.93</v>
      </c>
      <c r="Q57" s="83">
        <f t="shared" si="11"/>
        <v>29.4345</v>
      </c>
      <c r="R57" s="83"/>
      <c r="W57" s="94">
        <v>42683</v>
      </c>
      <c r="X57" s="365">
        <v>28.7</v>
      </c>
      <c r="Y57" s="40">
        <v>29.59</v>
      </c>
      <c r="Z57" s="40">
        <v>28.27</v>
      </c>
      <c r="AA57" s="365">
        <v>29.36</v>
      </c>
      <c r="AB57" s="95">
        <v>738100</v>
      </c>
      <c r="AC57" s="243">
        <v>29.36</v>
      </c>
      <c r="AD57" s="2">
        <f t="shared" si="0"/>
        <v>1.3200000000000003</v>
      </c>
      <c r="AE57" s="138">
        <f t="shared" si="1"/>
        <v>-2.7173913043478937E-3</v>
      </c>
    </row>
    <row r="58" spans="1:31" x14ac:dyDescent="0.25">
      <c r="O58" s="2"/>
      <c r="P58" s="83">
        <v>0.92</v>
      </c>
      <c r="Q58" s="83">
        <f t="shared" si="11"/>
        <v>29.117999999999999</v>
      </c>
      <c r="R58" s="83"/>
      <c r="W58" s="94">
        <v>42682</v>
      </c>
      <c r="X58" s="365">
        <v>30.02</v>
      </c>
      <c r="Y58" s="40">
        <v>31.72</v>
      </c>
      <c r="Z58" s="40">
        <v>29.35</v>
      </c>
      <c r="AA58" s="365">
        <v>29.44</v>
      </c>
      <c r="AB58" s="95">
        <v>3219600</v>
      </c>
      <c r="AC58" s="243">
        <v>29.44</v>
      </c>
      <c r="AD58" s="2">
        <f t="shared" si="0"/>
        <v>2.3699999999999974</v>
      </c>
      <c r="AE58" s="138">
        <f t="shared" si="1"/>
        <v>3.26201332865661E-2</v>
      </c>
    </row>
    <row r="59" spans="1:31" x14ac:dyDescent="0.25">
      <c r="O59" s="2"/>
      <c r="P59" s="83">
        <v>0.91</v>
      </c>
      <c r="Q59" s="83">
        <f t="shared" si="11"/>
        <v>28.801500000000001</v>
      </c>
      <c r="R59" s="83"/>
      <c r="W59" s="94">
        <v>42681</v>
      </c>
      <c r="X59" s="365">
        <v>30.04</v>
      </c>
      <c r="Y59" s="40">
        <v>30.26</v>
      </c>
      <c r="Z59" s="40">
        <v>28.32</v>
      </c>
      <c r="AA59" s="365">
        <v>28.51</v>
      </c>
      <c r="AB59" s="95">
        <v>1914800</v>
      </c>
      <c r="AC59" s="243">
        <v>28.51</v>
      </c>
      <c r="AD59" s="2">
        <f t="shared" si="0"/>
        <v>1.9400000000000013</v>
      </c>
      <c r="AE59" s="138">
        <f t="shared" si="1"/>
        <v>-5.7208994708994654E-2</v>
      </c>
    </row>
    <row r="60" spans="1:31" x14ac:dyDescent="0.25">
      <c r="O60" s="2"/>
      <c r="P60" s="83">
        <v>0.9</v>
      </c>
      <c r="Q60" s="83">
        <f t="shared" si="11"/>
        <v>28.484999999999999</v>
      </c>
      <c r="R60" s="83"/>
      <c r="W60" s="94">
        <v>42678</v>
      </c>
      <c r="X60" s="365">
        <v>30.18</v>
      </c>
      <c r="Y60" s="40">
        <v>30.76</v>
      </c>
      <c r="Z60" s="40">
        <v>29.95</v>
      </c>
      <c r="AA60" s="365">
        <v>30.24</v>
      </c>
      <c r="AB60" s="95">
        <v>651000</v>
      </c>
      <c r="AC60" s="243">
        <v>30.24</v>
      </c>
      <c r="AD60" s="2">
        <f t="shared" si="0"/>
        <v>0.81000000000000227</v>
      </c>
      <c r="AE60" s="138">
        <f t="shared" si="1"/>
        <v>0</v>
      </c>
    </row>
    <row r="61" spans="1:31" x14ac:dyDescent="0.25">
      <c r="W61" s="94">
        <v>42677</v>
      </c>
      <c r="X61" s="365">
        <v>31.67</v>
      </c>
      <c r="Y61" s="40">
        <v>31.89</v>
      </c>
      <c r="Z61" s="40">
        <v>30.1</v>
      </c>
      <c r="AA61" s="365">
        <v>30.24</v>
      </c>
      <c r="AB61" s="95">
        <v>2059400</v>
      </c>
      <c r="AC61" s="243">
        <v>30.24</v>
      </c>
      <c r="AD61" s="2">
        <f t="shared" si="0"/>
        <v>1.7899999999999991</v>
      </c>
      <c r="AE61" s="138">
        <f t="shared" si="1"/>
        <v>-4.0913415794481489E-2</v>
      </c>
    </row>
    <row r="62" spans="1:31" x14ac:dyDescent="0.25">
      <c r="W62" s="94">
        <v>42676</v>
      </c>
      <c r="X62" s="365">
        <v>31.2</v>
      </c>
      <c r="Y62" s="40">
        <v>31.89</v>
      </c>
      <c r="Z62" s="40">
        <v>31.2</v>
      </c>
      <c r="AA62" s="365">
        <v>31.53</v>
      </c>
      <c r="AB62" s="95">
        <v>653700</v>
      </c>
      <c r="AC62" s="243">
        <v>31.53</v>
      </c>
      <c r="AD62" s="2">
        <f t="shared" si="0"/>
        <v>0.69000000000000128</v>
      </c>
      <c r="AE62" s="138">
        <f t="shared" si="1"/>
        <v>1.2849341471249609E-2</v>
      </c>
    </row>
    <row r="63" spans="1:31" x14ac:dyDescent="0.25">
      <c r="W63" s="94">
        <v>42675</v>
      </c>
      <c r="X63" s="365">
        <v>31.74</v>
      </c>
      <c r="Y63" s="40">
        <v>31.74</v>
      </c>
      <c r="Z63" s="40">
        <v>30.78</v>
      </c>
      <c r="AA63" s="365">
        <v>31.13</v>
      </c>
      <c r="AB63" s="95">
        <v>896800</v>
      </c>
      <c r="AC63" s="243">
        <v>31.13</v>
      </c>
      <c r="AD63" s="2">
        <f t="shared" si="0"/>
        <v>0.9599999999999973</v>
      </c>
      <c r="AE63" s="138">
        <f t="shared" si="1"/>
        <v>-2.229899497487442E-2</v>
      </c>
    </row>
    <row r="64" spans="1:31" x14ac:dyDescent="0.25">
      <c r="W64" s="94">
        <v>42674</v>
      </c>
      <c r="X64" s="365">
        <v>31.85</v>
      </c>
      <c r="Y64" s="40">
        <v>32.130000000000003</v>
      </c>
      <c r="Z64" s="40">
        <v>31.79</v>
      </c>
      <c r="AA64" s="365">
        <v>31.84</v>
      </c>
      <c r="AB64" s="95">
        <v>564700</v>
      </c>
      <c r="AC64" s="243">
        <v>31.84</v>
      </c>
      <c r="AD64" s="2">
        <f t="shared" si="0"/>
        <v>0.34000000000000341</v>
      </c>
      <c r="AE64" s="138">
        <f t="shared" si="1"/>
        <v>1.2578616352201255E-3</v>
      </c>
    </row>
    <row r="65" spans="23:31" x14ac:dyDescent="0.25">
      <c r="W65" s="94">
        <v>42671</v>
      </c>
      <c r="X65" s="365">
        <v>32.07</v>
      </c>
      <c r="Y65" s="40">
        <v>32.24</v>
      </c>
      <c r="Z65" s="40">
        <v>31.67</v>
      </c>
      <c r="AA65" s="365">
        <v>31.8</v>
      </c>
      <c r="AB65" s="95">
        <v>400000</v>
      </c>
      <c r="AC65" s="243">
        <v>31.8</v>
      </c>
      <c r="AD65" s="2">
        <f t="shared" si="0"/>
        <v>0.57000000000000028</v>
      </c>
      <c r="AE65" s="138">
        <f t="shared" si="1"/>
        <v>-6.2499999999999778E-3</v>
      </c>
    </row>
    <row r="66" spans="23:31" x14ac:dyDescent="0.25">
      <c r="W66" s="94">
        <v>42670</v>
      </c>
      <c r="X66" s="365">
        <v>32.17</v>
      </c>
      <c r="Y66" s="40">
        <v>32.75</v>
      </c>
      <c r="Z66" s="40">
        <v>31.92</v>
      </c>
      <c r="AA66" s="365">
        <v>32</v>
      </c>
      <c r="AB66" s="95">
        <v>636100</v>
      </c>
      <c r="AC66" s="243">
        <v>32</v>
      </c>
      <c r="AD66" s="2">
        <f t="shared" si="0"/>
        <v>0.82999999999999829</v>
      </c>
      <c r="AE66" s="138">
        <f t="shared" si="1"/>
        <v>-1.2484394506866447E-3</v>
      </c>
    </row>
    <row r="67" spans="23:31" x14ac:dyDescent="0.25">
      <c r="W67" s="94">
        <v>42669</v>
      </c>
      <c r="X67" s="365">
        <v>32.090000000000003</v>
      </c>
      <c r="Y67" s="40">
        <v>32.450000000000003</v>
      </c>
      <c r="Z67" s="40">
        <v>31.95</v>
      </c>
      <c r="AA67" s="365">
        <v>32.04</v>
      </c>
      <c r="AB67" s="95">
        <v>453100</v>
      </c>
      <c r="AC67" s="243">
        <v>32.04</v>
      </c>
      <c r="AD67" s="2">
        <f t="shared" si="0"/>
        <v>0.50000000000000355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57" priority="11">
      <formula>F29&gt;0</formula>
    </cfRule>
    <cfRule type="expression" dxfId="956" priority="12">
      <formula>F29&lt;0</formula>
    </cfRule>
  </conditionalFormatting>
  <conditionalFormatting sqref="F29:F35">
    <cfRule type="expression" dxfId="955" priority="13">
      <formula>F29&gt;0</formula>
    </cfRule>
    <cfRule type="expression" dxfId="954" priority="14">
      <formula>F29&lt;0</formula>
    </cfRule>
  </conditionalFormatting>
  <conditionalFormatting sqref="H29:H35">
    <cfRule type="expression" dxfId="953" priority="9">
      <formula>H29&gt;0</formula>
    </cfRule>
    <cfRule type="expression" dxfId="952" priority="10">
      <formula>H29&lt;0</formula>
    </cfRule>
  </conditionalFormatting>
  <conditionalFormatting sqref="F21:F28">
    <cfRule type="expression" dxfId="951" priority="7">
      <formula>F21&gt;0</formula>
    </cfRule>
    <cfRule type="expression" dxfId="950" priority="8">
      <formula>F21&lt;0</formula>
    </cfRule>
  </conditionalFormatting>
  <conditionalFormatting sqref="H21:H28">
    <cfRule type="expression" dxfId="949" priority="5">
      <formula>H21&gt;0</formula>
    </cfRule>
    <cfRule type="expression" dxfId="948" priority="6">
      <formula>H21&lt;0</formula>
    </cfRule>
  </conditionalFormatting>
  <conditionalFormatting sqref="Q8">
    <cfRule type="expression" dxfId="947" priority="1">
      <formula>Q8&gt;0</formula>
    </cfRule>
    <cfRule type="expression" dxfId="946" priority="2">
      <formula>Q8&lt;0</formula>
    </cfRule>
  </conditionalFormatting>
  <conditionalFormatting sqref="Q7">
    <cfRule type="expression" dxfId="945" priority="3">
      <formula>Q7&gt;0</formula>
    </cfRule>
    <cfRule type="expression" dxfId="94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42766</v>
      </c>
      <c r="X2" s="10">
        <v>31.2</v>
      </c>
      <c r="Y2" s="10">
        <v>31.44</v>
      </c>
      <c r="Z2" s="10">
        <v>31.05</v>
      </c>
      <c r="AA2" s="10">
        <v>31.38</v>
      </c>
      <c r="AB2" s="95">
        <v>5161700</v>
      </c>
      <c r="AC2" s="10">
        <v>31.38</v>
      </c>
      <c r="AD2" s="2">
        <f>Y2-Z2</f>
        <v>0.39000000000000057</v>
      </c>
      <c r="AE2" s="138">
        <f>AC2/AC3-1</f>
        <v>3.1877590054185667E-4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31.62</v>
      </c>
      <c r="T3" s="1"/>
      <c r="W3" s="133">
        <v>42765</v>
      </c>
      <c r="X3" s="10">
        <v>31.28</v>
      </c>
      <c r="Y3" s="10">
        <v>31.4</v>
      </c>
      <c r="Z3" s="10">
        <v>31</v>
      </c>
      <c r="AA3" s="10">
        <v>31.37</v>
      </c>
      <c r="AB3" s="95">
        <v>4269900</v>
      </c>
      <c r="AC3" s="10">
        <v>31.37</v>
      </c>
      <c r="AD3" s="2">
        <f t="shared" ref="AD3:AD66" si="0">Y3-Z3</f>
        <v>0.39999999999999858</v>
      </c>
      <c r="AE3" s="138">
        <f t="shared" ref="AE3:AE66" si="1">AC3/AC4-1</f>
        <v>2.5567273889421926E-3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31.62</v>
      </c>
      <c r="R4" s="505">
        <v>7.6E-3</v>
      </c>
      <c r="T4" s="163"/>
      <c r="U4" s="1"/>
      <c r="W4" s="133">
        <v>42762</v>
      </c>
      <c r="X4" s="10">
        <v>31.14</v>
      </c>
      <c r="Y4" s="10">
        <v>31.52</v>
      </c>
      <c r="Z4" s="10">
        <v>30.88</v>
      </c>
      <c r="AA4" s="10">
        <v>31.29</v>
      </c>
      <c r="AB4" s="95">
        <v>8259000</v>
      </c>
      <c r="AC4" s="10">
        <v>31.29</v>
      </c>
      <c r="AD4" s="2">
        <f t="shared" si="0"/>
        <v>0.64000000000000057</v>
      </c>
      <c r="AE4" s="138">
        <f t="shared" si="1"/>
        <v>9.3548387096773489E-3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30.43</v>
      </c>
      <c r="Y5" s="10">
        <v>31.61</v>
      </c>
      <c r="Z5" s="10">
        <v>30.31</v>
      </c>
      <c r="AA5" s="10">
        <v>31</v>
      </c>
      <c r="AB5" s="95">
        <v>12695500</v>
      </c>
      <c r="AC5" s="10">
        <v>31</v>
      </c>
      <c r="AD5" s="2">
        <f t="shared" si="0"/>
        <v>1.3000000000000007</v>
      </c>
      <c r="AE5" s="138">
        <f t="shared" si="1"/>
        <v>2.3102310231023049E-2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30.37</v>
      </c>
      <c r="Y6" s="10">
        <v>30.44</v>
      </c>
      <c r="Z6" s="10">
        <v>30.17</v>
      </c>
      <c r="AA6" s="10">
        <v>30.3</v>
      </c>
      <c r="AB6" s="95">
        <v>5237500</v>
      </c>
      <c r="AC6" s="10">
        <v>30.3</v>
      </c>
      <c r="AD6" s="2">
        <f t="shared" si="0"/>
        <v>0.26999999999999957</v>
      </c>
      <c r="AE6" s="138">
        <f t="shared" si="1"/>
        <v>6.6050198150602313E-4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42759</v>
      </c>
      <c r="X7" s="10">
        <v>30.11</v>
      </c>
      <c r="Y7" s="10">
        <v>30.3</v>
      </c>
      <c r="Z7" s="10">
        <v>29.89</v>
      </c>
      <c r="AA7" s="10">
        <v>30.28</v>
      </c>
      <c r="AB7" s="95">
        <v>4743000</v>
      </c>
      <c r="AC7" s="10">
        <v>30.28</v>
      </c>
      <c r="AD7" s="2">
        <f t="shared" si="0"/>
        <v>0.41000000000000014</v>
      </c>
      <c r="AE7" s="138">
        <f t="shared" si="1"/>
        <v>9.3333333333334156E-3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30.06</v>
      </c>
      <c r="Y8" s="10">
        <v>30.17</v>
      </c>
      <c r="Z8" s="10">
        <v>29.82</v>
      </c>
      <c r="AA8" s="10">
        <v>30</v>
      </c>
      <c r="AB8" s="95">
        <v>5222500</v>
      </c>
      <c r="AC8" s="10">
        <v>30</v>
      </c>
      <c r="AD8" s="2">
        <f t="shared" si="0"/>
        <v>0.35000000000000142</v>
      </c>
      <c r="AE8" s="138">
        <f t="shared" si="1"/>
        <v>-1.6638935108153063E-3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29.88</v>
      </c>
      <c r="Y9" s="10">
        <v>30.13</v>
      </c>
      <c r="Z9" s="10">
        <v>29.84</v>
      </c>
      <c r="AA9" s="10">
        <v>30.05</v>
      </c>
      <c r="AB9" s="95">
        <v>6619800</v>
      </c>
      <c r="AC9" s="10">
        <v>30.05</v>
      </c>
      <c r="AD9" s="2">
        <f t="shared" si="0"/>
        <v>0.28999999999999915</v>
      </c>
      <c r="AE9" s="138">
        <f t="shared" si="1"/>
        <v>8.3892617449663476E-3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42754</v>
      </c>
      <c r="X10" s="10">
        <v>30.16</v>
      </c>
      <c r="Y10" s="10">
        <v>30.37</v>
      </c>
      <c r="Z10" s="10">
        <v>29.71</v>
      </c>
      <c r="AA10" s="10">
        <v>29.8</v>
      </c>
      <c r="AB10" s="95">
        <v>9174400</v>
      </c>
      <c r="AC10" s="10">
        <v>29.8</v>
      </c>
      <c r="AD10" s="2">
        <f t="shared" si="0"/>
        <v>0.66000000000000014</v>
      </c>
      <c r="AE10" s="138">
        <f t="shared" si="1"/>
        <v>-1.5526924347538773E-2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1.15E-2</v>
      </c>
      <c r="W11" s="133">
        <v>42753</v>
      </c>
      <c r="X11" s="10">
        <v>30.01</v>
      </c>
      <c r="Y11" s="10">
        <v>30.33</v>
      </c>
      <c r="Z11" s="10">
        <v>29.92</v>
      </c>
      <c r="AA11" s="10">
        <v>30.27</v>
      </c>
      <c r="AB11" s="95">
        <v>7185800</v>
      </c>
      <c r="AC11" s="10">
        <v>30.27</v>
      </c>
      <c r="AD11" s="2">
        <f t="shared" si="0"/>
        <v>0.40999999999999659</v>
      </c>
      <c r="AE11" s="138">
        <f t="shared" si="1"/>
        <v>1.1359839625793455E-2</v>
      </c>
    </row>
    <row r="12" spans="1:31" x14ac:dyDescent="0.25">
      <c r="H12" s="72"/>
      <c r="W12" s="133">
        <v>42752</v>
      </c>
      <c r="X12" s="10">
        <v>29.89</v>
      </c>
      <c r="Y12" s="10">
        <v>30.11</v>
      </c>
      <c r="Z12" s="10">
        <v>29.86</v>
      </c>
      <c r="AA12" s="10">
        <v>29.93</v>
      </c>
      <c r="AB12" s="95">
        <v>4848100</v>
      </c>
      <c r="AC12" s="10">
        <v>29.93</v>
      </c>
      <c r="AD12" s="2">
        <f t="shared" si="0"/>
        <v>0.25</v>
      </c>
      <c r="AE12" s="138">
        <f t="shared" si="1"/>
        <v>-3.3300033300033283E-3</v>
      </c>
    </row>
    <row r="13" spans="1:31" x14ac:dyDescent="0.25">
      <c r="H13" s="72"/>
      <c r="W13" s="133">
        <v>42748</v>
      </c>
      <c r="X13" s="10">
        <v>29.77</v>
      </c>
      <c r="Y13" s="10">
        <v>30.09</v>
      </c>
      <c r="Z13" s="10">
        <v>29.62</v>
      </c>
      <c r="AA13" s="10">
        <v>30.03</v>
      </c>
      <c r="AB13" s="95">
        <v>5403900</v>
      </c>
      <c r="AC13" s="10">
        <v>30.03</v>
      </c>
      <c r="AD13" s="2">
        <f t="shared" si="0"/>
        <v>0.46999999999999886</v>
      </c>
      <c r="AE13" s="138">
        <f t="shared" si="1"/>
        <v>7.3800738007381295E-3</v>
      </c>
    </row>
    <row r="14" spans="1:31" x14ac:dyDescent="0.25">
      <c r="H14" s="72"/>
      <c r="W14" s="133">
        <v>42747</v>
      </c>
      <c r="X14" s="10">
        <v>30.05</v>
      </c>
      <c r="Y14" s="10">
        <v>30.07</v>
      </c>
      <c r="Z14" s="10">
        <v>29.67</v>
      </c>
      <c r="AA14" s="10">
        <v>29.81</v>
      </c>
      <c r="AB14" s="95">
        <v>5935800</v>
      </c>
      <c r="AC14" s="10">
        <v>29.81</v>
      </c>
      <c r="AD14" s="2">
        <f t="shared" si="0"/>
        <v>0.39999999999999858</v>
      </c>
      <c r="AE14" s="138">
        <f t="shared" si="1"/>
        <v>-8.9760638297872175E-3</v>
      </c>
    </row>
    <row r="15" spans="1:31" x14ac:dyDescent="0.25">
      <c r="H15" s="72"/>
      <c r="W15" s="133">
        <v>42746</v>
      </c>
      <c r="X15" s="10">
        <v>29.72</v>
      </c>
      <c r="Y15" s="10">
        <v>30.1</v>
      </c>
      <c r="Z15" s="10">
        <v>29.59</v>
      </c>
      <c r="AA15" s="10">
        <v>30.08</v>
      </c>
      <c r="AB15" s="95">
        <v>8088000</v>
      </c>
      <c r="AC15" s="10">
        <v>30.08</v>
      </c>
      <c r="AD15" s="2">
        <f t="shared" si="0"/>
        <v>0.51000000000000156</v>
      </c>
      <c r="AE15" s="138">
        <f t="shared" si="1"/>
        <v>1.381867205931897E-2</v>
      </c>
    </row>
    <row r="16" spans="1:31" x14ac:dyDescent="0.25">
      <c r="H16" s="72"/>
      <c r="W16" s="133">
        <v>42745</v>
      </c>
      <c r="X16" s="10">
        <v>29.58</v>
      </c>
      <c r="Y16" s="10">
        <v>30.08</v>
      </c>
      <c r="Z16" s="10">
        <v>29.25</v>
      </c>
      <c r="AA16" s="10">
        <v>29.67</v>
      </c>
      <c r="AB16" s="95">
        <v>8403200</v>
      </c>
      <c r="AC16" s="10">
        <v>29.67</v>
      </c>
      <c r="AD16" s="2">
        <f t="shared" si="0"/>
        <v>0.82999999999999829</v>
      </c>
      <c r="AE16" s="138">
        <f t="shared" si="1"/>
        <v>6.7865626060401585E-3</v>
      </c>
    </row>
    <row r="17" spans="1:31" x14ac:dyDescent="0.25">
      <c r="W17" s="133">
        <v>42744</v>
      </c>
      <c r="X17" s="10">
        <v>29.58</v>
      </c>
      <c r="Y17" s="10">
        <v>29.66</v>
      </c>
      <c r="Z17" s="10">
        <v>29.25</v>
      </c>
      <c r="AA17" s="10">
        <v>29.47</v>
      </c>
      <c r="AB17" s="95">
        <v>6543300</v>
      </c>
      <c r="AC17" s="10">
        <v>29.47</v>
      </c>
      <c r="AD17" s="2">
        <f t="shared" si="0"/>
        <v>0.41000000000000014</v>
      </c>
      <c r="AE17" s="138">
        <f t="shared" si="1"/>
        <v>-1.6937669376694275E-3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29.03</v>
      </c>
      <c r="Y18" s="10">
        <v>29.6</v>
      </c>
      <c r="Z18" s="10">
        <v>28.85</v>
      </c>
      <c r="AA18" s="10">
        <v>29.52</v>
      </c>
      <c r="AB18" s="95">
        <v>8221800</v>
      </c>
      <c r="AC18" s="10">
        <v>29.52</v>
      </c>
      <c r="AD18" s="2">
        <f t="shared" si="0"/>
        <v>0.75</v>
      </c>
      <c r="AE18" s="138">
        <f t="shared" si="1"/>
        <v>1.7931034482758568E-2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28.83</v>
      </c>
      <c r="Y19" s="10">
        <v>29.17</v>
      </c>
      <c r="Z19" s="10">
        <v>28.65</v>
      </c>
      <c r="AA19" s="10">
        <v>29</v>
      </c>
      <c r="AB19" s="95">
        <v>6325400</v>
      </c>
      <c r="AC19" s="10">
        <v>29</v>
      </c>
      <c r="AD19" s="2">
        <f t="shared" si="0"/>
        <v>0.52000000000000313</v>
      </c>
      <c r="AE19" s="138">
        <f t="shared" si="1"/>
        <v>-6.8917987594763197E-4</v>
      </c>
    </row>
    <row r="20" spans="1:31" x14ac:dyDescent="0.25">
      <c r="W20" s="133">
        <v>42739</v>
      </c>
      <c r="X20" s="10">
        <v>28.88</v>
      </c>
      <c r="Y20" s="10">
        <v>29.19</v>
      </c>
      <c r="Z20" s="10">
        <v>28.76</v>
      </c>
      <c r="AA20" s="10">
        <v>29.02</v>
      </c>
      <c r="AB20" s="95">
        <v>8398700</v>
      </c>
      <c r="AC20" s="10">
        <v>29.02</v>
      </c>
      <c r="AD20" s="2">
        <f t="shared" si="0"/>
        <v>0.42999999999999972</v>
      </c>
      <c r="AE20" s="138">
        <f t="shared" si="1"/>
        <v>1.0445682451253546E-2</v>
      </c>
    </row>
    <row r="21" spans="1:31" x14ac:dyDescent="0.25">
      <c r="W21" s="133">
        <v>42738</v>
      </c>
      <c r="X21" s="10">
        <v>28.42</v>
      </c>
      <c r="Y21" s="10">
        <v>29.04</v>
      </c>
      <c r="Z21" s="10">
        <v>28.27</v>
      </c>
      <c r="AA21" s="10">
        <v>28.72</v>
      </c>
      <c r="AB21" s="95">
        <v>10597900</v>
      </c>
      <c r="AC21" s="10">
        <v>28.72</v>
      </c>
      <c r="AD21" s="2">
        <f t="shared" si="0"/>
        <v>0.76999999999999957</v>
      </c>
      <c r="AE21" s="138">
        <f t="shared" si="1"/>
        <v>2.4251069900142586E-2</v>
      </c>
    </row>
    <row r="22" spans="1:31" x14ac:dyDescent="0.25">
      <c r="W22" s="133">
        <v>42734</v>
      </c>
      <c r="X22" s="10">
        <v>28.29</v>
      </c>
      <c r="Y22" s="10">
        <v>28.37</v>
      </c>
      <c r="Z22" s="10">
        <v>27.92</v>
      </c>
      <c r="AA22" s="10">
        <v>28.04</v>
      </c>
      <c r="AB22" s="95">
        <v>6161200</v>
      </c>
      <c r="AC22" s="10">
        <v>28.04</v>
      </c>
      <c r="AD22" s="2">
        <f t="shared" si="0"/>
        <v>0.44999999999999929</v>
      </c>
      <c r="AE22" s="138">
        <f t="shared" si="1"/>
        <v>-8.4865629420085575E-3</v>
      </c>
    </row>
    <row r="23" spans="1:31" x14ac:dyDescent="0.25">
      <c r="W23" s="133">
        <v>42733</v>
      </c>
      <c r="X23" s="10">
        <v>28.6</v>
      </c>
      <c r="Y23" s="10">
        <v>28.61</v>
      </c>
      <c r="Z23" s="10">
        <v>28.21</v>
      </c>
      <c r="AA23" s="10">
        <v>28.28</v>
      </c>
      <c r="AB23" s="95">
        <v>5199900</v>
      </c>
      <c r="AC23" s="10">
        <v>28.28</v>
      </c>
      <c r="AD23" s="2">
        <f t="shared" si="0"/>
        <v>0.39999999999999858</v>
      </c>
      <c r="AE23" s="138">
        <f t="shared" si="1"/>
        <v>-5.9753954305798995E-3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28.52</v>
      </c>
      <c r="Y24" s="10">
        <v>28.62</v>
      </c>
      <c r="Z24" s="10">
        <v>28.33</v>
      </c>
      <c r="AA24" s="10">
        <v>28.45</v>
      </c>
      <c r="AB24" s="95">
        <v>6137900</v>
      </c>
      <c r="AC24" s="10">
        <v>28.45</v>
      </c>
      <c r="AD24" s="2">
        <f t="shared" si="0"/>
        <v>0.2900000000000027</v>
      </c>
      <c r="AE24" s="138">
        <f t="shared" si="1"/>
        <v>-3.1534688156972246E-3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42731</v>
      </c>
      <c r="X25" s="10">
        <v>28.45</v>
      </c>
      <c r="Y25" s="10">
        <v>28.65</v>
      </c>
      <c r="Z25" s="10">
        <v>28.32</v>
      </c>
      <c r="AA25" s="10">
        <v>28.54</v>
      </c>
      <c r="AB25" s="95">
        <v>4924000</v>
      </c>
      <c r="AC25" s="10">
        <v>28.54</v>
      </c>
      <c r="AD25" s="2">
        <f t="shared" si="0"/>
        <v>0.32999999999999829</v>
      </c>
      <c r="AE25" s="138">
        <f t="shared" si="1"/>
        <v>5.6377730796335346E-3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42727</v>
      </c>
      <c r="X26" s="10">
        <v>28.35</v>
      </c>
      <c r="Y26" s="10">
        <v>28.48</v>
      </c>
      <c r="Z26" s="10">
        <v>28.24</v>
      </c>
      <c r="AA26" s="10">
        <v>28.38</v>
      </c>
      <c r="AB26" s="95">
        <v>4032000</v>
      </c>
      <c r="AC26" s="10">
        <v>28.38</v>
      </c>
      <c r="AD26" s="2">
        <f t="shared" si="0"/>
        <v>0.24000000000000199</v>
      </c>
      <c r="AE26" s="138">
        <f t="shared" si="1"/>
        <v>-1.7587055926837625E-3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42726</v>
      </c>
      <c r="X27" s="10">
        <v>26.53</v>
      </c>
      <c r="Y27" s="10">
        <v>28.47</v>
      </c>
      <c r="Z27" s="10">
        <v>26.53</v>
      </c>
      <c r="AA27" s="10">
        <v>28.43</v>
      </c>
      <c r="AB27" s="95">
        <v>7453800</v>
      </c>
      <c r="AC27" s="10">
        <v>28.43</v>
      </c>
      <c r="AD27" s="2">
        <f t="shared" si="0"/>
        <v>1.9399999999999977</v>
      </c>
      <c r="AE27" s="138">
        <f t="shared" si="1"/>
        <v>-7.029876977152627E-4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42725</v>
      </c>
      <c r="X28" s="10">
        <v>28.16</v>
      </c>
      <c r="Y28" s="10">
        <v>28.46</v>
      </c>
      <c r="Z28" s="10">
        <v>27.9</v>
      </c>
      <c r="AA28" s="10">
        <v>28.45</v>
      </c>
      <c r="AB28" s="95">
        <v>5902500</v>
      </c>
      <c r="AC28" s="10">
        <v>28.45</v>
      </c>
      <c r="AD28" s="2">
        <f t="shared" si="0"/>
        <v>0.56000000000000227</v>
      </c>
      <c r="AE28" s="138">
        <f t="shared" si="1"/>
        <v>9.5812633073102393E-3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42724</v>
      </c>
      <c r="X29" s="10">
        <v>28.28</v>
      </c>
      <c r="Y29" s="10">
        <v>28.48</v>
      </c>
      <c r="Z29" s="10">
        <v>28.05</v>
      </c>
      <c r="AA29" s="10">
        <v>28.18</v>
      </c>
      <c r="AB29" s="95">
        <v>5098700</v>
      </c>
      <c r="AC29" s="10">
        <v>28.18</v>
      </c>
      <c r="AD29" s="2">
        <f t="shared" si="0"/>
        <v>0.42999999999999972</v>
      </c>
      <c r="AE29" s="138">
        <f t="shared" si="1"/>
        <v>2.1337126600284861E-3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42723</v>
      </c>
      <c r="X30" s="10">
        <v>28.1</v>
      </c>
      <c r="Y30" s="10">
        <v>28.3</v>
      </c>
      <c r="Z30" s="10">
        <v>27.94</v>
      </c>
      <c r="AA30" s="10">
        <v>28.12</v>
      </c>
      <c r="AB30" s="95">
        <v>5815000</v>
      </c>
      <c r="AC30" s="10">
        <v>28.12</v>
      </c>
      <c r="AD30" s="2">
        <f t="shared" si="0"/>
        <v>0.35999999999999943</v>
      </c>
      <c r="AE30" s="138">
        <f t="shared" si="1"/>
        <v>3.2108455226542709E-3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42720</v>
      </c>
      <c r="X31" s="10">
        <v>28.05</v>
      </c>
      <c r="Y31" s="10">
        <v>28.49</v>
      </c>
      <c r="Z31" s="10">
        <v>27.87</v>
      </c>
      <c r="AA31" s="10">
        <v>28.03</v>
      </c>
      <c r="AB31" s="95">
        <v>11736200</v>
      </c>
      <c r="AC31" s="10">
        <v>28.03</v>
      </c>
      <c r="AD31" s="2">
        <f t="shared" si="0"/>
        <v>0.61999999999999744</v>
      </c>
      <c r="AE31" s="138">
        <f t="shared" si="1"/>
        <v>1.4290818149340634E-3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42719</v>
      </c>
      <c r="X32" s="10">
        <v>28.2</v>
      </c>
      <c r="Y32" s="10">
        <v>28.32</v>
      </c>
      <c r="Z32" s="10">
        <v>27.67</v>
      </c>
      <c r="AA32" s="10">
        <v>27.99</v>
      </c>
      <c r="AB32" s="95">
        <v>15057400</v>
      </c>
      <c r="AC32" s="10">
        <v>27.99</v>
      </c>
      <c r="AD32" s="2">
        <f t="shared" si="0"/>
        <v>0.64999999999999858</v>
      </c>
      <c r="AE32" s="138">
        <f t="shared" si="1"/>
        <v>-1.0706638115631772E-3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42718</v>
      </c>
      <c r="X33" s="10">
        <v>27.24</v>
      </c>
      <c r="Y33" s="10">
        <v>28.19</v>
      </c>
      <c r="Z33" s="10">
        <v>27.06</v>
      </c>
      <c r="AA33" s="10">
        <v>28.02</v>
      </c>
      <c r="AB33" s="95">
        <v>22223800</v>
      </c>
      <c r="AC33" s="10">
        <v>28.02</v>
      </c>
      <c r="AD33" s="2">
        <f t="shared" si="0"/>
        <v>1.1300000000000026</v>
      </c>
      <c r="AE33" s="138">
        <f t="shared" si="1"/>
        <v>3.6242603550295849E-2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42717</v>
      </c>
      <c r="X34" s="10">
        <v>26.3</v>
      </c>
      <c r="Y34" s="10">
        <v>27.04</v>
      </c>
      <c r="Z34" s="10">
        <v>26.28</v>
      </c>
      <c r="AA34" s="10">
        <v>27.04</v>
      </c>
      <c r="AB34" s="95">
        <v>17339600</v>
      </c>
      <c r="AC34" s="10">
        <v>27.04</v>
      </c>
      <c r="AD34" s="2">
        <f t="shared" si="0"/>
        <v>0.75999999999999801</v>
      </c>
      <c r="AE34" s="138">
        <f t="shared" si="1"/>
        <v>2.6575550493545874E-2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42716</v>
      </c>
      <c r="X35" s="10">
        <v>27.92</v>
      </c>
      <c r="Y35" s="10">
        <v>27.99</v>
      </c>
      <c r="Z35" s="10">
        <v>26.12</v>
      </c>
      <c r="AA35" s="10">
        <v>26.34</v>
      </c>
      <c r="AB35" s="95">
        <v>26527900</v>
      </c>
      <c r="AC35" s="10">
        <v>26.34</v>
      </c>
      <c r="AD35" s="2">
        <f t="shared" si="0"/>
        <v>1.8699999999999974</v>
      </c>
      <c r="AE35" s="138">
        <f t="shared" si="1"/>
        <v>-6.6288550159517956E-2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42713</v>
      </c>
      <c r="X36" s="10">
        <v>28.62</v>
      </c>
      <c r="Y36" s="10">
        <v>30.42</v>
      </c>
      <c r="Z36" s="10">
        <v>27.54</v>
      </c>
      <c r="AA36" s="10">
        <v>28.21</v>
      </c>
      <c r="AB36" s="95">
        <v>41354700</v>
      </c>
      <c r="AC36" s="10">
        <v>28.21</v>
      </c>
      <c r="AD36" s="2">
        <f t="shared" si="0"/>
        <v>2.8800000000000026</v>
      </c>
      <c r="AE36" s="138">
        <f t="shared" si="1"/>
        <v>-1.501396648044695E-2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42712</v>
      </c>
      <c r="X37" s="10">
        <v>28.24</v>
      </c>
      <c r="Y37" s="10">
        <v>28.66</v>
      </c>
      <c r="Z37" s="10">
        <v>28.14</v>
      </c>
      <c r="AA37" s="10">
        <v>28.64</v>
      </c>
      <c r="AB37" s="95">
        <v>10454600</v>
      </c>
      <c r="AC37" s="10">
        <v>28.64</v>
      </c>
      <c r="AD37" s="2">
        <f t="shared" si="0"/>
        <v>0.51999999999999957</v>
      </c>
      <c r="AE37" s="138">
        <f t="shared" si="1"/>
        <v>1.8854500177872602E-2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42711</v>
      </c>
      <c r="X38" s="10">
        <v>27.48</v>
      </c>
      <c r="Y38" s="10">
        <v>28.14</v>
      </c>
      <c r="Z38" s="10">
        <v>27.39</v>
      </c>
      <c r="AA38" s="10">
        <v>28.11</v>
      </c>
      <c r="AB38" s="95">
        <v>9987800</v>
      </c>
      <c r="AC38" s="10">
        <v>28.11</v>
      </c>
      <c r="AD38" s="2">
        <f t="shared" si="0"/>
        <v>0.75</v>
      </c>
      <c r="AE38" s="138">
        <f t="shared" si="1"/>
        <v>2.218181818181808E-2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42710</v>
      </c>
      <c r="X39" s="10">
        <v>27.54</v>
      </c>
      <c r="Y39" s="10">
        <v>27.67</v>
      </c>
      <c r="Z39" s="10">
        <v>27.25</v>
      </c>
      <c r="AA39" s="10">
        <v>27.5</v>
      </c>
      <c r="AB39" s="95">
        <v>12649200</v>
      </c>
      <c r="AC39" s="10">
        <v>27.5</v>
      </c>
      <c r="AD39" s="2">
        <f t="shared" si="0"/>
        <v>0.42000000000000171</v>
      </c>
      <c r="AE39" s="138">
        <f t="shared" si="1"/>
        <v>-2.1770682148040121E-3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6" t="s">
        <v>78</v>
      </c>
      <c r="P40" s="636"/>
      <c r="W40" s="133">
        <v>42709</v>
      </c>
      <c r="X40" s="10">
        <v>27.54</v>
      </c>
      <c r="Y40" s="10">
        <v>27.61</v>
      </c>
      <c r="Z40" s="10">
        <v>26.82</v>
      </c>
      <c r="AA40" s="10">
        <v>27.56</v>
      </c>
      <c r="AB40" s="95">
        <v>13787000</v>
      </c>
      <c r="AC40" s="10">
        <v>27.56</v>
      </c>
      <c r="AD40" s="2">
        <f t="shared" si="0"/>
        <v>0.78999999999999915</v>
      </c>
      <c r="AE40" s="138">
        <f t="shared" si="1"/>
        <v>5.839416058394109E-3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34.782000000000004</v>
      </c>
      <c r="Q41" s="2"/>
      <c r="W41" s="133">
        <v>42706</v>
      </c>
      <c r="X41" s="10">
        <v>28.33</v>
      </c>
      <c r="Y41" s="10">
        <v>28.33</v>
      </c>
      <c r="Z41" s="10">
        <v>27.2</v>
      </c>
      <c r="AA41" s="10">
        <v>27.4</v>
      </c>
      <c r="AB41" s="95">
        <v>10844900</v>
      </c>
      <c r="AC41" s="10">
        <v>27.4</v>
      </c>
      <c r="AD41" s="2">
        <f t="shared" si="0"/>
        <v>1.129999999999999</v>
      </c>
      <c r="AE41" s="138">
        <f t="shared" si="1"/>
        <v>-2.8368794326241176E-2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34.465800000000002</v>
      </c>
      <c r="Q42" s="2"/>
      <c r="T42" s="91" t="s">
        <v>113</v>
      </c>
      <c r="W42" s="133">
        <v>42705</v>
      </c>
      <c r="X42" s="10">
        <v>28.07</v>
      </c>
      <c r="Y42" s="10">
        <v>28.43</v>
      </c>
      <c r="Z42" s="10">
        <v>27.97</v>
      </c>
      <c r="AA42" s="10">
        <v>28.2</v>
      </c>
      <c r="AB42" s="95">
        <v>8941500</v>
      </c>
      <c r="AC42" s="10">
        <v>28.2</v>
      </c>
      <c r="AD42" s="2">
        <f t="shared" si="0"/>
        <v>0.46000000000000085</v>
      </c>
      <c r="AE42" s="138">
        <f t="shared" si="1"/>
        <v>3.2017075773747017E-3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34.149600000000007</v>
      </c>
      <c r="Q43" s="2"/>
      <c r="T43" s="128" t="s">
        <v>98</v>
      </c>
      <c r="U43" s="129">
        <v>31.38</v>
      </c>
      <c r="W43" s="133">
        <v>42704</v>
      </c>
      <c r="X43" s="10">
        <v>28.39</v>
      </c>
      <c r="Y43" s="10">
        <v>28.54</v>
      </c>
      <c r="Z43" s="10">
        <v>28.11</v>
      </c>
      <c r="AA43" s="10">
        <v>28.11</v>
      </c>
      <c r="AB43" s="95">
        <v>9720400</v>
      </c>
      <c r="AC43" s="10">
        <v>28.11</v>
      </c>
      <c r="AD43" s="2">
        <f t="shared" si="0"/>
        <v>0.42999999999999972</v>
      </c>
      <c r="AE43" s="138">
        <f t="shared" si="1"/>
        <v>-1.2644889357218081E-2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33.833400000000005</v>
      </c>
      <c r="Q44" s="2"/>
      <c r="T44" s="93" t="s">
        <v>99</v>
      </c>
      <c r="U44" s="130">
        <v>31.61</v>
      </c>
      <c r="W44" s="133">
        <v>42703</v>
      </c>
      <c r="X44" s="10">
        <v>28.42</v>
      </c>
      <c r="Y44" s="10">
        <v>28.52</v>
      </c>
      <c r="Z44" s="10">
        <v>28.17</v>
      </c>
      <c r="AA44" s="10">
        <v>28.47</v>
      </c>
      <c r="AB44" s="95">
        <v>7317800</v>
      </c>
      <c r="AC44" s="10">
        <v>28.47</v>
      </c>
      <c r="AD44" s="2">
        <f t="shared" si="0"/>
        <v>0.34999999999999787</v>
      </c>
      <c r="AE44" s="138">
        <f t="shared" si="1"/>
        <v>5.6517131755562389E-3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33.517200000000003</v>
      </c>
      <c r="Q45" s="2"/>
      <c r="T45" s="93" t="s">
        <v>100</v>
      </c>
      <c r="U45" s="130" t="s">
        <v>540</v>
      </c>
      <c r="W45" s="133">
        <v>42702</v>
      </c>
      <c r="X45" s="10">
        <v>28.24</v>
      </c>
      <c r="Y45" s="10">
        <v>28.5</v>
      </c>
      <c r="Z45" s="10">
        <v>28.12</v>
      </c>
      <c r="AA45" s="10">
        <v>28.31</v>
      </c>
      <c r="AB45" s="95">
        <v>7388200</v>
      </c>
      <c r="AC45" s="10">
        <v>28.31</v>
      </c>
      <c r="AD45" s="2">
        <f t="shared" si="0"/>
        <v>0.37999999999999901</v>
      </c>
      <c r="AE45" s="138">
        <f t="shared" si="1"/>
        <v>-1.7630465444288257E-3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33.201000000000001</v>
      </c>
      <c r="Q46" s="2"/>
      <c r="T46" s="93" t="s">
        <v>101</v>
      </c>
      <c r="U46" s="130" t="s">
        <v>541</v>
      </c>
      <c r="W46" s="133">
        <v>42699</v>
      </c>
      <c r="X46" s="10">
        <v>28.34</v>
      </c>
      <c r="Y46" s="10">
        <v>28.44</v>
      </c>
      <c r="Z46" s="10">
        <v>28.24</v>
      </c>
      <c r="AA46" s="10">
        <v>28.36</v>
      </c>
      <c r="AB46" s="95">
        <v>3017500</v>
      </c>
      <c r="AC46" s="10">
        <v>28.36</v>
      </c>
      <c r="AD46" s="2">
        <f t="shared" si="0"/>
        <v>0.20000000000000284</v>
      </c>
      <c r="AE46" s="138">
        <f t="shared" si="1"/>
        <v>-1.4084507042253502E-3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32.884800000000006</v>
      </c>
      <c r="Q47" s="2"/>
      <c r="T47" s="93" t="s">
        <v>102</v>
      </c>
      <c r="U47" s="130">
        <v>32.96</v>
      </c>
      <c r="W47" s="133">
        <v>42697</v>
      </c>
      <c r="X47" s="10">
        <v>28.28</v>
      </c>
      <c r="Y47" s="10">
        <v>28.49</v>
      </c>
      <c r="Z47" s="10">
        <v>28.16</v>
      </c>
      <c r="AA47" s="10">
        <v>28.4</v>
      </c>
      <c r="AB47" s="95">
        <v>5235100</v>
      </c>
      <c r="AC47" s="10">
        <v>28.4</v>
      </c>
      <c r="AD47" s="2">
        <f t="shared" si="0"/>
        <v>0.32999999999999829</v>
      </c>
      <c r="AE47" s="138">
        <f t="shared" si="1"/>
        <v>4.598514326140668E-3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32.568600000000004</v>
      </c>
      <c r="Q48" s="2"/>
      <c r="T48" s="93" t="s">
        <v>103</v>
      </c>
      <c r="U48" s="130">
        <v>1.62473</v>
      </c>
      <c r="W48" s="133">
        <v>42696</v>
      </c>
      <c r="X48" s="10">
        <v>27.89</v>
      </c>
      <c r="Y48" s="10">
        <v>28.37</v>
      </c>
      <c r="Z48" s="10">
        <v>27.78</v>
      </c>
      <c r="AA48" s="10">
        <v>28.27</v>
      </c>
      <c r="AB48" s="95">
        <v>6884200</v>
      </c>
      <c r="AC48" s="10">
        <v>28.27</v>
      </c>
      <c r="AD48" s="2">
        <f t="shared" si="0"/>
        <v>0.58999999999999986</v>
      </c>
      <c r="AE48" s="138">
        <f t="shared" si="1"/>
        <v>1.6906474820143735E-2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32.252400000000002</v>
      </c>
      <c r="Q49" s="2"/>
      <c r="T49" s="93" t="s">
        <v>104</v>
      </c>
      <c r="U49" s="130" t="s">
        <v>408</v>
      </c>
      <c r="W49" s="133">
        <v>42695</v>
      </c>
      <c r="X49" s="10">
        <v>27.78</v>
      </c>
      <c r="Y49" s="10">
        <v>27.88</v>
      </c>
      <c r="Z49" s="10">
        <v>27.64</v>
      </c>
      <c r="AA49" s="10">
        <v>27.8</v>
      </c>
      <c r="AB49" s="95">
        <v>4766600</v>
      </c>
      <c r="AC49" s="10">
        <v>27.8</v>
      </c>
      <c r="AD49" s="2">
        <f t="shared" si="0"/>
        <v>0.23999999999999844</v>
      </c>
      <c r="AE49" s="138">
        <f t="shared" si="1"/>
        <v>-7.1890726096335289E-4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31.936200000000003</v>
      </c>
      <c r="Q50" s="2"/>
      <c r="T50" s="93"/>
      <c r="U50" s="130"/>
      <c r="W50" s="133">
        <v>42692</v>
      </c>
      <c r="X50" s="10">
        <v>27.82</v>
      </c>
      <c r="Y50" s="10">
        <v>28</v>
      </c>
      <c r="Z50" s="10">
        <v>27.73</v>
      </c>
      <c r="AA50" s="10">
        <v>27.82</v>
      </c>
      <c r="AB50" s="95">
        <v>8366100</v>
      </c>
      <c r="AC50" s="10">
        <v>27.82</v>
      </c>
      <c r="AD50" s="2">
        <f t="shared" si="0"/>
        <v>0.26999999999999957</v>
      </c>
      <c r="AE50" s="138">
        <f t="shared" si="1"/>
        <v>-3.5816618911175269E-3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31.62</v>
      </c>
      <c r="Q51" s="2"/>
      <c r="T51" s="93" t="s">
        <v>105</v>
      </c>
      <c r="U51" s="130" t="s">
        <v>542</v>
      </c>
      <c r="W51" s="133">
        <v>42691</v>
      </c>
      <c r="X51" s="10">
        <v>27.61</v>
      </c>
      <c r="Y51" s="10">
        <v>27.93</v>
      </c>
      <c r="Z51" s="10">
        <v>27.43</v>
      </c>
      <c r="AA51" s="10">
        <v>27.92</v>
      </c>
      <c r="AB51" s="95">
        <v>8169900</v>
      </c>
      <c r="AC51" s="10">
        <v>27.92</v>
      </c>
      <c r="AD51" s="2">
        <f t="shared" si="0"/>
        <v>0.5</v>
      </c>
      <c r="AE51" s="138">
        <f t="shared" si="1"/>
        <v>1.3798111837327598E-2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31.303799999999999</v>
      </c>
      <c r="Q52" s="2"/>
      <c r="T52" s="93" t="s">
        <v>106</v>
      </c>
      <c r="U52" s="130" t="s">
        <v>543</v>
      </c>
      <c r="W52" s="133">
        <v>42690</v>
      </c>
      <c r="X52" s="10">
        <v>27.45</v>
      </c>
      <c r="Y52" s="10">
        <v>27.65</v>
      </c>
      <c r="Z52" s="10">
        <v>27.36</v>
      </c>
      <c r="AA52" s="10">
        <v>27.54</v>
      </c>
      <c r="AB52" s="95">
        <v>5690600</v>
      </c>
      <c r="AC52" s="10">
        <v>27.54</v>
      </c>
      <c r="AD52" s="2">
        <f t="shared" si="0"/>
        <v>0.28999999999999915</v>
      </c>
      <c r="AE52" s="138">
        <f t="shared" si="1"/>
        <v>3.2786885245901232E-3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30.9876</v>
      </c>
      <c r="Q53" s="2"/>
      <c r="T53" s="93" t="s">
        <v>107</v>
      </c>
      <c r="U53" s="131">
        <v>7434994</v>
      </c>
      <c r="W53" s="133">
        <v>42689</v>
      </c>
      <c r="X53" s="10">
        <v>27.51</v>
      </c>
      <c r="Y53" s="10">
        <v>27.59</v>
      </c>
      <c r="Z53" s="10">
        <v>27.37</v>
      </c>
      <c r="AA53" s="10">
        <v>27.45</v>
      </c>
      <c r="AB53" s="95">
        <v>8671300</v>
      </c>
      <c r="AC53" s="10">
        <v>27.45</v>
      </c>
      <c r="AD53" s="2">
        <f t="shared" si="0"/>
        <v>0.21999999999999886</v>
      </c>
      <c r="AE53" s="138">
        <f t="shared" si="1"/>
        <v>-2.5436046511627675E-3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30.671399999999998</v>
      </c>
      <c r="T54" s="93" t="s">
        <v>110</v>
      </c>
      <c r="U54" s="131">
        <v>10092100</v>
      </c>
      <c r="W54" s="133">
        <v>42688</v>
      </c>
      <c r="X54" s="10">
        <v>27.1</v>
      </c>
      <c r="Y54" s="10">
        <v>27.55</v>
      </c>
      <c r="Z54" s="10">
        <v>27.1</v>
      </c>
      <c r="AA54" s="10">
        <v>27.52</v>
      </c>
      <c r="AB54" s="95">
        <v>11137600</v>
      </c>
      <c r="AC54" s="10">
        <v>27.52</v>
      </c>
      <c r="AD54" s="2">
        <f t="shared" si="0"/>
        <v>0.44999999999999929</v>
      </c>
      <c r="AE54" s="138">
        <f t="shared" si="1"/>
        <v>1.4001473839351464E-2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30.3552</v>
      </c>
      <c r="T55" s="93" t="s">
        <v>108</v>
      </c>
      <c r="U55" s="130" t="s">
        <v>544</v>
      </c>
      <c r="W55" s="133">
        <v>42685</v>
      </c>
      <c r="X55" s="10">
        <v>27.12</v>
      </c>
      <c r="Y55" s="10">
        <v>27.21</v>
      </c>
      <c r="Z55" s="10">
        <v>26.7</v>
      </c>
      <c r="AA55" s="10">
        <v>27.14</v>
      </c>
      <c r="AB55" s="95">
        <v>11671500</v>
      </c>
      <c r="AC55" s="10">
        <v>27.14</v>
      </c>
      <c r="AD55" s="2">
        <f t="shared" si="0"/>
        <v>0.51000000000000156</v>
      </c>
      <c r="AE55" s="138">
        <f t="shared" si="1"/>
        <v>-7.3637702503681624E-4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30.038999999999998</v>
      </c>
      <c r="T56" s="93" t="s">
        <v>111</v>
      </c>
      <c r="U56" s="130">
        <v>20.9</v>
      </c>
      <c r="W56" s="133">
        <v>42684</v>
      </c>
      <c r="X56" s="10">
        <v>27.45</v>
      </c>
      <c r="Y56" s="10">
        <v>27.77</v>
      </c>
      <c r="Z56" s="10">
        <v>27.09</v>
      </c>
      <c r="AA56" s="10">
        <v>27.16</v>
      </c>
      <c r="AB56" s="95">
        <v>13125600</v>
      </c>
      <c r="AC56" s="10">
        <v>27.16</v>
      </c>
      <c r="AD56" s="2">
        <f t="shared" si="0"/>
        <v>0.67999999999999972</v>
      </c>
      <c r="AE56" s="138">
        <f t="shared" si="1"/>
        <v>-1.0924981791696986E-2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29.722799999999999</v>
      </c>
      <c r="T57" s="93" t="s">
        <v>112</v>
      </c>
      <c r="U57" s="130">
        <v>1.51</v>
      </c>
      <c r="W57" s="133">
        <v>42683</v>
      </c>
      <c r="X57" s="10">
        <v>26.57</v>
      </c>
      <c r="Y57" s="10">
        <v>27.54</v>
      </c>
      <c r="Z57" s="10">
        <v>26.4</v>
      </c>
      <c r="AA57" s="10">
        <v>27.46</v>
      </c>
      <c r="AB57" s="95">
        <v>14704500</v>
      </c>
      <c r="AC57" s="10">
        <v>27.46</v>
      </c>
      <c r="AD57" s="2">
        <f t="shared" si="0"/>
        <v>1.1400000000000006</v>
      </c>
      <c r="AE57" s="138">
        <f t="shared" si="1"/>
        <v>1.3658176448874126E-2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29.406600000000001</v>
      </c>
      <c r="T58" s="93" t="s">
        <v>109</v>
      </c>
      <c r="U58" s="130" t="s">
        <v>545</v>
      </c>
      <c r="W58" s="133">
        <v>42682</v>
      </c>
      <c r="X58" s="10">
        <v>27.46</v>
      </c>
      <c r="Y58" s="10">
        <v>27.46</v>
      </c>
      <c r="Z58" s="10">
        <v>26.96</v>
      </c>
      <c r="AA58" s="10">
        <v>27.09</v>
      </c>
      <c r="AB58" s="95">
        <v>12120700</v>
      </c>
      <c r="AC58" s="10">
        <v>27.09</v>
      </c>
      <c r="AD58" s="2">
        <f t="shared" si="0"/>
        <v>0.5</v>
      </c>
      <c r="AE58" s="138">
        <f t="shared" si="1"/>
        <v>-1.0952902519167584E-2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29.090400000000002</v>
      </c>
      <c r="W59" s="133">
        <v>42681</v>
      </c>
      <c r="X59" s="10">
        <v>27.42</v>
      </c>
      <c r="Y59" s="10">
        <v>27.43</v>
      </c>
      <c r="Z59" s="10">
        <v>27.12</v>
      </c>
      <c r="AA59" s="10">
        <v>27.39</v>
      </c>
      <c r="AB59" s="95">
        <v>13122300</v>
      </c>
      <c r="AC59" s="10">
        <v>27.39</v>
      </c>
      <c r="AD59" s="2">
        <f t="shared" si="0"/>
        <v>0.30999999999999872</v>
      </c>
      <c r="AE59" s="138">
        <f t="shared" si="1"/>
        <v>1.6703786191536674E-2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28.7742</v>
      </c>
      <c r="W60" s="133">
        <v>42678</v>
      </c>
      <c r="X60" s="10">
        <v>27.49</v>
      </c>
      <c r="Y60" s="10">
        <v>27.7</v>
      </c>
      <c r="Z60" s="10">
        <v>26.9</v>
      </c>
      <c r="AA60" s="10">
        <v>26.94</v>
      </c>
      <c r="AB60" s="95">
        <v>15945300</v>
      </c>
      <c r="AC60" s="10">
        <v>26.94</v>
      </c>
      <c r="AD60" s="2">
        <f t="shared" si="0"/>
        <v>0.80000000000000071</v>
      </c>
      <c r="AE60" s="138">
        <f t="shared" si="1"/>
        <v>-2.7787802237459358E-2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28.458000000000002</v>
      </c>
      <c r="W61" s="133">
        <v>42677</v>
      </c>
      <c r="X61" s="10">
        <v>26.76</v>
      </c>
      <c r="Y61" s="10">
        <v>27.84</v>
      </c>
      <c r="Z61" s="10">
        <v>26.7</v>
      </c>
      <c r="AA61" s="10">
        <v>27.71</v>
      </c>
      <c r="AB61" s="95">
        <v>29028600</v>
      </c>
      <c r="AC61" s="10">
        <v>27.71</v>
      </c>
      <c r="AD61" s="2">
        <f t="shared" si="0"/>
        <v>1.1400000000000006</v>
      </c>
      <c r="AE61" s="138">
        <f t="shared" si="1"/>
        <v>7.2783584978707072E-2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42676</v>
      </c>
      <c r="X62" s="10">
        <v>26.28</v>
      </c>
      <c r="Y62" s="10">
        <v>26.28</v>
      </c>
      <c r="Z62" s="10">
        <v>25.73</v>
      </c>
      <c r="AA62" s="10">
        <v>25.83</v>
      </c>
      <c r="AB62" s="95">
        <v>12849000</v>
      </c>
      <c r="AC62" s="10">
        <v>25.83</v>
      </c>
      <c r="AD62" s="2">
        <f t="shared" si="0"/>
        <v>0.55000000000000071</v>
      </c>
      <c r="AE62" s="138">
        <f t="shared" si="1"/>
        <v>-1.3745704467354014E-2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42675</v>
      </c>
      <c r="X63" s="10">
        <v>26.26</v>
      </c>
      <c r="Y63" s="10">
        <v>26.31</v>
      </c>
      <c r="Z63" s="10">
        <v>25.95</v>
      </c>
      <c r="AA63" s="10">
        <v>26.19</v>
      </c>
      <c r="AB63" s="95">
        <v>13792400</v>
      </c>
      <c r="AC63" s="10">
        <v>26.19</v>
      </c>
      <c r="AD63" s="2">
        <f t="shared" si="0"/>
        <v>0.35999999999999943</v>
      </c>
      <c r="AE63" s="138">
        <f t="shared" si="1"/>
        <v>-3.0452988199466402E-3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42674</v>
      </c>
      <c r="X64" s="10">
        <v>26.32</v>
      </c>
      <c r="Y64" s="10">
        <v>26.55</v>
      </c>
      <c r="Z64" s="10">
        <v>26.21</v>
      </c>
      <c r="AA64" s="10">
        <v>26.27</v>
      </c>
      <c r="AB64" s="95">
        <v>13676600</v>
      </c>
      <c r="AC64" s="10">
        <v>26.27</v>
      </c>
      <c r="AD64" s="2">
        <f t="shared" si="0"/>
        <v>0.33999999999999986</v>
      </c>
      <c r="AE64" s="138">
        <f t="shared" si="1"/>
        <v>7.6190476190474143E-4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42671</v>
      </c>
      <c r="X65" s="10">
        <v>26.13</v>
      </c>
      <c r="Y65" s="10">
        <v>26.34</v>
      </c>
      <c r="Z65" s="10">
        <v>26.08</v>
      </c>
      <c r="AA65" s="10">
        <v>26.25</v>
      </c>
      <c r="AB65" s="95">
        <v>9204400</v>
      </c>
      <c r="AC65" s="10">
        <v>26.25</v>
      </c>
      <c r="AD65" s="2">
        <f t="shared" si="0"/>
        <v>0.26000000000000156</v>
      </c>
      <c r="AE65" s="138">
        <f t="shared" si="1"/>
        <v>5.3619302949061698E-3</v>
      </c>
    </row>
    <row r="66" spans="2:31" x14ac:dyDescent="0.25">
      <c r="W66" s="133">
        <v>42670</v>
      </c>
      <c r="X66" s="10">
        <v>26.45</v>
      </c>
      <c r="Y66" s="10">
        <v>26.53</v>
      </c>
      <c r="Z66" s="10">
        <v>25.99</v>
      </c>
      <c r="AA66" s="10">
        <v>26.11</v>
      </c>
      <c r="AB66" s="95">
        <v>9854600</v>
      </c>
      <c r="AC66" s="10">
        <v>26.11</v>
      </c>
      <c r="AD66" s="2">
        <f t="shared" si="0"/>
        <v>0.5400000000000027</v>
      </c>
      <c r="AE66" s="138">
        <f t="shared" si="1"/>
        <v>-1.0984848484848486E-2</v>
      </c>
    </row>
    <row r="67" spans="2:31" x14ac:dyDescent="0.25">
      <c r="W67" s="133">
        <v>42669</v>
      </c>
      <c r="X67" s="10">
        <v>25.63</v>
      </c>
      <c r="Y67" s="10">
        <v>26.45</v>
      </c>
      <c r="Z67" s="10">
        <v>25.51</v>
      </c>
      <c r="AA67" s="10">
        <v>26.4</v>
      </c>
      <c r="AB67" s="95">
        <v>17805200</v>
      </c>
      <c r="AC67" s="10">
        <v>26.4</v>
      </c>
      <c r="AD67" s="2">
        <f>Y67-Z67</f>
        <v>0.93999999999999773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43" priority="11">
      <formula>F33&gt;0</formula>
    </cfRule>
    <cfRule type="expression" dxfId="942" priority="12">
      <formula>F33&lt;0</formula>
    </cfRule>
  </conditionalFormatting>
  <conditionalFormatting sqref="Q7">
    <cfRule type="expression" dxfId="941" priority="9">
      <formula>Q7&gt;0</formula>
    </cfRule>
    <cfRule type="expression" dxfId="940" priority="10">
      <formula>Q7&lt;0</formula>
    </cfRule>
  </conditionalFormatting>
  <conditionalFormatting sqref="Q8">
    <cfRule type="expression" dxfId="939" priority="7">
      <formula>Q8&gt;0</formula>
    </cfRule>
    <cfRule type="expression" dxfId="938" priority="8">
      <formula>Q8&lt;0</formula>
    </cfRule>
  </conditionalFormatting>
  <conditionalFormatting sqref="F25:F32">
    <cfRule type="expression" dxfId="937" priority="5">
      <formula>F25&gt;0</formula>
    </cfRule>
    <cfRule type="expression" dxfId="936" priority="6">
      <formula>F25&lt;0</formula>
    </cfRule>
  </conditionalFormatting>
  <conditionalFormatting sqref="H25:H32">
    <cfRule type="expression" dxfId="935" priority="3">
      <formula>H25&gt;0</formula>
    </cfRule>
    <cfRule type="expression" dxfId="934" priority="4">
      <formula>H25&lt;0</formula>
    </cfRule>
  </conditionalFormatting>
  <conditionalFormatting sqref="Q10">
    <cfRule type="expression" dxfId="933" priority="1">
      <formula>Q10&gt;0</formula>
    </cfRule>
    <cfRule type="expression" dxfId="93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387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400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9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9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5">
        <f>IF(Q2=0, Q4, (F18-K18-M18)/Q2)</f>
        <v>20.444125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9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9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4">
        <v>21.24</v>
      </c>
      <c r="R4" s="505">
        <v>-2.8E-3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8496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8177.65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663.32999999999993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318.34999999999945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3.8929276748209993E-2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300</v>
      </c>
      <c r="D19" s="358"/>
      <c r="E19" s="358"/>
      <c r="F19" s="359">
        <f>SumByColor($A$19,F2:F17)</f>
        <v>6347</v>
      </c>
      <c r="G19" s="358"/>
      <c r="H19" s="358">
        <f>SumByColor($A$19,H2:H17)</f>
        <v>300</v>
      </c>
      <c r="I19" s="358"/>
      <c r="J19" s="358"/>
      <c r="K19" s="359">
        <f>SumByColor($A$19,K2:K17)</f>
        <v>6477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4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4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44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426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419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426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480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:F35" si="25">C34*(E34-D34)</f>
        <v>-109.54800000000091</v>
      </c>
      <c r="G34" s="40">
        <f t="shared" ref="G34:G35" si="26">D34*C34</f>
        <v>12457.548000000001</v>
      </c>
      <c r="H34" s="231">
        <f t="shared" ref="H34:H35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509</v>
      </c>
      <c r="B35" s="193">
        <v>42766</v>
      </c>
      <c r="C35" s="10">
        <v>400</v>
      </c>
      <c r="D35" s="4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23.364000000000001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23.151599999999998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22.9392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22.726800000000001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22.514399999999998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22.302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22.089600000000001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21.877199999999998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21.6648</v>
      </c>
      <c r="Q49" s="2"/>
      <c r="T49" s="93" t="s">
        <v>122</v>
      </c>
      <c r="U49" s="130" t="s">
        <v>343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21.452399999999997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21.24</v>
      </c>
      <c r="Q51" s="2"/>
      <c r="T51" s="93" t="s">
        <v>105</v>
      </c>
      <c r="U51" s="130" t="s">
        <v>382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21.0276</v>
      </c>
      <c r="Q52" s="2"/>
      <c r="T52" s="93" t="s">
        <v>106</v>
      </c>
      <c r="U52" s="130" t="s">
        <v>344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20.815199999999997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8"/>
        <v>20.602799999999998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8"/>
        <v>20.390399999999996</v>
      </c>
      <c r="T55" s="93" t="s">
        <v>108</v>
      </c>
      <c r="U55" s="130" t="s">
        <v>383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8"/>
        <v>20.177999999999997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8"/>
        <v>19.965599999999998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8"/>
        <v>19.7532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8"/>
        <v>19.540800000000001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8"/>
        <v>19.328399999999998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8"/>
        <v>19.116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3">C83*(E83-D83)</f>
        <v>-67.999999999999829</v>
      </c>
      <c r="G83" s="382">
        <f t="shared" ref="G83:G92" si="34">D83*C83</f>
        <v>2110.4</v>
      </c>
      <c r="H83" s="383">
        <f t="shared" ref="H83:H92" si="35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3"/>
        <v>-65.999999999999659</v>
      </c>
      <c r="G84" s="382">
        <f t="shared" si="34"/>
        <v>3129.6</v>
      </c>
      <c r="H84" s="383">
        <f t="shared" si="35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3"/>
        <v>-9.5999999999997954</v>
      </c>
      <c r="G85" s="382">
        <f t="shared" si="34"/>
        <v>3129.6</v>
      </c>
      <c r="H85" s="383">
        <f t="shared" si="35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3"/>
        <v>61.200000000000188</v>
      </c>
      <c r="G86" s="382">
        <f t="shared" si="34"/>
        <v>3129.6</v>
      </c>
      <c r="H86" s="383">
        <f t="shared" si="35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3"/>
        <v>-61.199999999999477</v>
      </c>
      <c r="G87" s="382">
        <f t="shared" si="34"/>
        <v>5103.2</v>
      </c>
      <c r="H87" s="383">
        <f t="shared" si="35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3"/>
        <v>-37.199999999999989</v>
      </c>
      <c r="G88" s="382">
        <f t="shared" si="34"/>
        <v>5103.2</v>
      </c>
      <c r="H88" s="383">
        <f t="shared" si="35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3"/>
        <v>146.80000000000035</v>
      </c>
      <c r="G89" s="382">
        <f t="shared" si="34"/>
        <v>5103.2</v>
      </c>
      <c r="H89" s="383">
        <f t="shared" si="35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3"/>
        <v>180.80000000000069</v>
      </c>
      <c r="G90" s="382">
        <f t="shared" si="34"/>
        <v>5103.2</v>
      </c>
      <c r="H90" s="383">
        <f t="shared" si="35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3"/>
        <v>214.24000000000021</v>
      </c>
      <c r="G91" s="382">
        <f t="shared" si="34"/>
        <v>2454.7599999999998</v>
      </c>
      <c r="H91" s="383">
        <f t="shared" si="35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3"/>
        <v>270.63199999999995</v>
      </c>
      <c r="G92" s="382">
        <f t="shared" si="34"/>
        <v>1908.568</v>
      </c>
      <c r="H92" s="383">
        <f t="shared" si="35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1" priority="23">
      <formula>F31&gt;0</formula>
    </cfRule>
    <cfRule type="expression" dxfId="930" priority="24">
      <formula>F31&lt;0</formula>
    </cfRule>
  </conditionalFormatting>
  <conditionalFormatting sqref="Q7">
    <cfRule type="expression" dxfId="929" priority="21">
      <formula>Q7&gt;0</formula>
    </cfRule>
    <cfRule type="expression" dxfId="928" priority="22">
      <formula>Q7&lt;0</formula>
    </cfRule>
  </conditionalFormatting>
  <conditionalFormatting sqref="Q8">
    <cfRule type="expression" dxfId="927" priority="19">
      <formula>Q8&gt;0</formula>
    </cfRule>
    <cfRule type="expression" dxfId="92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25" priority="11">
      <formula>M53&gt;0</formula>
    </cfRule>
    <cfRule type="expression" dxfId="924" priority="12">
      <formula>M53&lt;0</formula>
    </cfRule>
  </conditionalFormatting>
  <conditionalFormatting sqref="Q10">
    <cfRule type="expression" dxfId="923" priority="9">
      <formula>Q10&gt;0</formula>
    </cfRule>
    <cfRule type="expression" dxfId="922" priority="10">
      <formula>Q10&lt;0</formula>
    </cfRule>
  </conditionalFormatting>
  <conditionalFormatting sqref="F25:F30">
    <cfRule type="expression" dxfId="921" priority="7">
      <formula>F25&gt;0</formula>
    </cfRule>
    <cfRule type="expression" dxfId="920" priority="8">
      <formula>F25&lt;0</formula>
    </cfRule>
  </conditionalFormatting>
  <conditionalFormatting sqref="H25:H30">
    <cfRule type="expression" dxfId="919" priority="5">
      <formula>H25&gt;0</formula>
    </cfRule>
    <cfRule type="expression" dxfId="918" priority="6">
      <formula>H25&lt;0</formula>
    </cfRule>
  </conditionalFormatting>
  <conditionalFormatting sqref="F83:F94">
    <cfRule type="expression" dxfId="917" priority="3">
      <formula>F83&gt;0</formula>
    </cfRule>
    <cfRule type="expression" dxfId="916" priority="4">
      <formula>F83&lt;0</formula>
    </cfRule>
  </conditionalFormatting>
  <conditionalFormatting sqref="H83:H94">
    <cfRule type="expression" dxfId="915" priority="1">
      <formula>H83&gt;0</formula>
    </cfRule>
    <cfRule type="expression" dxfId="91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42766</v>
      </c>
      <c r="X2" s="10">
        <v>52.06</v>
      </c>
      <c r="Y2" s="10">
        <v>52.4</v>
      </c>
      <c r="Z2" s="10">
        <v>51.51</v>
      </c>
      <c r="AA2" s="10">
        <v>52.31</v>
      </c>
      <c r="AB2" s="95">
        <v>6597300</v>
      </c>
      <c r="AC2" s="10">
        <v>52.31</v>
      </c>
      <c r="AD2">
        <f>Y2-Z2</f>
        <v>0.89000000000000057</v>
      </c>
      <c r="AE2" s="138">
        <f>AC2/AC3-1</f>
        <v>-7.6408787010506796E-4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52.73</v>
      </c>
      <c r="T3" s="1"/>
      <c r="W3" s="133">
        <v>42765</v>
      </c>
      <c r="X3" s="10">
        <v>52.13</v>
      </c>
      <c r="Y3" s="10">
        <v>52.4</v>
      </c>
      <c r="Z3" s="10">
        <v>51.17</v>
      </c>
      <c r="AA3" s="10">
        <v>52.35</v>
      </c>
      <c r="AB3" s="95">
        <v>8018600</v>
      </c>
      <c r="AC3" s="10">
        <v>52.35</v>
      </c>
      <c r="AD3">
        <f t="shared" ref="AD3:AD4" si="0">Y3-Z3</f>
        <v>1.2299999999999969</v>
      </c>
      <c r="AE3" s="138">
        <f t="shared" ref="AE3:AE4" si="1">AC3/AC4-1</f>
        <v>-6.6413662239089843E-3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52.73</v>
      </c>
      <c r="R4" s="505">
        <v>8.0000000000000002E-3</v>
      </c>
      <c r="T4" s="163"/>
      <c r="U4" s="1"/>
      <c r="W4" s="133">
        <v>42762</v>
      </c>
      <c r="X4" s="10">
        <v>54.08</v>
      </c>
      <c r="Y4" s="10">
        <v>54.18</v>
      </c>
      <c r="Z4" s="10">
        <v>52.38</v>
      </c>
      <c r="AA4" s="10">
        <v>52.7</v>
      </c>
      <c r="AB4" s="95">
        <v>7632500</v>
      </c>
      <c r="AC4" s="10">
        <v>52.7</v>
      </c>
      <c r="AD4">
        <f t="shared" si="0"/>
        <v>1.7999999999999972</v>
      </c>
      <c r="AE4" s="138">
        <f t="shared" si="1"/>
        <v>-2.2626112759643879E-2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51.4</v>
      </c>
      <c r="Y5" s="10">
        <v>53.99</v>
      </c>
      <c r="Z5" s="10">
        <v>51.14</v>
      </c>
      <c r="AA5" s="10">
        <v>53.92</v>
      </c>
      <c r="AB5" s="95">
        <v>15791900</v>
      </c>
      <c r="AC5" s="10">
        <v>53.92</v>
      </c>
      <c r="AD5">
        <f t="shared" ref="AD5:AD67" si="2">Y5-Z5</f>
        <v>2.8500000000000014</v>
      </c>
      <c r="AE5" s="138">
        <f t="shared" ref="AE5:AE66" si="3">AC5/AC6-1</f>
        <v>9.0173877881116082E-2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49.09</v>
      </c>
      <c r="Y6" s="10">
        <v>49.95</v>
      </c>
      <c r="Z6" s="10">
        <v>48.71</v>
      </c>
      <c r="AA6" s="10">
        <v>49.46</v>
      </c>
      <c r="AB6" s="95">
        <v>7725800</v>
      </c>
      <c r="AC6" s="10">
        <v>49.46</v>
      </c>
      <c r="AD6">
        <f t="shared" si="2"/>
        <v>1.240000000000002</v>
      </c>
      <c r="AE6" s="138">
        <f t="shared" si="3"/>
        <v>-3.8267875125880257E-3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42759</v>
      </c>
      <c r="X7" s="10">
        <v>50.12</v>
      </c>
      <c r="Y7" s="10">
        <v>50.24</v>
      </c>
      <c r="Z7" s="10">
        <v>49.58</v>
      </c>
      <c r="AA7" s="10">
        <v>49.65</v>
      </c>
      <c r="AB7" s="95">
        <v>6128700</v>
      </c>
      <c r="AC7" s="10">
        <v>49.65</v>
      </c>
      <c r="AD7">
        <f t="shared" si="2"/>
        <v>0.66000000000000369</v>
      </c>
      <c r="AE7" s="138">
        <f t="shared" si="3"/>
        <v>-5.8069683620344259E-3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51.03</v>
      </c>
      <c r="Y8" s="10">
        <v>51.14</v>
      </c>
      <c r="Z8" s="10">
        <v>49.77</v>
      </c>
      <c r="AA8" s="10">
        <v>49.94</v>
      </c>
      <c r="AB8" s="95">
        <v>4176200</v>
      </c>
      <c r="AC8" s="10">
        <v>49.94</v>
      </c>
      <c r="AD8">
        <f t="shared" si="2"/>
        <v>1.3699999999999974</v>
      </c>
      <c r="AE8" s="138">
        <f t="shared" si="3"/>
        <v>-2.2509297318457744E-2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50.14</v>
      </c>
      <c r="Y9" s="10">
        <v>51.17</v>
      </c>
      <c r="Z9" s="10">
        <v>50.14</v>
      </c>
      <c r="AA9" s="10">
        <v>51.09</v>
      </c>
      <c r="AB9" s="95">
        <v>5149000</v>
      </c>
      <c r="AC9" s="10">
        <v>51.09</v>
      </c>
      <c r="AD9">
        <f t="shared" si="2"/>
        <v>1.0300000000000011</v>
      </c>
      <c r="AE9" s="138">
        <f t="shared" si="3"/>
        <v>2.0371479928100733E-2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42754</v>
      </c>
      <c r="X10" s="10">
        <v>50.45</v>
      </c>
      <c r="Y10" s="10">
        <v>50.75</v>
      </c>
      <c r="Z10" s="10">
        <v>49.85</v>
      </c>
      <c r="AA10" s="10">
        <v>50.07</v>
      </c>
      <c r="AB10" s="95">
        <v>4237900</v>
      </c>
      <c r="AC10" s="10">
        <v>50.07</v>
      </c>
      <c r="AD10">
        <f t="shared" si="2"/>
        <v>0.89999999999999858</v>
      </c>
      <c r="AE10" s="138">
        <f t="shared" si="3"/>
        <v>-6.1532354108774223E-3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7.6E-3</v>
      </c>
      <c r="W11" s="133">
        <v>42753</v>
      </c>
      <c r="X11" s="10">
        <v>50.07</v>
      </c>
      <c r="Y11" s="10">
        <v>50.66</v>
      </c>
      <c r="Z11" s="10">
        <v>49.7</v>
      </c>
      <c r="AA11" s="10">
        <v>50.38</v>
      </c>
      <c r="AB11" s="95">
        <v>5897000</v>
      </c>
      <c r="AC11" s="10">
        <v>50.38</v>
      </c>
      <c r="AD11">
        <f t="shared" si="2"/>
        <v>0.95999999999999375</v>
      </c>
      <c r="AE11" s="138">
        <f t="shared" si="3"/>
        <v>2.7866242038216971E-3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42752</v>
      </c>
      <c r="X12" s="10">
        <v>50.88</v>
      </c>
      <c r="Y12" s="10">
        <v>51.34</v>
      </c>
      <c r="Z12" s="10">
        <v>50.22</v>
      </c>
      <c r="AA12" s="10">
        <v>50.24</v>
      </c>
      <c r="AB12" s="95">
        <v>4214900</v>
      </c>
      <c r="AC12" s="10">
        <v>50.24</v>
      </c>
      <c r="AD12">
        <f t="shared" si="2"/>
        <v>1.1200000000000045</v>
      </c>
      <c r="AE12" s="138">
        <f t="shared" si="3"/>
        <v>-1.7790811339198354E-2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42748</v>
      </c>
      <c r="X13" s="10">
        <v>51</v>
      </c>
      <c r="Y13" s="10">
        <v>51.34</v>
      </c>
      <c r="Z13" s="10">
        <v>50.78</v>
      </c>
      <c r="AA13" s="10">
        <v>51.15</v>
      </c>
      <c r="AB13" s="95">
        <v>2611300</v>
      </c>
      <c r="AC13" s="10">
        <v>51.15</v>
      </c>
      <c r="AD13">
        <f t="shared" si="2"/>
        <v>0.56000000000000227</v>
      </c>
      <c r="AE13" s="138">
        <f t="shared" si="3"/>
        <v>2.7445598902176016E-3</v>
      </c>
    </row>
    <row r="14" spans="1:31" x14ac:dyDescent="0.25">
      <c r="H14" s="72"/>
      <c r="W14" s="133">
        <v>42747</v>
      </c>
      <c r="X14" s="10">
        <v>51.68</v>
      </c>
      <c r="Y14" s="10">
        <v>51.95</v>
      </c>
      <c r="Z14" s="10">
        <v>50.26</v>
      </c>
      <c r="AA14" s="10">
        <v>51.01</v>
      </c>
      <c r="AB14" s="95">
        <v>6033600</v>
      </c>
      <c r="AC14" s="10">
        <v>51.01</v>
      </c>
      <c r="AD14">
        <f t="shared" si="2"/>
        <v>1.6900000000000048</v>
      </c>
      <c r="AE14" s="138">
        <f t="shared" si="3"/>
        <v>-1.2964396284829705E-2</v>
      </c>
    </row>
    <row r="15" spans="1:31" x14ac:dyDescent="0.25">
      <c r="H15" s="72"/>
      <c r="W15" s="133">
        <v>42746</v>
      </c>
      <c r="X15" s="10">
        <v>51.77</v>
      </c>
      <c r="Y15" s="10">
        <v>52.2</v>
      </c>
      <c r="Z15" s="10">
        <v>51.47</v>
      </c>
      <c r="AA15" s="10">
        <v>51.68</v>
      </c>
      <c r="AB15" s="95">
        <v>5928700</v>
      </c>
      <c r="AC15" s="10">
        <v>51.68</v>
      </c>
      <c r="AD15">
        <f t="shared" si="2"/>
        <v>0.73000000000000398</v>
      </c>
      <c r="AE15" s="138">
        <f t="shared" si="3"/>
        <v>6.6225165562914245E-3</v>
      </c>
    </row>
    <row r="16" spans="1:31" x14ac:dyDescent="0.25">
      <c r="H16" s="72"/>
      <c r="W16" s="133">
        <v>42745</v>
      </c>
      <c r="X16" s="10">
        <v>50.55</v>
      </c>
      <c r="Y16" s="10">
        <v>51.89</v>
      </c>
      <c r="Z16" s="10">
        <v>50.53</v>
      </c>
      <c r="AA16" s="10">
        <v>51.34</v>
      </c>
      <c r="AB16" s="95">
        <v>5522900</v>
      </c>
      <c r="AC16" s="10">
        <v>51.34</v>
      </c>
      <c r="AD16">
        <f t="shared" si="2"/>
        <v>1.3599999999999994</v>
      </c>
      <c r="AE16" s="138">
        <f t="shared" si="3"/>
        <v>2.067594433399611E-2</v>
      </c>
    </row>
    <row r="17" spans="1:31" x14ac:dyDescent="0.25">
      <c r="W17" s="133">
        <v>42744</v>
      </c>
      <c r="X17" s="10">
        <v>50</v>
      </c>
      <c r="Y17" s="10">
        <v>50.93</v>
      </c>
      <c r="Z17" s="10">
        <v>49.8</v>
      </c>
      <c r="AA17" s="10">
        <v>50.3</v>
      </c>
      <c r="AB17" s="95">
        <v>4965600</v>
      </c>
      <c r="AC17" s="10">
        <v>50.3</v>
      </c>
      <c r="AD17">
        <f t="shared" si="2"/>
        <v>1.1300000000000026</v>
      </c>
      <c r="AE17" s="138">
        <f t="shared" si="3"/>
        <v>7.410374524333907E-3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50.49</v>
      </c>
      <c r="Y18" s="10">
        <v>50.65</v>
      </c>
      <c r="Z18" s="10">
        <v>49.45</v>
      </c>
      <c r="AA18" s="10">
        <v>49.93</v>
      </c>
      <c r="AB18" s="95">
        <v>5650200</v>
      </c>
      <c r="AC18" s="10">
        <v>49.93</v>
      </c>
      <c r="AD18">
        <f t="shared" si="2"/>
        <v>1.1999999999999957</v>
      </c>
      <c r="AE18" s="138">
        <f t="shared" si="3"/>
        <v>-1.069942540122848E-2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42740</v>
      </c>
      <c r="X19" s="10">
        <v>51.44</v>
      </c>
      <c r="Y19" s="10">
        <v>52.12</v>
      </c>
      <c r="Z19" s="10">
        <v>50.12</v>
      </c>
      <c r="AA19" s="10">
        <v>50.47</v>
      </c>
      <c r="AB19" s="95">
        <v>6435100</v>
      </c>
      <c r="AC19" s="10">
        <v>50.47</v>
      </c>
      <c r="AD19">
        <f t="shared" si="2"/>
        <v>2</v>
      </c>
      <c r="AE19" s="138">
        <f t="shared" si="3"/>
        <v>-1.6179337231968738E-2</v>
      </c>
    </row>
    <row r="20" spans="1:31" x14ac:dyDescent="0.25">
      <c r="W20" s="133">
        <v>42739</v>
      </c>
      <c r="X20" s="10">
        <v>50.25</v>
      </c>
      <c r="Y20" s="10">
        <v>51.42</v>
      </c>
      <c r="Z20" s="10">
        <v>50.15</v>
      </c>
      <c r="AA20" s="10">
        <v>51.3</v>
      </c>
      <c r="AB20" s="95">
        <v>4860900</v>
      </c>
      <c r="AC20" s="10">
        <v>51.3</v>
      </c>
      <c r="AD20">
        <f t="shared" si="2"/>
        <v>1.2700000000000031</v>
      </c>
      <c r="AE20" s="138">
        <f t="shared" si="3"/>
        <v>2.6410564225690214E-2</v>
      </c>
    </row>
    <row r="21" spans="1:31" x14ac:dyDescent="0.25">
      <c r="W21" s="133">
        <v>42738</v>
      </c>
      <c r="X21" s="10">
        <v>50.4</v>
      </c>
      <c r="Y21" s="10">
        <v>51.16</v>
      </c>
      <c r="Z21" s="10">
        <v>49.81</v>
      </c>
      <c r="AA21" s="10">
        <v>49.98</v>
      </c>
      <c r="AB21" s="95">
        <v>4207500</v>
      </c>
      <c r="AC21" s="10">
        <v>49.98</v>
      </c>
      <c r="AD21">
        <f t="shared" si="2"/>
        <v>1.3499999999999943</v>
      </c>
      <c r="AE21" s="138">
        <f t="shared" si="3"/>
        <v>2.8089887640447841E-3</v>
      </c>
    </row>
    <row r="22" spans="1:31" x14ac:dyDescent="0.25">
      <c r="W22" s="133">
        <v>42734</v>
      </c>
      <c r="X22" s="10">
        <v>50.19</v>
      </c>
      <c r="Y22" s="10">
        <v>50.37</v>
      </c>
      <c r="Z22" s="10">
        <v>49.53</v>
      </c>
      <c r="AA22" s="10">
        <v>49.84</v>
      </c>
      <c r="AB22" s="95">
        <v>3257200</v>
      </c>
      <c r="AC22" s="10">
        <v>49.84</v>
      </c>
      <c r="AD22">
        <f t="shared" si="2"/>
        <v>0.83999999999999631</v>
      </c>
      <c r="AE22" s="138">
        <f t="shared" si="3"/>
        <v>-7.171314741035828E-3</v>
      </c>
    </row>
    <row r="23" spans="1:31" x14ac:dyDescent="0.25">
      <c r="W23" s="133">
        <v>42733</v>
      </c>
      <c r="X23" s="10">
        <v>50.19</v>
      </c>
      <c r="Y23" s="10">
        <v>50.62</v>
      </c>
      <c r="Z23" s="10">
        <v>49.96</v>
      </c>
      <c r="AA23" s="10">
        <v>50.2</v>
      </c>
      <c r="AB23" s="95">
        <v>2160500</v>
      </c>
      <c r="AC23" s="10">
        <v>50.2</v>
      </c>
      <c r="AD23">
        <f t="shared" si="2"/>
        <v>0.65999999999999659</v>
      </c>
      <c r="AE23" s="138">
        <f t="shared" si="3"/>
        <v>5.9796691249758283E-4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50.53</v>
      </c>
      <c r="Y24" s="10">
        <v>50.96</v>
      </c>
      <c r="Z24" s="10">
        <v>50.07</v>
      </c>
      <c r="AA24" s="10">
        <v>50.17</v>
      </c>
      <c r="AB24" s="95">
        <v>3161500</v>
      </c>
      <c r="AC24" s="10">
        <v>50.17</v>
      </c>
      <c r="AD24">
        <f t="shared" si="2"/>
        <v>0.89000000000000057</v>
      </c>
      <c r="AE24" s="138">
        <f t="shared" si="3"/>
        <v>-6.3378886908298515E-3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42731</v>
      </c>
      <c r="X25" s="10">
        <v>50.46</v>
      </c>
      <c r="Y25" s="10">
        <v>50.78</v>
      </c>
      <c r="Z25" s="10">
        <v>50.26</v>
      </c>
      <c r="AA25" s="10">
        <v>50.49</v>
      </c>
      <c r="AB25" s="95">
        <v>1874200</v>
      </c>
      <c r="AC25" s="10">
        <v>50.49</v>
      </c>
      <c r="AD25">
        <f t="shared" si="2"/>
        <v>0.52000000000000313</v>
      </c>
      <c r="AE25" s="138">
        <f t="shared" si="3"/>
        <v>7.9286422200186557E-4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42727</v>
      </c>
      <c r="X26" s="10">
        <v>50.36</v>
      </c>
      <c r="Y26" s="10">
        <v>50.72</v>
      </c>
      <c r="Z26" s="10">
        <v>50.19</v>
      </c>
      <c r="AA26" s="10">
        <v>50.45</v>
      </c>
      <c r="AB26" s="95">
        <v>1616700</v>
      </c>
      <c r="AC26" s="10">
        <v>50.45</v>
      </c>
      <c r="AD26">
        <f t="shared" si="2"/>
        <v>0.53000000000000114</v>
      </c>
      <c r="AE26" s="138">
        <f t="shared" si="3"/>
        <v>3.9800995024876773E-3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42726</v>
      </c>
      <c r="X27" s="10">
        <v>50.72</v>
      </c>
      <c r="Y27" s="10">
        <v>51.03</v>
      </c>
      <c r="Z27" s="10">
        <v>50.08</v>
      </c>
      <c r="AA27" s="10">
        <v>50.25</v>
      </c>
      <c r="AB27" s="95">
        <v>2486200</v>
      </c>
      <c r="AC27" s="10">
        <v>50.25</v>
      </c>
      <c r="AD27">
        <f t="shared" si="2"/>
        <v>0.95000000000000284</v>
      </c>
      <c r="AE27" s="138">
        <f t="shared" si="3"/>
        <v>-7.8973346495557761E-3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42725</v>
      </c>
      <c r="X28" s="10">
        <v>50.77</v>
      </c>
      <c r="Y28" s="10">
        <v>51.08</v>
      </c>
      <c r="Z28" s="10">
        <v>50.52</v>
      </c>
      <c r="AA28" s="10">
        <v>50.65</v>
      </c>
      <c r="AB28" s="95">
        <v>3954100</v>
      </c>
      <c r="AC28" s="10">
        <v>50.65</v>
      </c>
      <c r="AD28">
        <f t="shared" si="2"/>
        <v>0.55999999999999517</v>
      </c>
      <c r="AE28" s="138">
        <f t="shared" si="3"/>
        <v>-4.7160542346237344E-3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42724</v>
      </c>
      <c r="X29" s="10">
        <v>50.55</v>
      </c>
      <c r="Y29" s="10">
        <v>51.19</v>
      </c>
      <c r="Z29" s="10">
        <v>50.41</v>
      </c>
      <c r="AA29" s="10">
        <v>50.89</v>
      </c>
      <c r="AB29" s="95">
        <v>3698500</v>
      </c>
      <c r="AC29" s="10">
        <v>50.89</v>
      </c>
      <c r="AD29">
        <f t="shared" si="2"/>
        <v>0.78000000000000114</v>
      </c>
      <c r="AE29" s="138">
        <f t="shared" si="3"/>
        <v>1.0724925521350626E-2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42723</v>
      </c>
      <c r="X30" s="10">
        <v>50.26</v>
      </c>
      <c r="Y30" s="10">
        <v>50.53</v>
      </c>
      <c r="Z30" s="10">
        <v>49.72</v>
      </c>
      <c r="AA30" s="10">
        <v>50.35</v>
      </c>
      <c r="AB30" s="95">
        <v>3191700</v>
      </c>
      <c r="AC30" s="10">
        <v>50.35</v>
      </c>
      <c r="AD30">
        <f t="shared" si="2"/>
        <v>0.81000000000000227</v>
      </c>
      <c r="AE30" s="138">
        <f t="shared" si="3"/>
        <v>8.4117764870819123E-3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42720</v>
      </c>
      <c r="X31" s="10">
        <v>50.74</v>
      </c>
      <c r="Y31" s="10">
        <v>51.13</v>
      </c>
      <c r="Z31" s="10">
        <v>49.89</v>
      </c>
      <c r="AA31" s="10">
        <v>49.93</v>
      </c>
      <c r="AB31" s="95">
        <v>7358700</v>
      </c>
      <c r="AC31" s="10">
        <v>49.93</v>
      </c>
      <c r="AD31">
        <f t="shared" si="2"/>
        <v>1.240000000000002</v>
      </c>
      <c r="AE31" s="138">
        <f t="shared" si="3"/>
        <v>-1.3046056532911687E-2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42719</v>
      </c>
      <c r="X32" s="10">
        <v>49.43</v>
      </c>
      <c r="Y32" s="10">
        <v>51.31</v>
      </c>
      <c r="Z32" s="10">
        <v>49.4</v>
      </c>
      <c r="AA32" s="10">
        <v>50.59</v>
      </c>
      <c r="AB32" s="95">
        <v>8906800</v>
      </c>
      <c r="AC32" s="10">
        <v>50.59</v>
      </c>
      <c r="AD32">
        <f t="shared" si="2"/>
        <v>1.9100000000000037</v>
      </c>
      <c r="AE32" s="138">
        <f t="shared" si="3"/>
        <v>2.6582792207792361E-2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42718</v>
      </c>
      <c r="X33" s="10">
        <v>49.5</v>
      </c>
      <c r="Y33" s="10">
        <v>50</v>
      </c>
      <c r="Z33" s="10">
        <v>48.9</v>
      </c>
      <c r="AA33" s="10">
        <v>49.28</v>
      </c>
      <c r="AB33" s="95">
        <v>5822600</v>
      </c>
      <c r="AC33" s="10">
        <v>49.28</v>
      </c>
      <c r="AD33">
        <f t="shared" si="2"/>
        <v>1.1000000000000014</v>
      </c>
      <c r="AE33" s="138">
        <f t="shared" si="3"/>
        <v>-5.4490413723510267E-3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42717</v>
      </c>
      <c r="X34" s="10">
        <v>49.47</v>
      </c>
      <c r="Y34" s="10">
        <v>50.43</v>
      </c>
      <c r="Z34" s="10">
        <v>49.45</v>
      </c>
      <c r="AA34" s="10">
        <v>49.55</v>
      </c>
      <c r="AB34" s="95">
        <v>6552400</v>
      </c>
      <c r="AC34" s="10">
        <v>49.55</v>
      </c>
      <c r="AD34">
        <f t="shared" si="2"/>
        <v>0.97999999999999687</v>
      </c>
      <c r="AE34" s="138">
        <f t="shared" si="3"/>
        <v>3.6459388292484629E-3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42716</v>
      </c>
      <c r="X35" s="10">
        <v>49.36</v>
      </c>
      <c r="Y35" s="10">
        <v>49.69</v>
      </c>
      <c r="Z35" s="10">
        <v>48.92</v>
      </c>
      <c r="AA35" s="10">
        <v>49.37</v>
      </c>
      <c r="AB35" s="95">
        <v>8756200</v>
      </c>
      <c r="AC35" s="10">
        <v>49.37</v>
      </c>
      <c r="AD35">
        <f t="shared" si="2"/>
        <v>0.76999999999999602</v>
      </c>
      <c r="AE35" s="138">
        <f t="shared" si="3"/>
        <v>-8.4354288009640399E-3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42713</v>
      </c>
      <c r="X36" s="10">
        <v>49.89</v>
      </c>
      <c r="Y36" s="10">
        <v>50.68</v>
      </c>
      <c r="Z36" s="10">
        <v>49.22</v>
      </c>
      <c r="AA36" s="10">
        <v>49.79</v>
      </c>
      <c r="AB36" s="95">
        <v>6676600</v>
      </c>
      <c r="AC36" s="10">
        <v>49.79</v>
      </c>
      <c r="AD36">
        <f t="shared" si="2"/>
        <v>1.4600000000000009</v>
      </c>
      <c r="AE36" s="138">
        <f t="shared" si="3"/>
        <v>3.8306451612901693E-3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42712</v>
      </c>
      <c r="X37" s="10">
        <v>49.98</v>
      </c>
      <c r="Y37" s="10">
        <v>49.98</v>
      </c>
      <c r="Z37" s="10">
        <v>49.24</v>
      </c>
      <c r="AA37" s="10">
        <v>49.6</v>
      </c>
      <c r="AB37" s="95">
        <v>6641500</v>
      </c>
      <c r="AC37" s="10">
        <v>49.6</v>
      </c>
      <c r="AD37">
        <f t="shared" si="2"/>
        <v>0.73999999999999488</v>
      </c>
      <c r="AE37" s="138">
        <f t="shared" si="3"/>
        <v>-5.015045135406182E-3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42711</v>
      </c>
      <c r="X38" s="10">
        <v>47.71</v>
      </c>
      <c r="Y38" s="10">
        <v>49.88</v>
      </c>
      <c r="Z38" s="10">
        <v>47.4</v>
      </c>
      <c r="AA38" s="10">
        <v>49.85</v>
      </c>
      <c r="AB38" s="95">
        <v>7534300</v>
      </c>
      <c r="AC38" s="10">
        <v>49.85</v>
      </c>
      <c r="AD38">
        <f t="shared" si="2"/>
        <v>2.480000000000004</v>
      </c>
      <c r="AE38" s="138">
        <f t="shared" si="3"/>
        <v>4.5511744966443057E-2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42710</v>
      </c>
      <c r="X39" s="10">
        <v>47.39</v>
      </c>
      <c r="Y39" s="10">
        <v>47.9</v>
      </c>
      <c r="Z39" s="10">
        <v>47.16</v>
      </c>
      <c r="AA39" s="10">
        <v>47.68</v>
      </c>
      <c r="AB39" s="95">
        <v>4548300</v>
      </c>
      <c r="AC39" s="10">
        <v>47.68</v>
      </c>
      <c r="AD39">
        <f t="shared" si="2"/>
        <v>0.74000000000000199</v>
      </c>
      <c r="AE39" s="138" t="e">
        <f t="shared" si="3"/>
        <v>#DIV/0!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6" t="s">
        <v>78</v>
      </c>
      <c r="P40" s="636"/>
      <c r="W40" s="133">
        <v>42710</v>
      </c>
      <c r="X40" s="10" t="s">
        <v>349</v>
      </c>
      <c r="Y40" s="10"/>
      <c r="Z40" s="10"/>
      <c r="AA40" s="10"/>
      <c r="AB40" s="95"/>
      <c r="AC40" s="10"/>
      <c r="AD40">
        <f t="shared" si="2"/>
        <v>0</v>
      </c>
      <c r="AE40" s="138">
        <f t="shared" si="3"/>
        <v>-1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58.003</v>
      </c>
      <c r="Q41" s="2"/>
      <c r="W41" s="133">
        <v>42709</v>
      </c>
      <c r="X41" s="10">
        <v>48.08</v>
      </c>
      <c r="Y41" s="10">
        <v>48.46</v>
      </c>
      <c r="Z41" s="10">
        <v>47.04</v>
      </c>
      <c r="AA41" s="10">
        <v>47.07</v>
      </c>
      <c r="AB41" s="95">
        <v>4734200</v>
      </c>
      <c r="AC41" s="10">
        <v>46.97</v>
      </c>
      <c r="AD41">
        <f t="shared" si="2"/>
        <v>1.4200000000000017</v>
      </c>
      <c r="AE41" s="138">
        <f t="shared" si="3"/>
        <v>-1.7569546120058677E-2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57.475700000000003</v>
      </c>
      <c r="Q42" s="2"/>
      <c r="T42" s="91" t="s">
        <v>113</v>
      </c>
      <c r="W42" s="133">
        <v>42706</v>
      </c>
      <c r="X42" s="10">
        <v>47.37</v>
      </c>
      <c r="Y42" s="10">
        <v>48.24</v>
      </c>
      <c r="Z42" s="10">
        <v>47.3</v>
      </c>
      <c r="AA42" s="10">
        <v>47.91</v>
      </c>
      <c r="AB42" s="95">
        <v>4843600</v>
      </c>
      <c r="AC42" s="10">
        <v>47.81</v>
      </c>
      <c r="AD42">
        <f t="shared" si="2"/>
        <v>0.94000000000000483</v>
      </c>
      <c r="AE42" s="138">
        <f t="shared" si="3"/>
        <v>1.7883755588673722E-2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56.948399999999999</v>
      </c>
      <c r="Q43" s="2"/>
      <c r="T43" s="128" t="s">
        <v>98</v>
      </c>
      <c r="U43" s="129">
        <v>52.31</v>
      </c>
      <c r="W43" s="133">
        <v>42705</v>
      </c>
      <c r="X43" s="10">
        <v>46.36</v>
      </c>
      <c r="Y43" s="10">
        <v>47.44</v>
      </c>
      <c r="Z43" s="10">
        <v>46.19</v>
      </c>
      <c r="AA43" s="10">
        <v>47.07</v>
      </c>
      <c r="AB43" s="95">
        <v>5594800</v>
      </c>
      <c r="AC43" s="10">
        <v>46.97</v>
      </c>
      <c r="AD43">
        <f t="shared" si="2"/>
        <v>1.25</v>
      </c>
      <c r="AE43" s="138">
        <f t="shared" si="3"/>
        <v>9.890346162115593E-3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56.421100000000003</v>
      </c>
      <c r="Q44" s="2"/>
      <c r="T44" s="93" t="s">
        <v>99</v>
      </c>
      <c r="U44" s="130">
        <v>52.55</v>
      </c>
      <c r="W44" s="133">
        <v>42704</v>
      </c>
      <c r="X44" s="10">
        <v>46.1</v>
      </c>
      <c r="Y44" s="10">
        <v>47.33</v>
      </c>
      <c r="Z44" s="10">
        <v>44.7</v>
      </c>
      <c r="AA44" s="10">
        <v>46.61</v>
      </c>
      <c r="AB44" s="95">
        <v>6640900</v>
      </c>
      <c r="AC44" s="10">
        <v>46.51</v>
      </c>
      <c r="AD44">
        <f t="shared" si="2"/>
        <v>2.6299999999999955</v>
      </c>
      <c r="AE44" s="138">
        <f t="shared" si="3"/>
        <v>-1.3364446330080715E-2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55.893799999999999</v>
      </c>
      <c r="Q45" s="2"/>
      <c r="T45" s="93" t="s">
        <v>100</v>
      </c>
      <c r="U45" s="130" t="s">
        <v>129</v>
      </c>
      <c r="W45" s="133">
        <v>42703</v>
      </c>
      <c r="X45" s="10">
        <v>47.56</v>
      </c>
      <c r="Y45" s="10">
        <v>47.83</v>
      </c>
      <c r="Z45" s="10">
        <v>47.21</v>
      </c>
      <c r="AA45" s="10">
        <v>47.24</v>
      </c>
      <c r="AB45" s="95">
        <v>4453400</v>
      </c>
      <c r="AC45" s="10">
        <v>47.14</v>
      </c>
      <c r="AD45">
        <f t="shared" si="2"/>
        <v>0.61999999999999744</v>
      </c>
      <c r="AE45" s="138">
        <f t="shared" si="3"/>
        <v>-5.9046815689582921E-3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55.366500000000002</v>
      </c>
      <c r="Q46" s="2"/>
      <c r="T46" s="93" t="s">
        <v>101</v>
      </c>
      <c r="U46" s="130" t="s">
        <v>129</v>
      </c>
      <c r="W46" s="133">
        <v>42702</v>
      </c>
      <c r="X46" s="10">
        <v>47.41</v>
      </c>
      <c r="Y46" s="10">
        <v>47.77</v>
      </c>
      <c r="Z46" s="10">
        <v>47.15</v>
      </c>
      <c r="AA46" s="10">
        <v>47.52</v>
      </c>
      <c r="AB46" s="95">
        <v>4230900</v>
      </c>
      <c r="AC46" s="10">
        <v>47.42</v>
      </c>
      <c r="AD46">
        <f t="shared" si="2"/>
        <v>0.62000000000000455</v>
      </c>
      <c r="AE46" s="138">
        <f t="shared" si="3"/>
        <v>1.4783526927137913E-3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54.839199999999998</v>
      </c>
      <c r="Q47" s="2"/>
      <c r="T47" s="93" t="s">
        <v>102</v>
      </c>
      <c r="U47" s="130">
        <v>62.2</v>
      </c>
      <c r="W47" s="133">
        <v>42699</v>
      </c>
      <c r="X47" s="10">
        <v>47.31</v>
      </c>
      <c r="Y47" s="10">
        <v>47.91</v>
      </c>
      <c r="Z47" s="10">
        <v>47.23</v>
      </c>
      <c r="AA47" s="10">
        <v>47.45</v>
      </c>
      <c r="AB47" s="95">
        <v>2499100</v>
      </c>
      <c r="AC47" s="10">
        <v>47.35</v>
      </c>
      <c r="AD47">
        <f t="shared" si="2"/>
        <v>0.67999999999999972</v>
      </c>
      <c r="AE47" s="138">
        <f t="shared" si="3"/>
        <v>1.6924053310767295E-3</v>
      </c>
    </row>
    <row r="48" spans="2:31" x14ac:dyDescent="0.25">
      <c r="O48" s="83">
        <v>1.03</v>
      </c>
      <c r="P48" s="83">
        <f t="shared" si="49"/>
        <v>54.311900000000001</v>
      </c>
      <c r="Q48" s="2"/>
      <c r="T48" s="93" t="s">
        <v>103</v>
      </c>
      <c r="U48" s="130">
        <v>0.99245300000000003</v>
      </c>
      <c r="W48" s="133">
        <v>42697</v>
      </c>
      <c r="X48" s="10">
        <v>46.99</v>
      </c>
      <c r="Y48" s="10">
        <v>47.46</v>
      </c>
      <c r="Z48" s="10">
        <v>46.13</v>
      </c>
      <c r="AA48" s="10">
        <v>47.37</v>
      </c>
      <c r="AB48" s="95">
        <v>5316200</v>
      </c>
      <c r="AC48" s="10">
        <v>47.27</v>
      </c>
      <c r="AD48">
        <f t="shared" si="2"/>
        <v>1.3299999999999983</v>
      </c>
      <c r="AE48" s="138">
        <f t="shared" si="3"/>
        <v>5.7446808510639435E-3</v>
      </c>
    </row>
    <row r="49" spans="1:31" x14ac:dyDescent="0.25">
      <c r="O49" s="83">
        <v>1.02</v>
      </c>
      <c r="P49" s="83">
        <f t="shared" si="49"/>
        <v>53.784599999999998</v>
      </c>
      <c r="Q49" s="2"/>
      <c r="T49" s="93" t="s">
        <v>104</v>
      </c>
      <c r="U49" s="130" t="s">
        <v>486</v>
      </c>
      <c r="W49" s="133">
        <v>42696</v>
      </c>
      <c r="X49" s="10">
        <v>47.69</v>
      </c>
      <c r="Y49" s="10">
        <v>47.99</v>
      </c>
      <c r="Z49" s="10">
        <v>46.75</v>
      </c>
      <c r="AA49" s="10">
        <v>47.1</v>
      </c>
      <c r="AB49" s="95">
        <v>7401300</v>
      </c>
      <c r="AC49" s="10">
        <v>47</v>
      </c>
      <c r="AD49">
        <f t="shared" si="2"/>
        <v>1.240000000000002</v>
      </c>
      <c r="AE49" s="138">
        <f t="shared" si="3"/>
        <v>-5.5014811680067499E-3</v>
      </c>
    </row>
    <row r="50" spans="1:31" x14ac:dyDescent="0.25">
      <c r="O50" s="83">
        <v>1.01</v>
      </c>
      <c r="P50" s="83">
        <f t="shared" si="49"/>
        <v>53.257300000000001</v>
      </c>
      <c r="Q50" s="2"/>
      <c r="T50" s="93"/>
      <c r="U50" s="130"/>
      <c r="W50" s="133">
        <v>42695</v>
      </c>
      <c r="X50" s="10">
        <v>47.08</v>
      </c>
      <c r="Y50" s="10">
        <v>47.68</v>
      </c>
      <c r="Z50" s="10">
        <v>46.98</v>
      </c>
      <c r="AA50" s="10">
        <v>47.36</v>
      </c>
      <c r="AB50" s="95">
        <v>6760700</v>
      </c>
      <c r="AC50" s="10">
        <v>47.26</v>
      </c>
      <c r="AD50">
        <f t="shared" si="2"/>
        <v>0.70000000000000284</v>
      </c>
      <c r="AE50" s="138">
        <f t="shared" si="3"/>
        <v>6.3884156729130392E-3</v>
      </c>
    </row>
    <row r="51" spans="1:31" x14ac:dyDescent="0.25">
      <c r="O51" s="83">
        <v>1</v>
      </c>
      <c r="P51" s="83">
        <f t="shared" si="49"/>
        <v>52.73</v>
      </c>
      <c r="Q51" s="2"/>
      <c r="T51" s="93" t="s">
        <v>105</v>
      </c>
      <c r="U51" s="130" t="s">
        <v>546</v>
      </c>
      <c r="W51" s="133">
        <v>42692</v>
      </c>
      <c r="X51" s="10">
        <v>46.91</v>
      </c>
      <c r="Y51" s="10">
        <v>47.25</v>
      </c>
      <c r="Z51" s="10">
        <v>46.68</v>
      </c>
      <c r="AA51" s="10">
        <v>47.06</v>
      </c>
      <c r="AB51" s="95">
        <v>6783000</v>
      </c>
      <c r="AC51" s="10">
        <v>46.96</v>
      </c>
      <c r="AD51">
        <f t="shared" si="2"/>
        <v>0.57000000000000028</v>
      </c>
      <c r="AE51" s="138">
        <f t="shared" si="3"/>
        <v>7.9416183730414147E-3</v>
      </c>
    </row>
    <row r="52" spans="1:31" x14ac:dyDescent="0.25">
      <c r="O52" s="83">
        <v>0.99</v>
      </c>
      <c r="P52" s="83">
        <f t="shared" si="49"/>
        <v>52.202699999999993</v>
      </c>
      <c r="Q52" s="2"/>
      <c r="T52" s="93" t="s">
        <v>106</v>
      </c>
      <c r="U52" s="130" t="s">
        <v>487</v>
      </c>
      <c r="W52" s="133">
        <v>42691</v>
      </c>
      <c r="X52" s="10">
        <v>45.69</v>
      </c>
      <c r="Y52" s="10">
        <v>46.74</v>
      </c>
      <c r="Z52" s="10">
        <v>45.35</v>
      </c>
      <c r="AA52" s="10">
        <v>46.69</v>
      </c>
      <c r="AB52" s="95">
        <v>5915500</v>
      </c>
      <c r="AC52" s="10">
        <v>46.59</v>
      </c>
      <c r="AD52">
        <f t="shared" si="2"/>
        <v>1.3900000000000006</v>
      </c>
      <c r="AE52" s="138">
        <f t="shared" si="3"/>
        <v>1.8360655737704956E-2</v>
      </c>
    </row>
    <row r="53" spans="1:31" x14ac:dyDescent="0.25">
      <c r="O53" s="83">
        <v>0.98</v>
      </c>
      <c r="P53" s="83">
        <f t="shared" si="49"/>
        <v>51.675399999999996</v>
      </c>
      <c r="Q53" s="2"/>
      <c r="T53" s="93" t="s">
        <v>107</v>
      </c>
      <c r="U53" s="131">
        <v>4952546</v>
      </c>
      <c r="W53" s="133">
        <v>42690</v>
      </c>
      <c r="X53" s="10">
        <v>46.04</v>
      </c>
      <c r="Y53" s="10">
        <v>46.34</v>
      </c>
      <c r="Z53" s="10">
        <v>45.45</v>
      </c>
      <c r="AA53" s="10">
        <v>45.85</v>
      </c>
      <c r="AB53" s="95">
        <v>6502600</v>
      </c>
      <c r="AC53" s="10">
        <v>45.75</v>
      </c>
      <c r="AD53">
        <f t="shared" si="2"/>
        <v>0.89000000000000057</v>
      </c>
      <c r="AE53" s="138">
        <f t="shared" si="3"/>
        <v>-8.6673889490790357E-3</v>
      </c>
    </row>
    <row r="54" spans="1:31" x14ac:dyDescent="0.25">
      <c r="O54" s="83">
        <v>0.97</v>
      </c>
      <c r="P54" s="83">
        <f t="shared" si="49"/>
        <v>51.148099999999992</v>
      </c>
      <c r="T54" s="93" t="s">
        <v>110</v>
      </c>
      <c r="U54" s="131">
        <v>6069820</v>
      </c>
      <c r="W54" s="133">
        <v>42689</v>
      </c>
      <c r="X54" s="10">
        <v>46.55</v>
      </c>
      <c r="Y54" s="10">
        <v>47.3</v>
      </c>
      <c r="Z54" s="10">
        <v>45.68</v>
      </c>
      <c r="AA54" s="10">
        <v>46.25</v>
      </c>
      <c r="AB54" s="95">
        <v>9921400</v>
      </c>
      <c r="AC54" s="10">
        <v>46.15</v>
      </c>
      <c r="AD54">
        <f t="shared" si="2"/>
        <v>1.6199999999999974</v>
      </c>
      <c r="AE54" s="138">
        <f t="shared" si="3"/>
        <v>1.9889502762430844E-2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50.620799999999996</v>
      </c>
      <c r="T55" s="93" t="s">
        <v>108</v>
      </c>
      <c r="U55" s="130" t="s">
        <v>547</v>
      </c>
      <c r="W55" s="133">
        <v>42688</v>
      </c>
      <c r="X55" s="10">
        <v>43.9</v>
      </c>
      <c r="Y55" s="10">
        <v>45.45</v>
      </c>
      <c r="Z55" s="10">
        <v>43.88</v>
      </c>
      <c r="AA55" s="10">
        <v>45.35</v>
      </c>
      <c r="AB55" s="95">
        <v>11144700</v>
      </c>
      <c r="AC55" s="10">
        <v>45.25</v>
      </c>
      <c r="AD55">
        <f t="shared" si="2"/>
        <v>1.5700000000000003</v>
      </c>
      <c r="AE55" s="138">
        <f t="shared" si="3"/>
        <v>3.4285714285714253E-2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50.093499999999992</v>
      </c>
      <c r="T56" s="93" t="s">
        <v>111</v>
      </c>
      <c r="U56" s="130">
        <v>14.85</v>
      </c>
      <c r="W56" s="133">
        <v>42685</v>
      </c>
      <c r="X56" s="10">
        <v>43.5</v>
      </c>
      <c r="Y56" s="10">
        <v>43.85</v>
      </c>
      <c r="Z56" s="10">
        <v>42.99</v>
      </c>
      <c r="AA56" s="10">
        <v>43.84</v>
      </c>
      <c r="AB56" s="95">
        <v>7906600</v>
      </c>
      <c r="AC56" s="10">
        <v>43.75</v>
      </c>
      <c r="AD56">
        <f t="shared" si="2"/>
        <v>0.85999999999999943</v>
      </c>
      <c r="AE56" s="138">
        <f t="shared" si="3"/>
        <v>4.5924225028703969E-3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49.566199999999995</v>
      </c>
      <c r="T57" s="93" t="s">
        <v>112</v>
      </c>
      <c r="U57" s="130">
        <v>3.55</v>
      </c>
      <c r="W57" s="133">
        <v>42684</v>
      </c>
      <c r="X57" s="10">
        <v>42.64</v>
      </c>
      <c r="Y57" s="10">
        <v>43.85</v>
      </c>
      <c r="Z57" s="10">
        <v>42.58</v>
      </c>
      <c r="AA57" s="10">
        <v>43.64</v>
      </c>
      <c r="AB57" s="95">
        <v>10325700</v>
      </c>
      <c r="AC57" s="10">
        <v>43.55</v>
      </c>
      <c r="AD57">
        <f t="shared" si="2"/>
        <v>1.2700000000000031</v>
      </c>
      <c r="AE57" s="138">
        <f t="shared" si="3"/>
        <v>3.0037842951750049E-2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49.038899999999998</v>
      </c>
      <c r="T58" s="93" t="s">
        <v>109</v>
      </c>
      <c r="U58" s="130" t="s">
        <v>548</v>
      </c>
      <c r="W58" s="133">
        <v>42683</v>
      </c>
      <c r="X58" s="10">
        <v>40.799999999999997</v>
      </c>
      <c r="Y58" s="10">
        <v>42.46</v>
      </c>
      <c r="Z58" s="10">
        <v>40.75</v>
      </c>
      <c r="AA58" s="10">
        <v>42.37</v>
      </c>
      <c r="AB58" s="95">
        <v>8472600</v>
      </c>
      <c r="AC58" s="10">
        <v>42.28</v>
      </c>
      <c r="AD58">
        <f t="shared" si="2"/>
        <v>1.7100000000000009</v>
      </c>
      <c r="AE58" s="138">
        <f t="shared" si="3"/>
        <v>1.0516252390057268E-2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48.511600000000001</v>
      </c>
      <c r="W59" s="133">
        <v>42682</v>
      </c>
      <c r="X59" s="10">
        <v>41.57</v>
      </c>
      <c r="Y59" s="10">
        <v>42</v>
      </c>
      <c r="Z59" s="10">
        <v>41.22</v>
      </c>
      <c r="AA59" s="10">
        <v>41.93</v>
      </c>
      <c r="AB59" s="95">
        <v>8784000</v>
      </c>
      <c r="AC59" s="10">
        <v>41.84</v>
      </c>
      <c r="AD59">
        <f t="shared" si="2"/>
        <v>0.78000000000000114</v>
      </c>
      <c r="AE59" s="138">
        <f t="shared" si="3"/>
        <v>8.6788813886211624E-3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47.984299999999998</v>
      </c>
      <c r="W60" s="133">
        <v>42681</v>
      </c>
      <c r="X60" s="10">
        <v>41</v>
      </c>
      <c r="Y60" s="10">
        <v>41.57</v>
      </c>
      <c r="Z60" s="10">
        <v>40.71</v>
      </c>
      <c r="AA60" s="10">
        <v>41.57</v>
      </c>
      <c r="AB60" s="95">
        <v>7740800</v>
      </c>
      <c r="AC60" s="10">
        <v>41.48</v>
      </c>
      <c r="AD60">
        <f t="shared" si="2"/>
        <v>0.85999999999999943</v>
      </c>
      <c r="AE60" s="138">
        <f t="shared" si="3"/>
        <v>2.9535864978902815E-2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47.457000000000001</v>
      </c>
      <c r="W61" s="133">
        <v>42678</v>
      </c>
      <c r="X61" s="10">
        <v>39.69</v>
      </c>
      <c r="Y61" s="10">
        <v>40.93</v>
      </c>
      <c r="Z61" s="10">
        <v>39.56</v>
      </c>
      <c r="AA61" s="10">
        <v>40.380000000000003</v>
      </c>
      <c r="AB61" s="95">
        <v>7294000</v>
      </c>
      <c r="AC61" s="10">
        <v>40.29</v>
      </c>
      <c r="AD61">
        <f t="shared" si="2"/>
        <v>1.3699999999999974</v>
      </c>
      <c r="AE61" s="138">
        <f t="shared" si="3"/>
        <v>1.6910651186269554E-2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42677</v>
      </c>
      <c r="X62" s="10">
        <v>39.82</v>
      </c>
      <c r="Y62" s="10">
        <v>40.39</v>
      </c>
      <c r="Z62" s="10">
        <v>39.51</v>
      </c>
      <c r="AA62" s="10">
        <v>39.700000000000003</v>
      </c>
      <c r="AB62" s="95">
        <v>5187600</v>
      </c>
      <c r="AC62" s="10">
        <v>39.619999999999997</v>
      </c>
      <c r="AD62">
        <f t="shared" si="2"/>
        <v>0.88000000000000256</v>
      </c>
      <c r="AE62" s="138">
        <f t="shared" si="3"/>
        <v>2.2767518340500725E-3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42676</v>
      </c>
      <c r="X63" s="10">
        <v>39.57</v>
      </c>
      <c r="Y63" s="10">
        <v>40.1</v>
      </c>
      <c r="Z63" s="10">
        <v>39.43</v>
      </c>
      <c r="AA63" s="10">
        <v>39.61</v>
      </c>
      <c r="AB63" s="95">
        <v>6691500</v>
      </c>
      <c r="AC63" s="10">
        <v>39.53</v>
      </c>
      <c r="AD63">
        <f t="shared" si="2"/>
        <v>0.67000000000000171</v>
      </c>
      <c r="AE63" s="138">
        <f t="shared" si="3"/>
        <v>-1.7676767676767513E-3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42675</v>
      </c>
      <c r="X64" s="10">
        <v>39.979999999999997</v>
      </c>
      <c r="Y64" s="10">
        <v>40.42</v>
      </c>
      <c r="Z64" s="10">
        <v>39.33</v>
      </c>
      <c r="AA64" s="10">
        <v>39.68</v>
      </c>
      <c r="AB64" s="95">
        <v>8004600</v>
      </c>
      <c r="AC64" s="10">
        <v>39.6</v>
      </c>
      <c r="AD64">
        <f t="shared" si="2"/>
        <v>1.0900000000000034</v>
      </c>
      <c r="AE64" s="138">
        <f t="shared" si="3"/>
        <v>-9.009009009009028E-3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42674</v>
      </c>
      <c r="X65" s="10">
        <v>39.49</v>
      </c>
      <c r="Y65" s="10">
        <v>40.47</v>
      </c>
      <c r="Z65" s="10">
        <v>39.15</v>
      </c>
      <c r="AA65" s="10">
        <v>40.049999999999997</v>
      </c>
      <c r="AB65" s="95">
        <v>8148800</v>
      </c>
      <c r="AC65" s="10">
        <v>39.96</v>
      </c>
      <c r="AD65">
        <f t="shared" si="2"/>
        <v>1.3200000000000003</v>
      </c>
      <c r="AE65" s="138">
        <f t="shared" si="3"/>
        <v>2.1994884910485846E-2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42671</v>
      </c>
      <c r="X66" s="10">
        <v>39.29</v>
      </c>
      <c r="Y66" s="10">
        <v>39.840000000000003</v>
      </c>
      <c r="Z66" s="10">
        <v>38.950000000000003</v>
      </c>
      <c r="AA66" s="10">
        <v>39.18</v>
      </c>
      <c r="AB66" s="95">
        <v>10321200</v>
      </c>
      <c r="AC66" s="10">
        <v>39.1</v>
      </c>
      <c r="AD66">
        <f t="shared" si="2"/>
        <v>0.89000000000000057</v>
      </c>
      <c r="AE66" s="138">
        <f t="shared" si="3"/>
        <v>-1.5321756894789429E-3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42670</v>
      </c>
      <c r="X67" s="10">
        <v>38.5</v>
      </c>
      <c r="Y67" s="10">
        <v>39.58</v>
      </c>
      <c r="Z67" s="10">
        <v>37.65</v>
      </c>
      <c r="AA67" s="10">
        <v>39.24</v>
      </c>
      <c r="AB67" s="95">
        <v>22002700</v>
      </c>
      <c r="AC67" s="10">
        <v>39.159999999999997</v>
      </c>
      <c r="AD67">
        <f t="shared" si="2"/>
        <v>1.9299999999999997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42669</v>
      </c>
      <c r="X68" s="10">
        <v>41.95</v>
      </c>
      <c r="Y68" s="10">
        <v>41.95</v>
      </c>
      <c r="Z68" s="10">
        <v>36.909999999999997</v>
      </c>
      <c r="AA68" s="10">
        <v>38.4</v>
      </c>
      <c r="AB68" s="95">
        <v>43824900</v>
      </c>
      <c r="AC68" s="10">
        <v>38.32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13" priority="15">
      <formula>F39&gt;0</formula>
    </cfRule>
    <cfRule type="expression" dxfId="912" priority="16">
      <formula>F39&lt;0</formula>
    </cfRule>
  </conditionalFormatting>
  <conditionalFormatting sqref="Q7">
    <cfRule type="expression" dxfId="911" priority="13">
      <formula>Q7&gt;0</formula>
    </cfRule>
    <cfRule type="expression" dxfId="910" priority="14">
      <formula>Q7&lt;0</formula>
    </cfRule>
  </conditionalFormatting>
  <conditionalFormatting sqref="Q8">
    <cfRule type="expression" dxfId="909" priority="11">
      <formula>Q8&gt;0</formula>
    </cfRule>
    <cfRule type="expression" dxfId="908" priority="12">
      <formula>Q8&lt;0</formula>
    </cfRule>
  </conditionalFormatting>
  <conditionalFormatting sqref="F25:F38">
    <cfRule type="expression" dxfId="907" priority="9">
      <formula>F25&gt;0</formula>
    </cfRule>
    <cfRule type="expression" dxfId="906" priority="10">
      <formula>F25&lt;0</formula>
    </cfRule>
  </conditionalFormatting>
  <conditionalFormatting sqref="H25:H38">
    <cfRule type="expression" dxfId="905" priority="7">
      <formula>H25&gt;0</formula>
    </cfRule>
    <cfRule type="expression" dxfId="90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03" priority="3">
      <formula>M55&gt;0</formula>
    </cfRule>
    <cfRule type="expression" dxfId="902" priority="4">
      <formula>M55&lt;0</formula>
    </cfRule>
  </conditionalFormatting>
  <conditionalFormatting sqref="Q10">
    <cfRule type="expression" dxfId="901" priority="1">
      <formula>Q10&gt;0</formula>
    </cfRule>
    <cfRule type="expression" dxfId="90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42766</v>
      </c>
      <c r="X2" s="9">
        <v>34.520000000000003</v>
      </c>
      <c r="Y2" s="9">
        <v>34.65</v>
      </c>
      <c r="Z2" s="9">
        <v>34.130000000000003</v>
      </c>
      <c r="AA2" s="9">
        <v>34.53</v>
      </c>
      <c r="AB2" s="104">
        <v>1470300</v>
      </c>
      <c r="AC2" s="9">
        <v>34.53</v>
      </c>
      <c r="AD2" s="40">
        <f>Y2-Z2</f>
        <v>0.51999999999999602</v>
      </c>
      <c r="AE2" s="162">
        <f>AC2/AC3-1</f>
        <v>1.1719894520949348E-2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34.74</v>
      </c>
      <c r="T3" s="1"/>
      <c r="W3" s="110">
        <v>42765</v>
      </c>
      <c r="X3" s="9">
        <v>34.1</v>
      </c>
      <c r="Y3" s="9">
        <v>34.270000000000003</v>
      </c>
      <c r="Z3" s="9">
        <v>33.89</v>
      </c>
      <c r="AA3" s="9">
        <v>34.130000000000003</v>
      </c>
      <c r="AB3" s="104">
        <v>1123400</v>
      </c>
      <c r="AC3" s="9">
        <v>34.130000000000003</v>
      </c>
      <c r="AD3" s="40">
        <f t="shared" ref="AD3:AD66" si="0">Y3-Z3</f>
        <v>0.38000000000000256</v>
      </c>
      <c r="AE3" s="162">
        <f t="shared" ref="AE3:AE66" si="1">AC3/AC4-1</f>
        <v>-5.8258083309057351E-3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34.74</v>
      </c>
      <c r="R4" s="505">
        <v>6.1000000000000004E-3</v>
      </c>
      <c r="T4" s="163"/>
      <c r="W4" s="110">
        <v>42762</v>
      </c>
      <c r="X4" s="9">
        <v>34.57</v>
      </c>
      <c r="Y4" s="9">
        <v>34.69</v>
      </c>
      <c r="Z4" s="9">
        <v>34.28</v>
      </c>
      <c r="AA4" s="9">
        <v>34.33</v>
      </c>
      <c r="AB4" s="104">
        <v>921700</v>
      </c>
      <c r="AC4" s="9">
        <v>34.33</v>
      </c>
      <c r="AD4" s="40">
        <f t="shared" si="0"/>
        <v>0.40999999999999659</v>
      </c>
      <c r="AE4" s="162">
        <f t="shared" si="1"/>
        <v>-2.9044437990125571E-3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42761</v>
      </c>
      <c r="X5" s="9">
        <v>34.770000000000003</v>
      </c>
      <c r="Y5" s="9">
        <v>34.950000000000003</v>
      </c>
      <c r="Z5" s="9">
        <v>34.39</v>
      </c>
      <c r="AA5" s="9">
        <v>34.43</v>
      </c>
      <c r="AB5" s="104">
        <v>1378000</v>
      </c>
      <c r="AC5" s="9">
        <v>34.43</v>
      </c>
      <c r="AD5" s="40">
        <f t="shared" si="0"/>
        <v>0.56000000000000227</v>
      </c>
      <c r="AE5" s="162">
        <f t="shared" si="1"/>
        <v>-1.0916403332375868E-2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42760</v>
      </c>
      <c r="X6" s="9">
        <v>34.58</v>
      </c>
      <c r="Y6" s="9">
        <v>34.880000000000003</v>
      </c>
      <c r="Z6" s="9">
        <v>34.5</v>
      </c>
      <c r="AA6" s="9">
        <v>34.81</v>
      </c>
      <c r="AB6" s="104">
        <v>2817300</v>
      </c>
      <c r="AC6" s="9">
        <v>34.81</v>
      </c>
      <c r="AD6" s="40">
        <f t="shared" si="0"/>
        <v>0.38000000000000256</v>
      </c>
      <c r="AE6" s="162">
        <f t="shared" si="1"/>
        <v>7.5253256150507042E-3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42759</v>
      </c>
      <c r="X7" s="9">
        <v>34.36</v>
      </c>
      <c r="Y7" s="9">
        <v>35.06</v>
      </c>
      <c r="Z7" s="9">
        <v>34.229999999999997</v>
      </c>
      <c r="AA7" s="9">
        <v>34.549999999999997</v>
      </c>
      <c r="AB7" s="104">
        <v>2927000</v>
      </c>
      <c r="AC7" s="9">
        <v>34.549999999999997</v>
      </c>
      <c r="AD7" s="40">
        <f t="shared" si="0"/>
        <v>0.8300000000000054</v>
      </c>
      <c r="AE7" s="162">
        <f t="shared" si="1"/>
        <v>8.7591240875910525E-3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42758</v>
      </c>
      <c r="X8" s="9">
        <v>34.03</v>
      </c>
      <c r="Y8" s="9">
        <v>34.270000000000003</v>
      </c>
      <c r="Z8" s="9">
        <v>33.92</v>
      </c>
      <c r="AA8" s="9">
        <v>34.25</v>
      </c>
      <c r="AB8" s="104">
        <v>1454400</v>
      </c>
      <c r="AC8" s="9">
        <v>34.25</v>
      </c>
      <c r="AD8" s="40">
        <f t="shared" si="0"/>
        <v>0.35000000000000142</v>
      </c>
      <c r="AE8" s="162">
        <f t="shared" si="1"/>
        <v>6.4648839259475732E-3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42755</v>
      </c>
      <c r="X9" s="9">
        <v>34.01</v>
      </c>
      <c r="Y9" s="9">
        <v>34.11</v>
      </c>
      <c r="Z9" s="9">
        <v>33.69</v>
      </c>
      <c r="AA9" s="9">
        <v>34.03</v>
      </c>
      <c r="AB9" s="104">
        <v>2005100</v>
      </c>
      <c r="AC9" s="9">
        <v>34.03</v>
      </c>
      <c r="AD9" s="40">
        <f t="shared" si="0"/>
        <v>0.42000000000000171</v>
      </c>
      <c r="AE9" s="162">
        <f t="shared" si="1"/>
        <v>5.0206733608979537E-3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42754</v>
      </c>
      <c r="X10" s="9">
        <v>33.130000000000003</v>
      </c>
      <c r="Y10" s="9">
        <v>33.94</v>
      </c>
      <c r="Z10" s="9">
        <v>33.090000000000003</v>
      </c>
      <c r="AA10" s="9">
        <v>33.86</v>
      </c>
      <c r="AB10" s="104">
        <v>5042600</v>
      </c>
      <c r="AC10" s="9">
        <v>33.86</v>
      </c>
      <c r="AD10" s="40">
        <f t="shared" si="0"/>
        <v>0.84999999999999432</v>
      </c>
      <c r="AE10" s="162">
        <f t="shared" si="1"/>
        <v>2.668283808368721E-2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42753</v>
      </c>
      <c r="X11" s="9">
        <v>32.520000000000003</v>
      </c>
      <c r="Y11" s="9">
        <v>33.020000000000003</v>
      </c>
      <c r="Z11" s="9">
        <v>32.21</v>
      </c>
      <c r="AA11" s="9">
        <v>32.979999999999997</v>
      </c>
      <c r="AB11" s="104">
        <v>3065100</v>
      </c>
      <c r="AC11" s="9">
        <v>32.979999999999997</v>
      </c>
      <c r="AD11" s="40">
        <f t="shared" si="0"/>
        <v>0.81000000000000227</v>
      </c>
      <c r="AE11" s="162">
        <f t="shared" si="1"/>
        <v>2.3905619372865505E-2</v>
      </c>
    </row>
    <row r="12" spans="1:31" x14ac:dyDescent="0.25">
      <c r="W12" s="110">
        <v>42752</v>
      </c>
      <c r="X12" s="9">
        <v>32.19</v>
      </c>
      <c r="Y12" s="9">
        <v>32.590000000000003</v>
      </c>
      <c r="Z12" s="9">
        <v>31.96</v>
      </c>
      <c r="AA12" s="9">
        <v>32.21</v>
      </c>
      <c r="AB12" s="104">
        <v>2929200</v>
      </c>
      <c r="AC12" s="9">
        <v>32.21</v>
      </c>
      <c r="AD12" s="40">
        <f t="shared" si="0"/>
        <v>0.63000000000000256</v>
      </c>
      <c r="AE12" s="162">
        <f t="shared" si="1"/>
        <v>1.8662519440124647E-3</v>
      </c>
    </row>
    <row r="13" spans="1:31" x14ac:dyDescent="0.25">
      <c r="W13" s="110">
        <v>42748</v>
      </c>
      <c r="X13" s="9">
        <v>32.299999999999997</v>
      </c>
      <c r="Y13" s="9">
        <v>32.4</v>
      </c>
      <c r="Z13" s="9">
        <v>31.97</v>
      </c>
      <c r="AA13" s="9">
        <v>32.15</v>
      </c>
      <c r="AB13" s="104">
        <v>1090500</v>
      </c>
      <c r="AC13" s="9">
        <v>32.15</v>
      </c>
      <c r="AD13" s="40">
        <f t="shared" si="0"/>
        <v>0.42999999999999972</v>
      </c>
      <c r="AE13" s="162">
        <f t="shared" si="1"/>
        <v>-2.7915632754343944E-3</v>
      </c>
    </row>
    <row r="14" spans="1:31" x14ac:dyDescent="0.25">
      <c r="W14" s="110">
        <v>42747</v>
      </c>
      <c r="X14" s="9">
        <v>32.67</v>
      </c>
      <c r="Y14" s="9">
        <v>32.75</v>
      </c>
      <c r="Z14" s="9">
        <v>32.22</v>
      </c>
      <c r="AA14" s="9">
        <v>32.24</v>
      </c>
      <c r="AB14" s="104">
        <v>1078500</v>
      </c>
      <c r="AC14" s="9">
        <v>32.24</v>
      </c>
      <c r="AD14" s="40">
        <f t="shared" si="0"/>
        <v>0.53000000000000114</v>
      </c>
      <c r="AE14" s="162">
        <f t="shared" si="1"/>
        <v>-7.9999999999998961E-3</v>
      </c>
    </row>
    <row r="15" spans="1:31" x14ac:dyDescent="0.25">
      <c r="W15" s="110">
        <v>42746</v>
      </c>
      <c r="X15" s="9">
        <v>32.22</v>
      </c>
      <c r="Y15" s="9">
        <v>32.840000000000003</v>
      </c>
      <c r="Z15" s="9">
        <v>31.87</v>
      </c>
      <c r="AA15" s="9">
        <v>32.5</v>
      </c>
      <c r="AB15" s="104">
        <v>2540700</v>
      </c>
      <c r="AC15" s="9">
        <v>32.5</v>
      </c>
      <c r="AD15" s="40">
        <f t="shared" si="0"/>
        <v>0.97000000000000242</v>
      </c>
      <c r="AE15" s="162">
        <f t="shared" si="1"/>
        <v>3.1746031746031855E-2</v>
      </c>
    </row>
    <row r="16" spans="1:31" x14ac:dyDescent="0.25">
      <c r="W16" s="110">
        <v>42745</v>
      </c>
      <c r="X16" s="9">
        <v>32.36</v>
      </c>
      <c r="Y16" s="9">
        <v>32.44</v>
      </c>
      <c r="Z16" s="9">
        <v>31.45</v>
      </c>
      <c r="AA16" s="9">
        <v>31.5</v>
      </c>
      <c r="AB16" s="104">
        <v>1377100</v>
      </c>
      <c r="AC16" s="9">
        <v>31.5</v>
      </c>
      <c r="AD16" s="40">
        <f t="shared" si="0"/>
        <v>0.98999999999999844</v>
      </c>
      <c r="AE16" s="162">
        <f t="shared" si="1"/>
        <v>-1.4392991239048802E-2</v>
      </c>
    </row>
    <row r="17" spans="1:31" x14ac:dyDescent="0.25">
      <c r="H17" s="72"/>
      <c r="W17" s="110">
        <v>42744</v>
      </c>
      <c r="X17" s="9">
        <v>32.03</v>
      </c>
      <c r="Y17" s="9">
        <v>32.090000000000003</v>
      </c>
      <c r="Z17" s="9">
        <v>31.7</v>
      </c>
      <c r="AA17" s="9">
        <v>31.96</v>
      </c>
      <c r="AB17" s="104">
        <v>985600</v>
      </c>
      <c r="AC17" s="9">
        <v>31.96</v>
      </c>
      <c r="AD17" s="40">
        <f t="shared" si="0"/>
        <v>0.39000000000000412</v>
      </c>
      <c r="AE17" s="162">
        <f t="shared" si="1"/>
        <v>9.3955527716893528E-4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42741</v>
      </c>
      <c r="X18" s="9">
        <v>31.98</v>
      </c>
      <c r="Y18" s="9">
        <v>32.08</v>
      </c>
      <c r="Z18" s="9">
        <v>31.75</v>
      </c>
      <c r="AA18" s="9">
        <v>31.93</v>
      </c>
      <c r="AB18" s="104">
        <v>2405500</v>
      </c>
      <c r="AC18" s="9">
        <v>31.93</v>
      </c>
      <c r="AD18" s="40">
        <f t="shared" si="0"/>
        <v>0.32999999999999829</v>
      </c>
      <c r="AE18" s="162">
        <f t="shared" si="1"/>
        <v>-6.2597809076680999E-4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42740</v>
      </c>
      <c r="X19" s="9">
        <v>31.7</v>
      </c>
      <c r="Y19" s="9">
        <v>31.96</v>
      </c>
      <c r="Z19" s="9">
        <v>31.6</v>
      </c>
      <c r="AA19" s="9">
        <v>31.95</v>
      </c>
      <c r="AB19" s="104">
        <v>1781000</v>
      </c>
      <c r="AC19" s="9">
        <v>31.95</v>
      </c>
      <c r="AD19" s="40">
        <f t="shared" si="0"/>
        <v>0.35999999999999943</v>
      </c>
      <c r="AE19" s="162">
        <f t="shared" si="1"/>
        <v>1.139601139601143E-2</v>
      </c>
    </row>
    <row r="20" spans="1:31" x14ac:dyDescent="0.25">
      <c r="W20" s="110">
        <v>42739</v>
      </c>
      <c r="X20" s="9">
        <v>31.58</v>
      </c>
      <c r="Y20" s="9">
        <v>31.7</v>
      </c>
      <c r="Z20" s="9">
        <v>31.45</v>
      </c>
      <c r="AA20" s="9">
        <v>31.59</v>
      </c>
      <c r="AB20" s="104">
        <v>1113100</v>
      </c>
      <c r="AC20" s="9">
        <v>31.59</v>
      </c>
      <c r="AD20" s="40">
        <f t="shared" si="0"/>
        <v>0.25</v>
      </c>
      <c r="AE20" s="162">
        <f t="shared" si="1"/>
        <v>7.013069811922179E-3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42738</v>
      </c>
      <c r="X21" s="9">
        <v>31.16</v>
      </c>
      <c r="Y21" s="9">
        <v>31.49</v>
      </c>
      <c r="Z21" s="9">
        <v>31.09</v>
      </c>
      <c r="AA21" s="9">
        <v>31.37</v>
      </c>
      <c r="AB21" s="104">
        <v>2219700</v>
      </c>
      <c r="AC21" s="9">
        <v>31.37</v>
      </c>
      <c r="AD21" s="40">
        <f t="shared" si="0"/>
        <v>0.39999999999999858</v>
      </c>
      <c r="AE21" s="162">
        <f t="shared" si="1"/>
        <v>-9.5541401273879778E-4</v>
      </c>
    </row>
    <row r="22" spans="1:31" x14ac:dyDescent="0.25">
      <c r="A22" t="s">
        <v>439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42734</v>
      </c>
      <c r="X22" s="9">
        <v>31.6</v>
      </c>
      <c r="Y22" s="9">
        <v>31.7</v>
      </c>
      <c r="Z22" s="9">
        <v>31.19</v>
      </c>
      <c r="AA22" s="9">
        <v>31.4</v>
      </c>
      <c r="AB22" s="104">
        <v>1592700</v>
      </c>
      <c r="AC22" s="9">
        <v>31.4</v>
      </c>
      <c r="AD22" s="40">
        <f t="shared" si="0"/>
        <v>0.50999999999999801</v>
      </c>
      <c r="AE22" s="162">
        <f t="shared" si="1"/>
        <v>-5.6998100063331281E-3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42733</v>
      </c>
      <c r="X23" s="9">
        <v>31.73</v>
      </c>
      <c r="Y23" s="9">
        <v>31.81</v>
      </c>
      <c r="Z23" s="9">
        <v>31.56</v>
      </c>
      <c r="AA23" s="9">
        <v>31.58</v>
      </c>
      <c r="AB23" s="104">
        <v>604700</v>
      </c>
      <c r="AC23" s="9">
        <v>31.58</v>
      </c>
      <c r="AD23" s="40">
        <f t="shared" si="0"/>
        <v>0.25</v>
      </c>
      <c r="AE23" s="162">
        <f t="shared" si="1"/>
        <v>-1.2650221378874837E-3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42732</v>
      </c>
      <c r="X24" s="9">
        <v>31.57</v>
      </c>
      <c r="Y24" s="9">
        <v>31.87</v>
      </c>
      <c r="Z24" s="9">
        <v>31.52</v>
      </c>
      <c r="AA24" s="9">
        <v>31.62</v>
      </c>
      <c r="AB24" s="104">
        <v>709900</v>
      </c>
      <c r="AC24" s="9">
        <v>31.62</v>
      </c>
      <c r="AD24" s="40">
        <f t="shared" si="0"/>
        <v>0.35000000000000142</v>
      </c>
      <c r="AE24" s="162" t="e">
        <f t="shared" si="1"/>
        <v>#DIV/0!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42732</v>
      </c>
      <c r="X25" s="9" t="s">
        <v>384</v>
      </c>
      <c r="Y25" s="9"/>
      <c r="Z25" s="9"/>
      <c r="AA25" s="9"/>
      <c r="AB25" s="104"/>
      <c r="AC25" s="9"/>
      <c r="AD25" s="40">
        <f t="shared" si="0"/>
        <v>0</v>
      </c>
      <c r="AE25" s="162">
        <f t="shared" si="1"/>
        <v>-1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42731</v>
      </c>
      <c r="X26" s="9">
        <v>32.19</v>
      </c>
      <c r="Y26" s="9">
        <v>32.29</v>
      </c>
      <c r="Z26" s="9">
        <v>31.91</v>
      </c>
      <c r="AA26" s="9">
        <v>31.91</v>
      </c>
      <c r="AB26" s="104">
        <v>632700</v>
      </c>
      <c r="AC26" s="9">
        <v>31.73</v>
      </c>
      <c r="AD26" s="40">
        <f t="shared" si="0"/>
        <v>0.37999999999999901</v>
      </c>
      <c r="AE26" s="162">
        <f t="shared" si="1"/>
        <v>-8.7472664792251908E-3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42727</v>
      </c>
      <c r="X27" s="9">
        <v>32.18</v>
      </c>
      <c r="Y27" s="9">
        <v>32.340000000000003</v>
      </c>
      <c r="Z27" s="9">
        <v>31.96</v>
      </c>
      <c r="AA27" s="9">
        <v>32.19</v>
      </c>
      <c r="AB27" s="104">
        <v>981400</v>
      </c>
      <c r="AC27" s="9">
        <v>32.01</v>
      </c>
      <c r="AD27" s="40">
        <f t="shared" si="0"/>
        <v>0.38000000000000256</v>
      </c>
      <c r="AE27" s="162">
        <f t="shared" si="1"/>
        <v>-3.1142946122704185E-3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42726</v>
      </c>
      <c r="X28" s="9">
        <v>32.299999999999997</v>
      </c>
      <c r="Y28" s="9">
        <v>32.39</v>
      </c>
      <c r="Z28" s="9">
        <v>32.21</v>
      </c>
      <c r="AA28" s="9">
        <v>32.29</v>
      </c>
      <c r="AB28" s="104">
        <v>947600</v>
      </c>
      <c r="AC28" s="9">
        <v>32.11</v>
      </c>
      <c r="AD28" s="40">
        <f t="shared" si="0"/>
        <v>0.17999999999999972</v>
      </c>
      <c r="AE28" s="162">
        <f t="shared" si="1"/>
        <v>-3.4140285536933268E-3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42725</v>
      </c>
      <c r="X29" s="9">
        <v>32.31</v>
      </c>
      <c r="Y29" s="9">
        <v>32.57</v>
      </c>
      <c r="Z29" s="9">
        <v>32.299999999999997</v>
      </c>
      <c r="AA29" s="9">
        <v>32.4</v>
      </c>
      <c r="AB29" s="104">
        <v>1117800</v>
      </c>
      <c r="AC29" s="9">
        <v>32.22</v>
      </c>
      <c r="AD29" s="40">
        <f t="shared" si="0"/>
        <v>0.27000000000000313</v>
      </c>
      <c r="AE29" s="162">
        <f t="shared" si="1"/>
        <v>4.9906425452275194E-3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42724</v>
      </c>
      <c r="X30" s="9">
        <v>32.200000000000003</v>
      </c>
      <c r="Y30" s="9">
        <v>32.369999999999997</v>
      </c>
      <c r="Z30" s="9">
        <v>32.08</v>
      </c>
      <c r="AA30" s="9">
        <v>32.24</v>
      </c>
      <c r="AB30" s="104">
        <v>1420100</v>
      </c>
      <c r="AC30" s="9">
        <v>32.06</v>
      </c>
      <c r="AD30" s="40">
        <f t="shared" si="0"/>
        <v>0.28999999999999915</v>
      </c>
      <c r="AE30" s="162">
        <f t="shared" si="1"/>
        <v>-5.2745888923361184E-3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42723</v>
      </c>
      <c r="X31" s="9">
        <v>32.18</v>
      </c>
      <c r="Y31" s="9">
        <v>32.56</v>
      </c>
      <c r="Z31" s="9">
        <v>32.17</v>
      </c>
      <c r="AA31" s="9">
        <v>32.409999999999997</v>
      </c>
      <c r="AB31" s="104">
        <v>1312600</v>
      </c>
      <c r="AC31" s="9">
        <v>32.229999999999997</v>
      </c>
      <c r="AD31" s="40">
        <f t="shared" si="0"/>
        <v>0.39000000000000057</v>
      </c>
      <c r="AE31" s="162">
        <f t="shared" si="1"/>
        <v>-1.8581604211831415E-3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42720</v>
      </c>
      <c r="X32" s="9">
        <v>32.35</v>
      </c>
      <c r="Y32" s="9">
        <v>32.51</v>
      </c>
      <c r="Z32" s="9">
        <v>32.17</v>
      </c>
      <c r="AA32" s="9">
        <v>32.47</v>
      </c>
      <c r="AB32" s="104">
        <v>1421000</v>
      </c>
      <c r="AC32" s="9">
        <v>32.29</v>
      </c>
      <c r="AD32" s="40">
        <f t="shared" si="0"/>
        <v>0.33999999999999631</v>
      </c>
      <c r="AE32" s="162">
        <f t="shared" si="1"/>
        <v>1.000938379731009E-2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42719</v>
      </c>
      <c r="X33" s="9">
        <v>31.18</v>
      </c>
      <c r="Y33" s="9">
        <v>32.36</v>
      </c>
      <c r="Z33" s="9">
        <v>31.01</v>
      </c>
      <c r="AA33" s="9">
        <v>32.15</v>
      </c>
      <c r="AB33" s="104">
        <v>1847600</v>
      </c>
      <c r="AC33" s="9">
        <v>31.97</v>
      </c>
      <c r="AD33" s="40">
        <f t="shared" si="0"/>
        <v>1.3499999999999979</v>
      </c>
      <c r="AE33" s="162">
        <f t="shared" si="1"/>
        <v>1.8152866242038268E-2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42718</v>
      </c>
      <c r="X34" s="9">
        <v>32.020000000000003</v>
      </c>
      <c r="Y34" s="9">
        <v>32.11</v>
      </c>
      <c r="Z34" s="9">
        <v>31.58</v>
      </c>
      <c r="AA34" s="9">
        <v>31.58</v>
      </c>
      <c r="AB34" s="104">
        <v>1906400</v>
      </c>
      <c r="AC34" s="9">
        <v>31.4</v>
      </c>
      <c r="AD34" s="40">
        <f t="shared" si="0"/>
        <v>0.53000000000000114</v>
      </c>
      <c r="AE34" s="162">
        <f t="shared" si="1"/>
        <v>-7.89889415481837E-3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42717</v>
      </c>
      <c r="X35" s="9">
        <v>32.159999999999997</v>
      </c>
      <c r="Y35" s="9">
        <v>32.159999999999997</v>
      </c>
      <c r="Z35" s="9">
        <v>31.48</v>
      </c>
      <c r="AA35" s="9">
        <v>31.83</v>
      </c>
      <c r="AB35" s="104">
        <v>1724400</v>
      </c>
      <c r="AC35" s="9">
        <v>31.65</v>
      </c>
      <c r="AD35" s="40">
        <f t="shared" si="0"/>
        <v>0.67999999999999616</v>
      </c>
      <c r="AE35" s="162">
        <f t="shared" si="1"/>
        <v>-9.3896713615023719E-3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42716</v>
      </c>
      <c r="X36" s="9">
        <v>32.380000000000003</v>
      </c>
      <c r="Y36" s="9">
        <v>32.729999999999997</v>
      </c>
      <c r="Z36" s="9">
        <v>32</v>
      </c>
      <c r="AA36" s="9">
        <v>32.130000000000003</v>
      </c>
      <c r="AB36" s="104">
        <v>2787800</v>
      </c>
      <c r="AC36" s="9">
        <v>31.95</v>
      </c>
      <c r="AD36" s="40">
        <f t="shared" si="0"/>
        <v>0.72999999999999687</v>
      </c>
      <c r="AE36" s="162">
        <f t="shared" si="1"/>
        <v>-5.2926525529264357E-3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42713</v>
      </c>
      <c r="X37" s="9">
        <v>31.65</v>
      </c>
      <c r="Y37" s="9">
        <v>32.54</v>
      </c>
      <c r="Z37" s="9">
        <v>31.65</v>
      </c>
      <c r="AA37" s="9">
        <v>32.299999999999997</v>
      </c>
      <c r="AB37" s="104">
        <v>2558000</v>
      </c>
      <c r="AC37" s="9">
        <v>32.119999999999997</v>
      </c>
      <c r="AD37" s="40">
        <f t="shared" si="0"/>
        <v>0.89000000000000057</v>
      </c>
      <c r="AE37" s="162">
        <f t="shared" si="1"/>
        <v>2.0979020979020824E-2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42712</v>
      </c>
      <c r="X38" s="9">
        <v>31.5</v>
      </c>
      <c r="Y38" s="9">
        <v>31.81</v>
      </c>
      <c r="Z38" s="9">
        <v>31.36</v>
      </c>
      <c r="AA38" s="9">
        <v>31.64</v>
      </c>
      <c r="AB38" s="104">
        <v>1829400</v>
      </c>
      <c r="AC38" s="9">
        <v>31.46</v>
      </c>
      <c r="AD38" s="40">
        <f t="shared" si="0"/>
        <v>0.44999999999999929</v>
      </c>
      <c r="AE38" s="162">
        <f t="shared" si="1"/>
        <v>-1.2864763100094101E-2</v>
      </c>
    </row>
    <row r="39" spans="1:31" x14ac:dyDescent="0.25">
      <c r="W39" s="110">
        <v>42711</v>
      </c>
      <c r="X39" s="9">
        <v>31.45</v>
      </c>
      <c r="Y39" s="9">
        <v>32.090000000000003</v>
      </c>
      <c r="Z39" s="9">
        <v>31.4</v>
      </c>
      <c r="AA39" s="9">
        <v>32.049999999999997</v>
      </c>
      <c r="AB39" s="104">
        <v>2881300</v>
      </c>
      <c r="AC39" s="9">
        <v>31.87</v>
      </c>
      <c r="AD39" s="40">
        <f t="shared" si="0"/>
        <v>0.69000000000000483</v>
      </c>
      <c r="AE39" s="162">
        <f t="shared" si="1"/>
        <v>2.344251766217087E-2</v>
      </c>
    </row>
    <row r="40" spans="1:31" ht="20.25" thickBot="1" x14ac:dyDescent="0.35">
      <c r="O40" s="636" t="s">
        <v>78</v>
      </c>
      <c r="P40" s="636"/>
      <c r="W40" s="110">
        <v>42710</v>
      </c>
      <c r="X40" s="9">
        <v>31.35</v>
      </c>
      <c r="Y40" s="9">
        <v>31.43</v>
      </c>
      <c r="Z40" s="9">
        <v>30.55</v>
      </c>
      <c r="AA40" s="9">
        <v>31.31</v>
      </c>
      <c r="AB40" s="104">
        <v>9273100</v>
      </c>
      <c r="AC40" s="9">
        <v>31.14</v>
      </c>
      <c r="AD40" s="40">
        <f t="shared" si="0"/>
        <v>0.87999999999999901</v>
      </c>
      <c r="AE40" s="162">
        <f t="shared" si="1"/>
        <v>-8.5959885386819312E-3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38.214000000000006</v>
      </c>
      <c r="Q41" s="2"/>
      <c r="W41" s="110">
        <v>42709</v>
      </c>
      <c r="X41" s="9">
        <v>31.9</v>
      </c>
      <c r="Y41" s="9">
        <v>31.96</v>
      </c>
      <c r="Z41" s="9">
        <v>31.48</v>
      </c>
      <c r="AA41" s="9">
        <v>31.59</v>
      </c>
      <c r="AB41" s="104">
        <v>2220500</v>
      </c>
      <c r="AC41" s="9">
        <v>31.41</v>
      </c>
      <c r="AD41" s="40">
        <f t="shared" si="0"/>
        <v>0.48000000000000043</v>
      </c>
      <c r="AE41" s="162">
        <f t="shared" si="1"/>
        <v>2.2335673261009159E-3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37.866600000000005</v>
      </c>
      <c r="Q42" s="2"/>
      <c r="T42" s="91" t="s">
        <v>113</v>
      </c>
      <c r="W42" s="110">
        <v>42706</v>
      </c>
      <c r="X42" s="9">
        <v>31.81</v>
      </c>
      <c r="Y42" s="9">
        <v>32</v>
      </c>
      <c r="Z42" s="9">
        <v>31.42</v>
      </c>
      <c r="AA42" s="9">
        <v>31.52</v>
      </c>
      <c r="AB42" s="104">
        <v>3702400</v>
      </c>
      <c r="AC42" s="9">
        <v>31.34</v>
      </c>
      <c r="AD42" s="40">
        <f t="shared" si="0"/>
        <v>0.57999999999999829</v>
      </c>
      <c r="AE42" s="162">
        <f t="shared" si="1"/>
        <v>3.8436899423446302E-3</v>
      </c>
    </row>
    <row r="43" spans="1:31" ht="15.75" thickTop="1" x14ac:dyDescent="0.25">
      <c r="A43" s="390" t="s">
        <v>357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37.519200000000005</v>
      </c>
      <c r="Q43" s="2"/>
      <c r="T43" s="128" t="s">
        <v>98</v>
      </c>
      <c r="U43" s="129">
        <v>34.53</v>
      </c>
      <c r="W43" s="110">
        <v>42705</v>
      </c>
      <c r="X43" s="9">
        <v>32.57</v>
      </c>
      <c r="Y43" s="9">
        <v>32.57</v>
      </c>
      <c r="Z43" s="9">
        <v>31.37</v>
      </c>
      <c r="AA43" s="9">
        <v>31.4</v>
      </c>
      <c r="AB43" s="104">
        <v>2295200</v>
      </c>
      <c r="AC43" s="9">
        <v>31.22</v>
      </c>
      <c r="AD43" s="40">
        <f t="shared" si="0"/>
        <v>1.1999999999999993</v>
      </c>
      <c r="AE43" s="162">
        <f t="shared" si="1"/>
        <v>-3.2837670384138873E-2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37.171800000000005</v>
      </c>
      <c r="Q44" s="2"/>
      <c r="T44" s="93" t="s">
        <v>99</v>
      </c>
      <c r="U44" s="130">
        <v>34.590000000000003</v>
      </c>
      <c r="W44" s="110">
        <v>42704</v>
      </c>
      <c r="X44" s="9">
        <v>33.200000000000003</v>
      </c>
      <c r="Y44" s="9">
        <v>33.24</v>
      </c>
      <c r="Z44" s="9">
        <v>32.450000000000003</v>
      </c>
      <c r="AA44" s="9">
        <v>32.46</v>
      </c>
      <c r="AB44" s="104">
        <v>2809400</v>
      </c>
      <c r="AC44" s="9">
        <v>32.28</v>
      </c>
      <c r="AD44" s="40">
        <f t="shared" si="0"/>
        <v>0.78999999999999915</v>
      </c>
      <c r="AE44" s="162">
        <f t="shared" si="1"/>
        <v>-1.6752969844654242E-2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36.824400000000004</v>
      </c>
      <c r="Q45" s="2"/>
      <c r="T45" s="93" t="s">
        <v>100</v>
      </c>
      <c r="U45" s="130" t="s">
        <v>129</v>
      </c>
      <c r="W45" s="110">
        <v>42703</v>
      </c>
      <c r="X45" s="9">
        <v>33.53</v>
      </c>
      <c r="Y45" s="9">
        <v>33.549999999999997</v>
      </c>
      <c r="Z45" s="9">
        <v>32.94</v>
      </c>
      <c r="AA45" s="9">
        <v>33.01</v>
      </c>
      <c r="AB45" s="104">
        <v>1704700</v>
      </c>
      <c r="AC45" s="9">
        <v>32.83</v>
      </c>
      <c r="AD45" s="40">
        <f t="shared" si="0"/>
        <v>0.60999999999999943</v>
      </c>
      <c r="AE45" s="162">
        <f t="shared" si="1"/>
        <v>-1.3521634615384692E-2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36.477000000000004</v>
      </c>
      <c r="Q46" s="2"/>
      <c r="T46" s="93" t="s">
        <v>101</v>
      </c>
      <c r="U46" s="130" t="s">
        <v>129</v>
      </c>
      <c r="W46" s="110">
        <v>42702</v>
      </c>
      <c r="X46" s="9">
        <v>33.65</v>
      </c>
      <c r="Y46" s="9">
        <v>33.71</v>
      </c>
      <c r="Z46" s="9">
        <v>33.380000000000003</v>
      </c>
      <c r="AA46" s="9">
        <v>33.47</v>
      </c>
      <c r="AB46" s="104">
        <v>1715600</v>
      </c>
      <c r="AC46" s="9">
        <v>33.28</v>
      </c>
      <c r="AD46" s="40">
        <f t="shared" si="0"/>
        <v>0.32999999999999829</v>
      </c>
      <c r="AE46" s="162">
        <f t="shared" si="1"/>
        <v>-6.0060060060052045E-4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36.129600000000003</v>
      </c>
      <c r="Q47" s="2"/>
      <c r="T47" s="93" t="s">
        <v>102</v>
      </c>
      <c r="U47" s="130">
        <v>38.22</v>
      </c>
      <c r="W47" s="110">
        <v>42699</v>
      </c>
      <c r="X47" s="9">
        <v>33.78</v>
      </c>
      <c r="Y47" s="9">
        <v>33.82</v>
      </c>
      <c r="Z47" s="9">
        <v>33.33</v>
      </c>
      <c r="AA47" s="9">
        <v>33.49</v>
      </c>
      <c r="AB47" s="104">
        <v>1673000</v>
      </c>
      <c r="AC47" s="9">
        <v>33.299999999999997</v>
      </c>
      <c r="AD47" s="40">
        <f t="shared" si="0"/>
        <v>0.49000000000000199</v>
      </c>
      <c r="AE47" s="162">
        <f t="shared" si="1"/>
        <v>7.5642965204236745E-3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35.782200000000003</v>
      </c>
      <c r="Q48" s="2"/>
      <c r="T48" s="93" t="s">
        <v>103</v>
      </c>
      <c r="U48" s="130">
        <v>0.90102199999999999</v>
      </c>
      <c r="W48" s="110">
        <v>42697</v>
      </c>
      <c r="X48" s="9">
        <v>33.72</v>
      </c>
      <c r="Y48" s="9">
        <v>33.72</v>
      </c>
      <c r="Z48" s="9">
        <v>33.200000000000003</v>
      </c>
      <c r="AA48" s="9">
        <v>33.24</v>
      </c>
      <c r="AB48" s="104">
        <v>2028600</v>
      </c>
      <c r="AC48" s="9">
        <v>33.049999999999997</v>
      </c>
      <c r="AD48" s="40">
        <f t="shared" si="0"/>
        <v>0.51999999999999602</v>
      </c>
      <c r="AE48" s="162">
        <f t="shared" si="1"/>
        <v>-1.4609421586165849E-2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35.434800000000003</v>
      </c>
      <c r="Q49" s="2"/>
      <c r="T49" s="93" t="s">
        <v>104</v>
      </c>
      <c r="U49" s="130" t="s">
        <v>129</v>
      </c>
      <c r="W49" s="110">
        <v>42696</v>
      </c>
      <c r="X49" s="9">
        <v>34.19</v>
      </c>
      <c r="Y49" s="9">
        <v>34.4</v>
      </c>
      <c r="Z49" s="9">
        <v>33.71</v>
      </c>
      <c r="AA49" s="9">
        <v>33.729999999999997</v>
      </c>
      <c r="AB49" s="104">
        <v>2335500</v>
      </c>
      <c r="AC49" s="9">
        <v>33.54</v>
      </c>
      <c r="AD49" s="40">
        <f t="shared" si="0"/>
        <v>0.68999999999999773</v>
      </c>
      <c r="AE49" s="162">
        <f t="shared" si="1"/>
        <v>-6.8107787977496059E-3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35.087400000000002</v>
      </c>
      <c r="Q50" s="2"/>
      <c r="T50" s="93"/>
      <c r="U50" s="130"/>
      <c r="W50" s="110">
        <v>42695</v>
      </c>
      <c r="X50" s="9">
        <v>33.74</v>
      </c>
      <c r="Y50" s="9">
        <v>34.24</v>
      </c>
      <c r="Z50" s="9">
        <v>33.61</v>
      </c>
      <c r="AA50" s="9">
        <v>33.96</v>
      </c>
      <c r="AB50" s="104">
        <v>1879300</v>
      </c>
      <c r="AC50" s="9">
        <v>33.770000000000003</v>
      </c>
      <c r="AD50" s="40">
        <f t="shared" si="0"/>
        <v>0.63000000000000256</v>
      </c>
      <c r="AE50" s="162">
        <f t="shared" si="1"/>
        <v>6.8574836016697116E-3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34.74</v>
      </c>
      <c r="Q51" s="2"/>
      <c r="T51" s="93" t="s">
        <v>105</v>
      </c>
      <c r="U51" s="130" t="s">
        <v>549</v>
      </c>
      <c r="W51" s="110">
        <v>42692</v>
      </c>
      <c r="X51" s="9">
        <v>34.04</v>
      </c>
      <c r="Y51" s="9">
        <v>34.17</v>
      </c>
      <c r="Z51" s="9">
        <v>33.69</v>
      </c>
      <c r="AA51" s="9">
        <v>33.729999999999997</v>
      </c>
      <c r="AB51" s="104">
        <v>2205300</v>
      </c>
      <c r="AC51" s="9">
        <v>33.54</v>
      </c>
      <c r="AD51" s="40">
        <f t="shared" si="0"/>
        <v>0.48000000000000398</v>
      </c>
      <c r="AE51" s="162">
        <f t="shared" si="1"/>
        <v>-1.0035419126328327E-2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34.392600000000002</v>
      </c>
      <c r="Q52" s="2"/>
      <c r="T52" s="93" t="s">
        <v>106</v>
      </c>
      <c r="U52" s="130" t="s">
        <v>358</v>
      </c>
      <c r="W52" s="110">
        <v>42691</v>
      </c>
      <c r="X52" s="9">
        <v>34.53</v>
      </c>
      <c r="Y52" s="9">
        <v>34.94</v>
      </c>
      <c r="Z52" s="9">
        <v>34.03</v>
      </c>
      <c r="AA52" s="9">
        <v>34.07</v>
      </c>
      <c r="AB52" s="104">
        <v>2172600</v>
      </c>
      <c r="AC52" s="9">
        <v>33.880000000000003</v>
      </c>
      <c r="AD52" s="40">
        <f t="shared" si="0"/>
        <v>0.90999999999999659</v>
      </c>
      <c r="AE52" s="162">
        <f t="shared" si="1"/>
        <v>-1.8539976825028948E-2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34.045200000000001</v>
      </c>
      <c r="Q53" s="2"/>
      <c r="T53" s="93" t="s">
        <v>107</v>
      </c>
      <c r="U53" s="131">
        <v>1052159</v>
      </c>
      <c r="W53" s="110">
        <v>42690</v>
      </c>
      <c r="X53" s="9">
        <v>34.85</v>
      </c>
      <c r="Y53" s="9">
        <v>35.11</v>
      </c>
      <c r="Z53" s="9">
        <v>34.68</v>
      </c>
      <c r="AA53" s="9">
        <v>34.71</v>
      </c>
      <c r="AB53" s="104">
        <v>1946200</v>
      </c>
      <c r="AC53" s="9">
        <v>34.520000000000003</v>
      </c>
      <c r="AD53" s="40">
        <f t="shared" si="0"/>
        <v>0.42999999999999972</v>
      </c>
      <c r="AE53" s="162">
        <f t="shared" si="1"/>
        <v>-1.1737761236759181E-2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33.697800000000001</v>
      </c>
      <c r="T54" s="93" t="s">
        <v>110</v>
      </c>
      <c r="U54" s="131">
        <v>2044200</v>
      </c>
      <c r="W54" s="110">
        <v>42689</v>
      </c>
      <c r="X54" s="9">
        <v>34.979999999999997</v>
      </c>
      <c r="Y54" s="9">
        <v>35.229999999999997</v>
      </c>
      <c r="Z54" s="9">
        <v>34.82</v>
      </c>
      <c r="AA54" s="9">
        <v>35.130000000000003</v>
      </c>
      <c r="AB54" s="104">
        <v>2193600</v>
      </c>
      <c r="AC54" s="9">
        <v>34.93</v>
      </c>
      <c r="AD54" s="40">
        <f t="shared" si="0"/>
        <v>0.40999999999999659</v>
      </c>
      <c r="AE54" s="162">
        <f t="shared" si="1"/>
        <v>1.7206767995412431E-3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33.3504</v>
      </c>
      <c r="T55" s="93" t="s">
        <v>108</v>
      </c>
      <c r="U55" s="130" t="s">
        <v>550</v>
      </c>
      <c r="W55" s="110">
        <v>42688</v>
      </c>
      <c r="X55" s="9">
        <v>35.11</v>
      </c>
      <c r="Y55" s="9">
        <v>35.33</v>
      </c>
      <c r="Z55" s="9">
        <v>34.81</v>
      </c>
      <c r="AA55" s="9">
        <v>35.07</v>
      </c>
      <c r="AB55" s="104">
        <v>3034900</v>
      </c>
      <c r="AC55" s="9">
        <v>34.869999999999997</v>
      </c>
      <c r="AD55" s="40">
        <f t="shared" si="0"/>
        <v>0.51999999999999602</v>
      </c>
      <c r="AE55" s="162">
        <f t="shared" si="1"/>
        <v>-1.1341083073433622E-2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33.003</v>
      </c>
      <c r="T56" s="93" t="s">
        <v>111</v>
      </c>
      <c r="U56" s="130">
        <v>25.49</v>
      </c>
      <c r="W56" s="110">
        <v>42685</v>
      </c>
      <c r="X56" s="9">
        <v>34.94</v>
      </c>
      <c r="Y56" s="9">
        <v>35.68</v>
      </c>
      <c r="Z56" s="9">
        <v>34.32</v>
      </c>
      <c r="AA56" s="9">
        <v>35.47</v>
      </c>
      <c r="AB56" s="104">
        <v>2641800</v>
      </c>
      <c r="AC56" s="9">
        <v>35.270000000000003</v>
      </c>
      <c r="AD56" s="40">
        <f t="shared" si="0"/>
        <v>1.3599999999999994</v>
      </c>
      <c r="AE56" s="162">
        <f t="shared" si="1"/>
        <v>1.5548517132162543E-2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32.6556</v>
      </c>
      <c r="T57" s="93" t="s">
        <v>112</v>
      </c>
      <c r="U57" s="130">
        <v>1.36</v>
      </c>
      <c r="W57" s="110">
        <v>42684</v>
      </c>
      <c r="X57" s="9">
        <v>37.119999999999997</v>
      </c>
      <c r="Y57" s="9">
        <v>37.14</v>
      </c>
      <c r="Z57" s="9">
        <v>34.76</v>
      </c>
      <c r="AA57" s="9">
        <v>34.92</v>
      </c>
      <c r="AB57" s="104">
        <v>5671000</v>
      </c>
      <c r="AC57" s="9">
        <v>34.729999999999997</v>
      </c>
      <c r="AD57" s="40">
        <f t="shared" si="0"/>
        <v>2.3800000000000026</v>
      </c>
      <c r="AE57" s="162">
        <f t="shared" si="1"/>
        <v>-8.7493431424067403E-2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32.308200000000006</v>
      </c>
      <c r="T58" s="93" t="s">
        <v>109</v>
      </c>
      <c r="U58" s="130" t="s">
        <v>359</v>
      </c>
      <c r="W58" s="110">
        <v>42683</v>
      </c>
      <c r="X58" s="9">
        <v>38.5</v>
      </c>
      <c r="Y58" s="9">
        <v>38.590000000000003</v>
      </c>
      <c r="Z58" s="9">
        <v>38.01</v>
      </c>
      <c r="AA58" s="9">
        <v>38.270000000000003</v>
      </c>
      <c r="AB58" s="104">
        <v>1534600</v>
      </c>
      <c r="AC58" s="9">
        <v>38.06</v>
      </c>
      <c r="AD58" s="40">
        <f t="shared" si="0"/>
        <v>0.5800000000000054</v>
      </c>
      <c r="AE58" s="162">
        <f t="shared" si="1"/>
        <v>-1.9577537351880392E-2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31.960800000000003</v>
      </c>
      <c r="W59" s="110">
        <v>42682</v>
      </c>
      <c r="X59" s="9">
        <v>38.31</v>
      </c>
      <c r="Y59" s="9">
        <v>39.35</v>
      </c>
      <c r="Z59" s="9">
        <v>38.31</v>
      </c>
      <c r="AA59" s="9">
        <v>39.04</v>
      </c>
      <c r="AB59" s="104">
        <v>1067900</v>
      </c>
      <c r="AC59" s="9">
        <v>38.82</v>
      </c>
      <c r="AD59" s="40">
        <f t="shared" si="0"/>
        <v>1.0399999999999991</v>
      </c>
      <c r="AE59" s="162">
        <f t="shared" si="1"/>
        <v>1.2519561815336422E-2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31.613400000000002</v>
      </c>
      <c r="W60" s="110">
        <v>42681</v>
      </c>
      <c r="X60" s="9">
        <v>37.950000000000003</v>
      </c>
      <c r="Y60" s="9">
        <v>38.590000000000003</v>
      </c>
      <c r="Z60" s="9">
        <v>37.950000000000003</v>
      </c>
      <c r="AA60" s="9">
        <v>38.56</v>
      </c>
      <c r="AB60" s="104">
        <v>1236000</v>
      </c>
      <c r="AC60" s="9">
        <v>38.340000000000003</v>
      </c>
      <c r="AD60" s="40">
        <f t="shared" si="0"/>
        <v>0.64000000000000057</v>
      </c>
      <c r="AE60" s="162">
        <f t="shared" si="1"/>
        <v>1.6706443914081159E-2</v>
      </c>
    </row>
    <row r="61" spans="1:31" x14ac:dyDescent="0.25">
      <c r="O61" s="83">
        <v>0.9</v>
      </c>
      <c r="P61" s="83">
        <f t="shared" si="2"/>
        <v>31.266000000000002</v>
      </c>
      <c r="W61" s="110">
        <v>42678</v>
      </c>
      <c r="X61" s="9">
        <v>38.159999999999997</v>
      </c>
      <c r="Y61" s="9">
        <v>38.36</v>
      </c>
      <c r="Z61" s="9">
        <v>37.82</v>
      </c>
      <c r="AA61" s="9">
        <v>37.92</v>
      </c>
      <c r="AB61" s="104">
        <v>1528900</v>
      </c>
      <c r="AC61" s="9">
        <v>37.71</v>
      </c>
      <c r="AD61" s="40">
        <f t="shared" si="0"/>
        <v>0.53999999999999915</v>
      </c>
      <c r="AE61" s="162">
        <f t="shared" si="1"/>
        <v>-2.10280373831776E-2</v>
      </c>
    </row>
    <row r="62" spans="1:31" x14ac:dyDescent="0.25">
      <c r="W62" s="110">
        <v>42677</v>
      </c>
      <c r="X62" s="9">
        <v>38.61</v>
      </c>
      <c r="Y62" s="9">
        <v>38.94</v>
      </c>
      <c r="Z62" s="9">
        <v>38.53</v>
      </c>
      <c r="AA62" s="9">
        <v>38.74</v>
      </c>
      <c r="AB62" s="104">
        <v>1466900</v>
      </c>
      <c r="AC62" s="9">
        <v>38.520000000000003</v>
      </c>
      <c r="AD62" s="40">
        <f t="shared" si="0"/>
        <v>0.40999999999999659</v>
      </c>
      <c r="AE62" s="162">
        <f t="shared" si="1"/>
        <v>-2.5953802232026035E-4</v>
      </c>
    </row>
    <row r="63" spans="1:31" x14ac:dyDescent="0.25">
      <c r="W63" s="110">
        <v>42676</v>
      </c>
      <c r="X63" s="9">
        <v>38.43</v>
      </c>
      <c r="Y63" s="9">
        <v>38.880000000000003</v>
      </c>
      <c r="Z63" s="9">
        <v>38.369999999999997</v>
      </c>
      <c r="AA63" s="9">
        <v>38.75</v>
      </c>
      <c r="AB63" s="104">
        <v>969300</v>
      </c>
      <c r="AC63" s="9">
        <v>38.53</v>
      </c>
      <c r="AD63" s="40">
        <f t="shared" si="0"/>
        <v>0.51000000000000512</v>
      </c>
      <c r="AE63" s="162">
        <f t="shared" si="1"/>
        <v>5.4801670146138459E-3</v>
      </c>
    </row>
    <row r="64" spans="1:31" x14ac:dyDescent="0.25">
      <c r="W64" s="110">
        <v>42675</v>
      </c>
      <c r="X64" s="9">
        <v>38.19</v>
      </c>
      <c r="Y64" s="9">
        <v>38.54</v>
      </c>
      <c r="Z64" s="9">
        <v>38.08</v>
      </c>
      <c r="AA64" s="9">
        <v>38.53</v>
      </c>
      <c r="AB64" s="104">
        <v>1433100</v>
      </c>
      <c r="AC64" s="9">
        <v>38.32</v>
      </c>
      <c r="AD64" s="40">
        <f t="shared" si="0"/>
        <v>0.46000000000000085</v>
      </c>
      <c r="AE64" s="162">
        <f t="shared" si="1"/>
        <v>2.3541721161393081E-3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42674</v>
      </c>
      <c r="X65" s="9">
        <v>38.28</v>
      </c>
      <c r="Y65" s="9">
        <v>38.5</v>
      </c>
      <c r="Z65" s="9">
        <v>38.17</v>
      </c>
      <c r="AA65" s="9">
        <v>38.44</v>
      </c>
      <c r="AB65" s="104">
        <v>773500</v>
      </c>
      <c r="AC65" s="9">
        <v>38.229999999999997</v>
      </c>
      <c r="AD65" s="40">
        <f t="shared" si="0"/>
        <v>0.32999999999999829</v>
      </c>
      <c r="AE65" s="162">
        <f t="shared" si="1"/>
        <v>5.2590060478567846E-3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42671</v>
      </c>
      <c r="X66" s="9">
        <v>38.26</v>
      </c>
      <c r="Y66" s="9">
        <v>38.369999999999997</v>
      </c>
      <c r="Z66" s="9">
        <v>37.97</v>
      </c>
      <c r="AA66" s="9">
        <v>38.24</v>
      </c>
      <c r="AB66" s="104">
        <v>828900</v>
      </c>
      <c r="AC66" s="9">
        <v>38.03</v>
      </c>
      <c r="AD66" s="40">
        <f t="shared" si="0"/>
        <v>0.39999999999999858</v>
      </c>
      <c r="AE66" s="162">
        <f t="shared" si="1"/>
        <v>5.8185665167944656E-3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42670</v>
      </c>
      <c r="X67" s="9">
        <v>38</v>
      </c>
      <c r="Y67" s="9">
        <v>38.21</v>
      </c>
      <c r="Z67" s="9">
        <v>37.619999999999997</v>
      </c>
      <c r="AA67" s="9">
        <v>38.020000000000003</v>
      </c>
      <c r="AB67" s="104">
        <v>1738400</v>
      </c>
      <c r="AC67" s="9">
        <v>37.81</v>
      </c>
      <c r="AD67" s="40">
        <f>Y67-Z67</f>
        <v>0.59000000000000341</v>
      </c>
      <c r="AE67" s="162">
        <f>AC67/AC68-1</f>
        <v>-4.7380889707817619E-3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42669</v>
      </c>
      <c r="X68" s="9">
        <v>37.76</v>
      </c>
      <c r="Y68" s="9">
        <v>38.58</v>
      </c>
      <c r="Z68" s="9">
        <v>37.71</v>
      </c>
      <c r="AA68" s="9">
        <v>38.200000000000003</v>
      </c>
      <c r="AB68" s="104">
        <v>1719300</v>
      </c>
      <c r="AC68" s="9">
        <v>37.99</v>
      </c>
      <c r="AD68" s="40">
        <f>Y68-Z68</f>
        <v>0.86999999999999744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99" priority="27">
      <formula>F27&gt;0</formula>
    </cfRule>
    <cfRule type="expression" dxfId="89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7" priority="15">
      <formula>Q8&gt;0</formula>
    </cfRule>
    <cfRule type="expression" dxfId="896" priority="16">
      <formula>Q8&lt;0</formula>
    </cfRule>
  </conditionalFormatting>
  <conditionalFormatting sqref="Q7">
    <cfRule type="expression" dxfId="895" priority="17">
      <formula>Q7&gt;0</formula>
    </cfRule>
    <cfRule type="expression" dxfId="894" priority="18">
      <formula>Q7&lt;0</formula>
    </cfRule>
  </conditionalFormatting>
  <conditionalFormatting sqref="F37:F38">
    <cfRule type="expression" dxfId="893" priority="13">
      <formula>F37&gt;0</formula>
    </cfRule>
    <cfRule type="expression" dxfId="892" priority="14">
      <formula>F37&lt;0</formula>
    </cfRule>
  </conditionalFormatting>
  <conditionalFormatting sqref="H37:H38">
    <cfRule type="expression" dxfId="891" priority="11">
      <formula>H37&gt;0</formula>
    </cfRule>
    <cfRule type="expression" dxfId="890" priority="12">
      <formula>H37&lt;0</formula>
    </cfRule>
  </conditionalFormatting>
  <conditionalFormatting sqref="F23:F26 H23:H26">
    <cfRule type="expression" dxfId="889" priority="9">
      <formula>F23&gt;0</formula>
    </cfRule>
    <cfRule type="expression" dxfId="888" priority="10">
      <formula>F23&lt;0</formula>
    </cfRule>
  </conditionalFormatting>
  <conditionalFormatting sqref="Q10">
    <cfRule type="expression" dxfId="887" priority="3">
      <formula>Q10&gt;0</formula>
    </cfRule>
    <cfRule type="expression" dxfId="886" priority="4">
      <formula>Q10&lt;0</formula>
    </cfRule>
  </conditionalFormatting>
  <conditionalFormatting sqref="F22 H22">
    <cfRule type="expression" dxfId="885" priority="1">
      <formula>F22&gt;0</formula>
    </cfRule>
    <cfRule type="expression" dxfId="884" priority="2">
      <formula>F22&lt;0</formula>
    </cfRule>
  </conditionalFormatting>
  <conditionalFormatting sqref="M41">
    <cfRule type="expression" dxfId="883" priority="5">
      <formula>M41&gt;0</formula>
    </cfRule>
    <cfRule type="expression" dxfId="88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120</v>
      </c>
      <c r="T2" s="1"/>
      <c r="W2" s="133">
        <v>42766</v>
      </c>
      <c r="X2" s="10">
        <v>48.4</v>
      </c>
      <c r="Y2" s="10">
        <v>49.42</v>
      </c>
      <c r="Z2" s="10">
        <v>48.21</v>
      </c>
      <c r="AA2" s="10">
        <v>49.16</v>
      </c>
      <c r="AB2" s="95">
        <v>14772400</v>
      </c>
      <c r="AC2" s="10">
        <v>49.16</v>
      </c>
      <c r="AD2" s="2">
        <f>Y2-Z2</f>
        <v>1.2100000000000009</v>
      </c>
      <c r="AE2" s="138">
        <f>AC2/AC3-1</f>
        <v>9.6529061408914263E-3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50.715000000000003</v>
      </c>
      <c r="T3" s="1"/>
      <c r="W3" s="133">
        <v>42765</v>
      </c>
      <c r="X3" s="10">
        <v>48.22</v>
      </c>
      <c r="Y3" s="10">
        <v>49.1</v>
      </c>
      <c r="Z3" s="10">
        <v>47.96</v>
      </c>
      <c r="AA3" s="10">
        <v>48.69</v>
      </c>
      <c r="AB3" s="95">
        <v>15738200</v>
      </c>
      <c r="AC3" s="10">
        <v>48.69</v>
      </c>
      <c r="AD3" s="2">
        <f t="shared" ref="AD3:AD66" si="0">Y3-Z3</f>
        <v>1.1400000000000006</v>
      </c>
      <c r="AE3" s="138">
        <f t="shared" ref="AE3:AE66" si="1">AC3/AC4-1</f>
        <v>1.989945538332627E-2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49.29</v>
      </c>
      <c r="R4" s="505">
        <v>2.5999999999999999E-3</v>
      </c>
      <c r="T4" s="163"/>
      <c r="U4" s="1"/>
      <c r="W4" s="133">
        <v>42762</v>
      </c>
      <c r="X4" s="10">
        <v>47.26</v>
      </c>
      <c r="Y4" s="10">
        <v>48.62</v>
      </c>
      <c r="Z4" s="10">
        <v>47.12</v>
      </c>
      <c r="AA4" s="10">
        <v>47.74</v>
      </c>
      <c r="AB4" s="95">
        <v>22918700</v>
      </c>
      <c r="AC4" s="10">
        <v>47.74</v>
      </c>
      <c r="AD4" s="2">
        <f t="shared" si="0"/>
        <v>1.5</v>
      </c>
      <c r="AE4" s="138">
        <f t="shared" si="1"/>
        <v>1.9649722340880027E-2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5914.8</v>
      </c>
      <c r="W5" s="133">
        <v>42761</v>
      </c>
      <c r="X5" s="10">
        <v>48.59</v>
      </c>
      <c r="Y5" s="10">
        <v>49.51</v>
      </c>
      <c r="Z5" s="10">
        <v>46.01</v>
      </c>
      <c r="AA5" s="10">
        <v>46.82</v>
      </c>
      <c r="AB5" s="95">
        <v>44800800</v>
      </c>
      <c r="AC5" s="10">
        <v>46.82</v>
      </c>
      <c r="AD5" s="2">
        <f t="shared" si="0"/>
        <v>3.5</v>
      </c>
      <c r="AE5" s="138">
        <f t="shared" si="1"/>
        <v>-5.5095862764883874E-2</v>
      </c>
    </row>
    <row r="6" spans="1:31" x14ac:dyDescent="0.25">
      <c r="B6" s="503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6085.8</v>
      </c>
      <c r="W6" s="133">
        <v>42760</v>
      </c>
      <c r="X6" s="10">
        <v>49.34</v>
      </c>
      <c r="Y6" s="10">
        <v>49.57</v>
      </c>
      <c r="Z6" s="10">
        <v>48.8</v>
      </c>
      <c r="AA6" s="10">
        <v>49.55</v>
      </c>
      <c r="AB6" s="95">
        <v>15978500</v>
      </c>
      <c r="AC6" s="10">
        <v>49.55</v>
      </c>
      <c r="AD6" s="2">
        <f t="shared" si="0"/>
        <v>0.77000000000000313</v>
      </c>
      <c r="AE6" s="138">
        <f t="shared" si="1"/>
        <v>1.2050653594771088E-2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175.94000000000051</v>
      </c>
      <c r="R7">
        <v>20</v>
      </c>
      <c r="W7" s="133">
        <v>42759</v>
      </c>
      <c r="X7" s="10">
        <v>50.05</v>
      </c>
      <c r="Y7" s="10">
        <v>50.14</v>
      </c>
      <c r="Z7" s="10">
        <v>48.93</v>
      </c>
      <c r="AA7" s="10">
        <v>48.96</v>
      </c>
      <c r="AB7" s="95">
        <v>17172800</v>
      </c>
      <c r="AC7" s="10">
        <v>48.96</v>
      </c>
      <c r="AD7" s="2">
        <f t="shared" si="0"/>
        <v>1.2100000000000009</v>
      </c>
      <c r="AE7" s="138">
        <f t="shared" si="1"/>
        <v>-2.079999999999993E-2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-171</v>
      </c>
      <c r="W8" s="133">
        <v>42758</v>
      </c>
      <c r="X8" s="10">
        <v>49.53</v>
      </c>
      <c r="Y8" s="10">
        <v>50.31</v>
      </c>
      <c r="Z8" s="10">
        <v>49.15</v>
      </c>
      <c r="AA8" s="10">
        <v>50</v>
      </c>
      <c r="AB8" s="95">
        <v>23886100</v>
      </c>
      <c r="AC8" s="10">
        <v>50</v>
      </c>
      <c r="AD8" s="2">
        <f t="shared" si="0"/>
        <v>1.1600000000000037</v>
      </c>
      <c r="AE8" s="138">
        <f t="shared" si="1"/>
        <v>1.5640869388584333E-2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-2.8098195800059154E-2</v>
      </c>
      <c r="W9" s="133">
        <v>42755</v>
      </c>
      <c r="X9" s="10">
        <v>55.49</v>
      </c>
      <c r="Y9" s="10">
        <v>55.49</v>
      </c>
      <c r="Z9" s="10">
        <v>48.92</v>
      </c>
      <c r="AA9" s="10">
        <v>49.23</v>
      </c>
      <c r="AB9" s="95">
        <v>77021200</v>
      </c>
      <c r="AC9" s="10">
        <v>49.23</v>
      </c>
      <c r="AD9" s="2">
        <f t="shared" si="0"/>
        <v>6.57</v>
      </c>
      <c r="AE9" s="138">
        <f t="shared" si="1"/>
        <v>-0.1128131194809876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42754</v>
      </c>
      <c r="X10" s="10">
        <v>56.1</v>
      </c>
      <c r="Y10" s="10">
        <v>56.31</v>
      </c>
      <c r="Z10" s="10">
        <v>55.34</v>
      </c>
      <c r="AA10" s="10">
        <v>55.49</v>
      </c>
      <c r="AB10" s="95">
        <v>7122300</v>
      </c>
      <c r="AC10" s="10">
        <v>55.49</v>
      </c>
      <c r="AD10" s="2">
        <f t="shared" si="0"/>
        <v>0.96999999999999886</v>
      </c>
      <c r="AE10" s="138">
        <f t="shared" si="1"/>
        <v>-1.0344212591403612E-2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3.2000000000000001E-2</v>
      </c>
      <c r="W11" s="133">
        <v>42753</v>
      </c>
      <c r="X11" s="10">
        <v>56.51</v>
      </c>
      <c r="Y11" s="10">
        <v>56.55</v>
      </c>
      <c r="Z11" s="10">
        <v>55.89</v>
      </c>
      <c r="AA11" s="10">
        <v>56.07</v>
      </c>
      <c r="AB11" s="95">
        <v>6639200</v>
      </c>
      <c r="AC11" s="10">
        <v>56.07</v>
      </c>
      <c r="AD11" s="2">
        <f t="shared" si="0"/>
        <v>0.65999999999999659</v>
      </c>
      <c r="AE11" s="138">
        <f t="shared" si="1"/>
        <v>-3.7313432835821558E-3</v>
      </c>
    </row>
    <row r="12" spans="1:31" x14ac:dyDescent="0.25">
      <c r="H12" s="72"/>
      <c r="W12" s="133">
        <v>42752</v>
      </c>
      <c r="X12" s="10">
        <v>55.89</v>
      </c>
      <c r="Y12" s="10">
        <v>56.58</v>
      </c>
      <c r="Z12" s="10">
        <v>55.21</v>
      </c>
      <c r="AA12" s="10">
        <v>56.28</v>
      </c>
      <c r="AB12" s="95">
        <v>10416300</v>
      </c>
      <c r="AC12" s="10">
        <v>56.28</v>
      </c>
      <c r="AD12" s="2">
        <f t="shared" si="0"/>
        <v>1.3699999999999974</v>
      </c>
      <c r="AE12" s="138">
        <f t="shared" si="1"/>
        <v>1.0672358591248265E-3</v>
      </c>
    </row>
    <row r="13" spans="1:31" x14ac:dyDescent="0.25">
      <c r="H13" s="72"/>
      <c r="W13" s="133">
        <v>42748</v>
      </c>
      <c r="X13" s="10">
        <v>56.56</v>
      </c>
      <c r="Y13" s="10">
        <v>56.73</v>
      </c>
      <c r="Z13" s="10">
        <v>56.05</v>
      </c>
      <c r="AA13" s="10">
        <v>56.22</v>
      </c>
      <c r="AB13" s="95">
        <v>7660200</v>
      </c>
      <c r="AC13" s="10">
        <v>56.22</v>
      </c>
      <c r="AD13" s="2">
        <f t="shared" si="0"/>
        <v>0.67999999999999972</v>
      </c>
      <c r="AE13" s="138">
        <f t="shared" si="1"/>
        <v>-5.8355437665782439E-3</v>
      </c>
    </row>
    <row r="14" spans="1:31" x14ac:dyDescent="0.25">
      <c r="H14" s="72"/>
      <c r="W14" s="133">
        <v>42747</v>
      </c>
      <c r="X14" s="10">
        <v>56.5</v>
      </c>
      <c r="Y14" s="10">
        <v>56.78</v>
      </c>
      <c r="Z14" s="10">
        <v>56.02</v>
      </c>
      <c r="AA14" s="10">
        <v>56.55</v>
      </c>
      <c r="AB14" s="95">
        <v>9977900</v>
      </c>
      <c r="AC14" s="10">
        <v>56.55</v>
      </c>
      <c r="AD14" s="2">
        <f t="shared" si="0"/>
        <v>0.75999999999999801</v>
      </c>
      <c r="AE14" s="138">
        <f t="shared" si="1"/>
        <v>-4.4014084507042472E-3</v>
      </c>
    </row>
    <row r="15" spans="1:31" x14ac:dyDescent="0.25">
      <c r="H15" s="72"/>
      <c r="W15" s="133">
        <v>42746</v>
      </c>
      <c r="X15" s="10">
        <v>58.12</v>
      </c>
      <c r="Y15" s="10">
        <v>58.87</v>
      </c>
      <c r="Z15" s="10">
        <v>56.53</v>
      </c>
      <c r="AA15" s="10">
        <v>56.8</v>
      </c>
      <c r="AB15" s="95">
        <v>20497900</v>
      </c>
      <c r="AC15" s="10">
        <v>56.8</v>
      </c>
      <c r="AD15" s="2">
        <f t="shared" si="0"/>
        <v>2.3399999999999963</v>
      </c>
      <c r="AE15" s="138">
        <f t="shared" si="1"/>
        <v>-5.3017672557519213E-2</v>
      </c>
    </row>
    <row r="16" spans="1:31" x14ac:dyDescent="0.25">
      <c r="H16" s="72"/>
      <c r="W16" s="133">
        <v>42745</v>
      </c>
      <c r="X16" s="10">
        <v>59.78</v>
      </c>
      <c r="Y16" s="10">
        <v>60.45</v>
      </c>
      <c r="Z16" s="10">
        <v>59.72</v>
      </c>
      <c r="AA16" s="10">
        <v>59.98</v>
      </c>
      <c r="AB16" s="95">
        <v>6103700</v>
      </c>
      <c r="AC16" s="10">
        <v>59.98</v>
      </c>
      <c r="AD16" s="2">
        <f t="shared" si="0"/>
        <v>0.73000000000000398</v>
      </c>
      <c r="AE16" s="138">
        <f t="shared" si="1"/>
        <v>4.1855014230705034E-3</v>
      </c>
    </row>
    <row r="17" spans="1:31" x14ac:dyDescent="0.25">
      <c r="W17" s="133">
        <v>42744</v>
      </c>
      <c r="X17" s="10">
        <v>59.75</v>
      </c>
      <c r="Y17" s="10">
        <v>59.92</v>
      </c>
      <c r="Z17" s="10">
        <v>59.65</v>
      </c>
      <c r="AA17" s="10">
        <v>59.73</v>
      </c>
      <c r="AB17" s="95">
        <v>5256500</v>
      </c>
      <c r="AC17" s="10">
        <v>59.73</v>
      </c>
      <c r="AD17" s="2">
        <f t="shared" si="0"/>
        <v>0.27000000000000313</v>
      </c>
      <c r="AE17" s="138">
        <f t="shared" si="1"/>
        <v>-3.6697247706423131E-3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60.04</v>
      </c>
      <c r="Y18" s="10">
        <v>60.33</v>
      </c>
      <c r="Z18" s="10">
        <v>58.85</v>
      </c>
      <c r="AA18" s="10">
        <v>59.95</v>
      </c>
      <c r="AB18" s="95">
        <v>10104600</v>
      </c>
      <c r="AC18" s="10">
        <v>59.95</v>
      </c>
      <c r="AD18" s="2">
        <f t="shared" si="0"/>
        <v>1.4799999999999969</v>
      </c>
      <c r="AE18" s="138">
        <f t="shared" si="1"/>
        <v>-2.9935140528853932E-3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59.39</v>
      </c>
      <c r="Y19" s="10">
        <v>60.42</v>
      </c>
      <c r="Z19" s="10">
        <v>59.31</v>
      </c>
      <c r="AA19" s="10">
        <v>60.13</v>
      </c>
      <c r="AB19" s="95">
        <v>8422300</v>
      </c>
      <c r="AC19" s="10">
        <v>60.13</v>
      </c>
      <c r="AD19" s="2">
        <f t="shared" si="0"/>
        <v>1.1099999999999994</v>
      </c>
      <c r="AE19" s="138">
        <f t="shared" si="1"/>
        <v>1.6739939127494052E-2</v>
      </c>
    </row>
    <row r="20" spans="1:31" x14ac:dyDescent="0.25">
      <c r="W20" s="133">
        <v>42739</v>
      </c>
      <c r="X20" s="10">
        <v>59.46</v>
      </c>
      <c r="Y20" s="10">
        <v>59.75</v>
      </c>
      <c r="Z20" s="10">
        <v>59.03</v>
      </c>
      <c r="AA20" s="10">
        <v>59.14</v>
      </c>
      <c r="AB20" s="95">
        <v>6703400</v>
      </c>
      <c r="AC20" s="10">
        <v>59.14</v>
      </c>
      <c r="AD20" s="2">
        <f t="shared" si="0"/>
        <v>0.71999999999999886</v>
      </c>
      <c r="AE20" s="138" t="e">
        <f t="shared" si="1"/>
        <v>#DIV/0!</v>
      </c>
    </row>
    <row r="21" spans="1:31" x14ac:dyDescent="0.25">
      <c r="W21" s="133">
        <v>42739</v>
      </c>
      <c r="X21" s="10" t="s">
        <v>391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42738</v>
      </c>
      <c r="X22" s="10">
        <v>58.78</v>
      </c>
      <c r="Y22" s="10">
        <v>59.68</v>
      </c>
      <c r="Z22" s="10">
        <v>58.58</v>
      </c>
      <c r="AA22" s="10">
        <v>59.45</v>
      </c>
      <c r="AB22" s="95">
        <v>10061700</v>
      </c>
      <c r="AC22" s="10">
        <v>59.06</v>
      </c>
      <c r="AD22" s="2">
        <f t="shared" si="0"/>
        <v>1.1000000000000014</v>
      </c>
      <c r="AE22" s="138">
        <f t="shared" si="1"/>
        <v>1.7223561832586887E-2</v>
      </c>
    </row>
    <row r="23" spans="1:31" x14ac:dyDescent="0.25">
      <c r="W23" s="133">
        <v>42734</v>
      </c>
      <c r="X23" s="10">
        <v>58.86</v>
      </c>
      <c r="Y23" s="10">
        <v>58.96</v>
      </c>
      <c r="Z23" s="10">
        <v>58.21</v>
      </c>
      <c r="AA23" s="10">
        <v>58.44</v>
      </c>
      <c r="AB23" s="95">
        <v>7008900</v>
      </c>
      <c r="AC23" s="10">
        <v>58.06</v>
      </c>
      <c r="AD23" s="2">
        <f t="shared" si="0"/>
        <v>0.75</v>
      </c>
      <c r="AE23" s="138">
        <f t="shared" si="1"/>
        <v>-7.690992992650747E-3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42733</v>
      </c>
      <c r="X24" s="10">
        <v>58.81</v>
      </c>
      <c r="Y24" s="10">
        <v>59.19</v>
      </c>
      <c r="Z24" s="10">
        <v>58.63</v>
      </c>
      <c r="AA24" s="10">
        <v>58.9</v>
      </c>
      <c r="AB24" s="95">
        <v>3642700</v>
      </c>
      <c r="AC24" s="10">
        <v>58.51</v>
      </c>
      <c r="AD24" s="2">
        <f t="shared" si="0"/>
        <v>0.55999999999999517</v>
      </c>
      <c r="AE24" s="138">
        <f t="shared" si="1"/>
        <v>4.808517946075952E-3</v>
      </c>
    </row>
    <row r="25" spans="1:31" x14ac:dyDescent="0.25">
      <c r="A25" t="s">
        <v>422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42732</v>
      </c>
      <c r="X25" s="10">
        <v>59.29</v>
      </c>
      <c r="Y25" s="10">
        <v>59.44</v>
      </c>
      <c r="Z25" s="10">
        <v>58.54</v>
      </c>
      <c r="AA25" s="10">
        <v>58.61</v>
      </c>
      <c r="AB25" s="95">
        <v>4249100</v>
      </c>
      <c r="AC25" s="10">
        <v>58.23</v>
      </c>
      <c r="AD25" s="2">
        <f t="shared" si="0"/>
        <v>0.89999999999999858</v>
      </c>
      <c r="AE25" s="138">
        <f t="shared" si="1"/>
        <v>-1.2046148625721065E-2</v>
      </c>
    </row>
    <row r="26" spans="1:31" x14ac:dyDescent="0.25">
      <c r="A26" t="s">
        <v>438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42731</v>
      </c>
      <c r="X26" s="10">
        <v>59.61</v>
      </c>
      <c r="Y26" s="10">
        <v>59.75</v>
      </c>
      <c r="Z26" s="10">
        <v>59.29</v>
      </c>
      <c r="AA26" s="10">
        <v>59.33</v>
      </c>
      <c r="AB26" s="95">
        <v>4251900</v>
      </c>
      <c r="AC26" s="10">
        <v>58.94</v>
      </c>
      <c r="AD26" s="2">
        <f t="shared" si="0"/>
        <v>0.46000000000000085</v>
      </c>
      <c r="AE26" s="138">
        <f t="shared" si="1"/>
        <v>-4.7281323877068626E-3</v>
      </c>
    </row>
    <row r="27" spans="1:31" x14ac:dyDescent="0.25">
      <c r="A27" t="s">
        <v>465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42727</v>
      </c>
      <c r="X27" s="10">
        <v>58.85</v>
      </c>
      <c r="Y27" s="10">
        <v>59.93</v>
      </c>
      <c r="Z27" s="10">
        <v>58.77</v>
      </c>
      <c r="AA27" s="10">
        <v>59.61</v>
      </c>
      <c r="AB27" s="95">
        <v>5412800</v>
      </c>
      <c r="AC27" s="10">
        <v>59.22</v>
      </c>
      <c r="AD27" s="2">
        <f t="shared" si="0"/>
        <v>1.1599999999999966</v>
      </c>
      <c r="AE27" s="138">
        <f t="shared" si="1"/>
        <v>1.4562275141339676E-2</v>
      </c>
    </row>
    <row r="28" spans="1:31" x14ac:dyDescent="0.25">
      <c r="A28" t="s">
        <v>465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" si="12">C28*(E28-D28)</f>
        <v>-357.00000000000017</v>
      </c>
      <c r="G28" s="40">
        <f t="shared" ref="G28" si="13">D28*C28</f>
        <v>6085.8</v>
      </c>
      <c r="H28" s="231">
        <f t="shared" ref="H28" si="14">(E28-D28)/D28</f>
        <v>-5.866114561766738E-2</v>
      </c>
      <c r="I28" s="40"/>
      <c r="W28" s="133">
        <v>42726</v>
      </c>
      <c r="X28" s="10">
        <v>58.74</v>
      </c>
      <c r="Y28" s="10">
        <v>58.98</v>
      </c>
      <c r="Z28" s="10">
        <v>58.52</v>
      </c>
      <c r="AA28" s="10">
        <v>58.76</v>
      </c>
      <c r="AB28" s="95">
        <v>4812000</v>
      </c>
      <c r="AC28" s="10">
        <v>58.37</v>
      </c>
      <c r="AD28" s="2">
        <f t="shared" si="0"/>
        <v>0.45999999999999375</v>
      </c>
      <c r="AE28" s="138">
        <f t="shared" si="1"/>
        <v>1.2006861063464935E-3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42725</v>
      </c>
      <c r="X29" s="10">
        <v>59.23</v>
      </c>
      <c r="Y29" s="10">
        <v>59.58</v>
      </c>
      <c r="Z29" s="10">
        <v>58.68</v>
      </c>
      <c r="AA29" s="10">
        <v>58.69</v>
      </c>
      <c r="AB29" s="95">
        <v>4471200</v>
      </c>
      <c r="AC29" s="10">
        <v>58.3</v>
      </c>
      <c r="AD29" s="2">
        <f t="shared" si="0"/>
        <v>0.89999999999999858</v>
      </c>
      <c r="AE29" s="138">
        <f t="shared" si="1"/>
        <v>-7.3216414098415949E-3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42724</v>
      </c>
      <c r="X30" s="10">
        <v>59.3</v>
      </c>
      <c r="Y30" s="10">
        <v>59.53</v>
      </c>
      <c r="Z30" s="10">
        <v>58.94</v>
      </c>
      <c r="AA30" s="10">
        <v>59.12</v>
      </c>
      <c r="AB30" s="95">
        <v>3918800</v>
      </c>
      <c r="AC30" s="10">
        <v>58.73</v>
      </c>
      <c r="AD30" s="2">
        <f t="shared" si="0"/>
        <v>0.59000000000000341</v>
      </c>
      <c r="AE30" s="138">
        <f t="shared" si="1"/>
        <v>-5.0821616127393332E-3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42723</v>
      </c>
      <c r="X31" s="10">
        <v>59.04</v>
      </c>
      <c r="Y31" s="10">
        <v>59.85</v>
      </c>
      <c r="Z31" s="10">
        <v>59.02</v>
      </c>
      <c r="AA31" s="10">
        <v>59.42</v>
      </c>
      <c r="AB31" s="95">
        <v>8399100</v>
      </c>
      <c r="AC31" s="10">
        <v>59.03</v>
      </c>
      <c r="AD31" s="2">
        <f t="shared" si="0"/>
        <v>0.82999999999999829</v>
      </c>
      <c r="AE31" s="138">
        <f t="shared" si="1"/>
        <v>1.3564560439560447E-2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42720</v>
      </c>
      <c r="X32" s="10">
        <v>58.92</v>
      </c>
      <c r="Y32" s="10">
        <v>59.05</v>
      </c>
      <c r="Z32" s="10">
        <v>58.2</v>
      </c>
      <c r="AA32" s="10">
        <v>58.62</v>
      </c>
      <c r="AB32" s="95">
        <v>12218200</v>
      </c>
      <c r="AC32" s="10">
        <v>58.24</v>
      </c>
      <c r="AD32" s="2">
        <f t="shared" si="0"/>
        <v>0.84999999999999432</v>
      </c>
      <c r="AE32" s="138">
        <f t="shared" si="1"/>
        <v>-5.1484468851903387E-4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42719</v>
      </c>
      <c r="X33" s="10">
        <v>58.51</v>
      </c>
      <c r="Y33" s="10">
        <v>59.8</v>
      </c>
      <c r="Z33" s="10">
        <v>58.28</v>
      </c>
      <c r="AA33" s="10">
        <v>58.65</v>
      </c>
      <c r="AB33" s="95">
        <v>13210800</v>
      </c>
      <c r="AC33" s="10">
        <v>58.27</v>
      </c>
      <c r="AD33" s="2">
        <f t="shared" si="0"/>
        <v>1.519999999999996</v>
      </c>
      <c r="AE33" s="138">
        <f t="shared" si="1"/>
        <v>2.5808671713696274E-3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42718</v>
      </c>
      <c r="X34" s="10">
        <v>57.3</v>
      </c>
      <c r="Y34" s="10">
        <v>58.52</v>
      </c>
      <c r="Z34" s="10">
        <v>57.27</v>
      </c>
      <c r="AA34" s="10">
        <v>58.5</v>
      </c>
      <c r="AB34" s="95">
        <v>12603900</v>
      </c>
      <c r="AC34" s="10">
        <v>58.12</v>
      </c>
      <c r="AD34" s="2">
        <f t="shared" si="0"/>
        <v>1.25</v>
      </c>
      <c r="AE34" s="138">
        <f t="shared" si="1"/>
        <v>2.3419616129600307E-2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42717</v>
      </c>
      <c r="X35" s="10">
        <v>57</v>
      </c>
      <c r="Y35" s="10">
        <v>57.34</v>
      </c>
      <c r="Z35" s="10">
        <v>56.7</v>
      </c>
      <c r="AA35" s="10">
        <v>57.17</v>
      </c>
      <c r="AB35" s="95">
        <v>6902800</v>
      </c>
      <c r="AC35" s="10">
        <v>56.79</v>
      </c>
      <c r="AD35" s="2">
        <f t="shared" si="0"/>
        <v>0.64000000000000057</v>
      </c>
      <c r="AE35" s="138">
        <f t="shared" si="1"/>
        <v>1.0857956568173677E-2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42716</v>
      </c>
      <c r="X36" s="10">
        <v>56.83</v>
      </c>
      <c r="Y36" s="10">
        <v>56.97</v>
      </c>
      <c r="Z36" s="10">
        <v>56.4</v>
      </c>
      <c r="AA36" s="10">
        <v>56.55</v>
      </c>
      <c r="AB36" s="95">
        <v>8829300</v>
      </c>
      <c r="AC36" s="10">
        <v>56.18</v>
      </c>
      <c r="AD36" s="2">
        <f t="shared" si="0"/>
        <v>0.57000000000000028</v>
      </c>
      <c r="AE36" s="138">
        <f t="shared" si="1"/>
        <v>-8.6465502029292596E-3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42713</v>
      </c>
      <c r="X37" s="10">
        <v>55.16</v>
      </c>
      <c r="Y37" s="10">
        <v>57.18</v>
      </c>
      <c r="Z37" s="10">
        <v>55.1</v>
      </c>
      <c r="AA37" s="10">
        <v>57.04</v>
      </c>
      <c r="AB37" s="95">
        <v>11782800</v>
      </c>
      <c r="AC37" s="10">
        <v>56.67</v>
      </c>
      <c r="AD37" s="2">
        <f t="shared" si="0"/>
        <v>2.0799999999999983</v>
      </c>
      <c r="AE37" s="138">
        <f t="shared" si="1"/>
        <v>3.2804811372334708E-2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42712</v>
      </c>
      <c r="X38" s="10">
        <v>54.93</v>
      </c>
      <c r="Y38" s="10">
        <v>55.42</v>
      </c>
      <c r="Z38" s="10">
        <v>54.78</v>
      </c>
      <c r="AA38" s="10">
        <v>55.23</v>
      </c>
      <c r="AB38" s="95">
        <v>8191200</v>
      </c>
      <c r="AC38" s="10">
        <v>54.87</v>
      </c>
      <c r="AD38" s="2">
        <f t="shared" si="0"/>
        <v>0.64000000000000057</v>
      </c>
      <c r="AE38" s="138">
        <f t="shared" si="1"/>
        <v>-1.8221574344035041E-4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42711</v>
      </c>
      <c r="X39" s="10">
        <v>55.55</v>
      </c>
      <c r="Y39" s="10">
        <v>55.68</v>
      </c>
      <c r="Z39" s="10">
        <v>54.36</v>
      </c>
      <c r="AA39" s="10">
        <v>55.24</v>
      </c>
      <c r="AB39" s="95">
        <v>12210800</v>
      </c>
      <c r="AC39" s="10">
        <v>54.88</v>
      </c>
      <c r="AD39" s="2">
        <f t="shared" si="0"/>
        <v>1.3200000000000003</v>
      </c>
      <c r="AE39" s="138">
        <f t="shared" si="1"/>
        <v>-1.4013654329859793E-2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42710</v>
      </c>
      <c r="X40" s="10">
        <v>55.71</v>
      </c>
      <c r="Y40" s="10">
        <v>56.04</v>
      </c>
      <c r="Z40" s="10">
        <v>55.56</v>
      </c>
      <c r="AA40" s="10">
        <v>56.03</v>
      </c>
      <c r="AB40" s="95">
        <v>5924400</v>
      </c>
      <c r="AC40" s="10">
        <v>55.66</v>
      </c>
      <c r="AD40" s="2">
        <f t="shared" si="0"/>
        <v>0.47999999999999687</v>
      </c>
      <c r="AE40" s="138">
        <f t="shared" si="1"/>
        <v>8.5160355136799648E-3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54.219000000000001</v>
      </c>
      <c r="Q41" s="2"/>
      <c r="W41" s="133">
        <v>42709</v>
      </c>
      <c r="X41" s="10">
        <v>55.86</v>
      </c>
      <c r="Y41" s="10">
        <v>55.96</v>
      </c>
      <c r="Z41" s="10">
        <v>55.23</v>
      </c>
      <c r="AA41" s="10">
        <v>55.55</v>
      </c>
      <c r="AB41" s="95">
        <v>9904400</v>
      </c>
      <c r="AC41" s="10">
        <v>55.19</v>
      </c>
      <c r="AD41" s="2">
        <f t="shared" si="0"/>
        <v>0.73000000000000398</v>
      </c>
      <c r="AE41" s="138">
        <f t="shared" si="1"/>
        <v>-7.195538765965237E-3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53.726100000000002</v>
      </c>
      <c r="Q42" s="2"/>
      <c r="T42" s="91" t="s">
        <v>113</v>
      </c>
      <c r="W42" s="133">
        <v>42706</v>
      </c>
      <c r="X42" s="10">
        <v>55.69</v>
      </c>
      <c r="Y42" s="10">
        <v>56.11</v>
      </c>
      <c r="Z42" s="10">
        <v>55.3</v>
      </c>
      <c r="AA42" s="10">
        <v>55.96</v>
      </c>
      <c r="AB42" s="95">
        <v>9281500</v>
      </c>
      <c r="AC42" s="10">
        <v>55.59</v>
      </c>
      <c r="AD42" s="2">
        <f t="shared" si="0"/>
        <v>0.81000000000000227</v>
      </c>
      <c r="AE42" s="138">
        <f t="shared" si="1"/>
        <v>2.8865235432076197E-3</v>
      </c>
    </row>
    <row r="43" spans="1:31" ht="15.75" thickTop="1" x14ac:dyDescent="0.25">
      <c r="O43" s="83">
        <v>1.08</v>
      </c>
      <c r="P43" s="83">
        <f t="shared" si="15"/>
        <v>53.233200000000004</v>
      </c>
      <c r="Q43" s="2"/>
      <c r="T43" s="128" t="s">
        <v>98</v>
      </c>
      <c r="U43" s="129">
        <v>49.16</v>
      </c>
      <c r="V43" s="552"/>
      <c r="W43" s="133">
        <v>42705</v>
      </c>
      <c r="X43" s="10">
        <v>55.94</v>
      </c>
      <c r="Y43" s="10">
        <v>56.27</v>
      </c>
      <c r="Z43" s="10">
        <v>55.44</v>
      </c>
      <c r="AA43" s="10">
        <v>55.8</v>
      </c>
      <c r="AB43" s="95">
        <v>12719600</v>
      </c>
      <c r="AC43" s="10">
        <v>55.43</v>
      </c>
      <c r="AD43" s="2">
        <f t="shared" si="0"/>
        <v>0.8300000000000054</v>
      </c>
      <c r="AE43" s="138">
        <f t="shared" si="1"/>
        <v>-1.1414303549134974E-2</v>
      </c>
    </row>
    <row r="44" spans="1:31" x14ac:dyDescent="0.25">
      <c r="O44" s="83">
        <v>1.07</v>
      </c>
      <c r="P44" s="83">
        <f t="shared" si="15"/>
        <v>52.740300000000005</v>
      </c>
      <c r="Q44" s="2"/>
      <c r="T44" s="93" t="s">
        <v>99</v>
      </c>
      <c r="U44" s="130">
        <v>49.13</v>
      </c>
      <c r="W44" s="133">
        <v>42704</v>
      </c>
      <c r="X44" s="10">
        <v>56.29</v>
      </c>
      <c r="Y44" s="10">
        <v>56.69</v>
      </c>
      <c r="Z44" s="10">
        <v>56</v>
      </c>
      <c r="AA44" s="10">
        <v>56.44</v>
      </c>
      <c r="AB44" s="95">
        <v>16418900</v>
      </c>
      <c r="AC44" s="10">
        <v>56.07</v>
      </c>
      <c r="AD44" s="2">
        <f t="shared" si="0"/>
        <v>0.68999999999999773</v>
      </c>
      <c r="AE44" s="138">
        <f t="shared" si="1"/>
        <v>1.4288265761743801E-3</v>
      </c>
    </row>
    <row r="45" spans="1:31" x14ac:dyDescent="0.25">
      <c r="O45" s="83">
        <v>1.06</v>
      </c>
      <c r="P45" s="83">
        <f t="shared" si="15"/>
        <v>52.247399999999999</v>
      </c>
      <c r="Q45" s="2"/>
      <c r="T45" s="93" t="s">
        <v>100</v>
      </c>
      <c r="U45" s="130" t="s">
        <v>129</v>
      </c>
      <c r="W45" s="133">
        <v>42703</v>
      </c>
      <c r="X45" s="10">
        <v>56.62</v>
      </c>
      <c r="Y45" s="10">
        <v>56.89</v>
      </c>
      <c r="Z45" s="10">
        <v>56.14</v>
      </c>
      <c r="AA45" s="10">
        <v>56.36</v>
      </c>
      <c r="AB45" s="95">
        <v>9818900</v>
      </c>
      <c r="AC45" s="10">
        <v>55.99</v>
      </c>
      <c r="AD45" s="2">
        <f t="shared" si="0"/>
        <v>0.75</v>
      </c>
      <c r="AE45" s="138">
        <f t="shared" si="1"/>
        <v>-2.6718916993231367E-3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51.7545</v>
      </c>
      <c r="Q46" s="2"/>
      <c r="T46" s="93" t="s">
        <v>101</v>
      </c>
      <c r="U46" s="130" t="s">
        <v>129</v>
      </c>
      <c r="W46" s="133">
        <v>42702</v>
      </c>
      <c r="X46" s="10">
        <v>56.92</v>
      </c>
      <c r="Y46" s="10">
        <v>56.96</v>
      </c>
      <c r="Z46" s="10">
        <v>56.25</v>
      </c>
      <c r="AA46" s="10">
        <v>56.51</v>
      </c>
      <c r="AB46" s="95">
        <v>8724200</v>
      </c>
      <c r="AC46" s="10">
        <v>56.14</v>
      </c>
      <c r="AD46" s="2">
        <f t="shared" si="0"/>
        <v>0.71000000000000085</v>
      </c>
      <c r="AE46" s="138">
        <f t="shared" si="1"/>
        <v>-8.302420067125893E-3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15"/>
        <v>51.261600000000001</v>
      </c>
      <c r="Q47" s="2"/>
      <c r="T47" s="93" t="s">
        <v>102</v>
      </c>
      <c r="U47" s="130">
        <v>55.56</v>
      </c>
      <c r="W47" s="133">
        <v>42699</v>
      </c>
      <c r="X47" s="10">
        <v>56.85</v>
      </c>
      <c r="Y47" s="10">
        <v>57.14</v>
      </c>
      <c r="Z47" s="10">
        <v>56.71</v>
      </c>
      <c r="AA47" s="10">
        <v>56.98</v>
      </c>
      <c r="AB47" s="95">
        <v>6228600</v>
      </c>
      <c r="AC47" s="10">
        <v>56.61</v>
      </c>
      <c r="AD47" s="2">
        <f t="shared" si="0"/>
        <v>0.42999999999999972</v>
      </c>
      <c r="AE47" s="138">
        <f t="shared" si="1"/>
        <v>4.0794608017027389E-3</v>
      </c>
    </row>
    <row r="48" spans="1:31" x14ac:dyDescent="0.25">
      <c r="A48" s="390" t="s">
        <v>321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15"/>
        <v>50.768700000000003</v>
      </c>
      <c r="Q48" s="2"/>
      <c r="T48" s="93" t="s">
        <v>103</v>
      </c>
      <c r="U48" s="130">
        <v>0.97931100000000004</v>
      </c>
      <c r="W48" s="133">
        <v>42697</v>
      </c>
      <c r="X48" s="10">
        <v>56.05</v>
      </c>
      <c r="Y48" s="10">
        <v>56.78</v>
      </c>
      <c r="Z48" s="10">
        <v>55.78</v>
      </c>
      <c r="AA48" s="10">
        <v>56.75</v>
      </c>
      <c r="AB48" s="95">
        <v>10151000</v>
      </c>
      <c r="AC48" s="10">
        <v>56.38</v>
      </c>
      <c r="AD48" s="2">
        <f t="shared" si="0"/>
        <v>1</v>
      </c>
      <c r="AE48" s="138">
        <f t="shared" si="1"/>
        <v>3.5599857600570051E-3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15"/>
        <v>50.275799999999997</v>
      </c>
      <c r="Q49" s="2"/>
      <c r="T49" s="93" t="s">
        <v>122</v>
      </c>
      <c r="U49" s="130" t="s">
        <v>488</v>
      </c>
      <c r="W49" s="133">
        <v>42696</v>
      </c>
      <c r="X49" s="10">
        <v>56.66</v>
      </c>
      <c r="Y49" s="10">
        <v>56.9</v>
      </c>
      <c r="Z49" s="10">
        <v>56.26</v>
      </c>
      <c r="AA49" s="10">
        <v>56.55</v>
      </c>
      <c r="AB49" s="95">
        <v>10350000</v>
      </c>
      <c r="AC49" s="10">
        <v>56.18</v>
      </c>
      <c r="AD49" s="2">
        <f t="shared" si="0"/>
        <v>0.64000000000000057</v>
      </c>
      <c r="AE49" s="138">
        <f t="shared" si="1"/>
        <v>-3.1937544357700798E-3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15"/>
        <v>49.782899999999998</v>
      </c>
      <c r="Q50" s="2"/>
      <c r="T50" s="93"/>
      <c r="U50" s="130"/>
      <c r="W50" s="133">
        <v>42695</v>
      </c>
      <c r="X50" s="10">
        <v>56.71</v>
      </c>
      <c r="Y50" s="10">
        <v>56.85</v>
      </c>
      <c r="Z50" s="10">
        <v>56.4</v>
      </c>
      <c r="AA50" s="10">
        <v>56.73</v>
      </c>
      <c r="AB50" s="95">
        <v>11312300</v>
      </c>
      <c r="AC50" s="10">
        <v>56.36</v>
      </c>
      <c r="AD50" s="2">
        <f t="shared" si="0"/>
        <v>0.45000000000000284</v>
      </c>
      <c r="AE50" s="138">
        <f t="shared" si="1"/>
        <v>-5.3200922149321261E-4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15"/>
        <v>49.29</v>
      </c>
      <c r="Q51" s="2"/>
      <c r="T51" s="93" t="s">
        <v>105</v>
      </c>
      <c r="U51" s="130" t="s">
        <v>551</v>
      </c>
      <c r="W51" s="133">
        <v>42692</v>
      </c>
      <c r="X51" s="10">
        <v>56.58</v>
      </c>
      <c r="Y51" s="10">
        <v>56.84</v>
      </c>
      <c r="Z51" s="10">
        <v>56.25</v>
      </c>
      <c r="AA51" s="10">
        <v>56.76</v>
      </c>
      <c r="AB51" s="95">
        <v>7387400</v>
      </c>
      <c r="AC51" s="10">
        <v>56.39</v>
      </c>
      <c r="AD51" s="2">
        <f t="shared" si="0"/>
        <v>0.59000000000000341</v>
      </c>
      <c r="AE51" s="138">
        <f t="shared" si="1"/>
        <v>1.4207068016338642E-3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15"/>
        <v>48.7971</v>
      </c>
      <c r="Q52" s="2"/>
      <c r="T52" s="93" t="s">
        <v>106</v>
      </c>
      <c r="U52" s="130" t="s">
        <v>469</v>
      </c>
      <c r="W52" s="133">
        <v>42691</v>
      </c>
      <c r="X52" s="10">
        <v>56.75</v>
      </c>
      <c r="Y52" s="10">
        <v>57.1</v>
      </c>
      <c r="Z52" s="10">
        <v>56.06</v>
      </c>
      <c r="AA52" s="10">
        <v>56.68</v>
      </c>
      <c r="AB52" s="95">
        <v>6820500</v>
      </c>
      <c r="AC52" s="10">
        <v>56.31</v>
      </c>
      <c r="AD52" s="2">
        <f t="shared" si="0"/>
        <v>1.0399999999999991</v>
      </c>
      <c r="AE52" s="138">
        <f t="shared" si="1"/>
        <v>8.5975282106394157E-3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15"/>
        <v>48.304200000000002</v>
      </c>
      <c r="Q53" s="2"/>
      <c r="T53" s="93" t="s">
        <v>107</v>
      </c>
      <c r="U53" s="131">
        <v>16021435</v>
      </c>
      <c r="W53" s="133">
        <v>42690</v>
      </c>
      <c r="X53" s="10">
        <v>56.7</v>
      </c>
      <c r="Y53" s="10">
        <v>56.72</v>
      </c>
      <c r="Z53" s="10">
        <v>55.93</v>
      </c>
      <c r="AA53" s="10">
        <v>56.2</v>
      </c>
      <c r="AB53" s="95">
        <v>8935500</v>
      </c>
      <c r="AC53" s="10">
        <v>55.83</v>
      </c>
      <c r="AD53" s="2">
        <f t="shared" si="0"/>
        <v>0.78999999999999915</v>
      </c>
      <c r="AE53" s="138">
        <f t="shared" si="1"/>
        <v>-8.7002840909091717E-3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15"/>
        <v>47.811299999999996</v>
      </c>
      <c r="T54" s="93" t="s">
        <v>110</v>
      </c>
      <c r="U54" s="131">
        <v>12102600</v>
      </c>
      <c r="W54" s="133">
        <v>42689</v>
      </c>
      <c r="X54" s="10">
        <v>56.73</v>
      </c>
      <c r="Y54" s="10">
        <v>56.79</v>
      </c>
      <c r="Z54" s="10">
        <v>55.76</v>
      </c>
      <c r="AA54" s="10">
        <v>56.69</v>
      </c>
      <c r="AB54" s="95">
        <v>9312800</v>
      </c>
      <c r="AC54" s="10">
        <v>56.32</v>
      </c>
      <c r="AD54" s="2">
        <f t="shared" si="0"/>
        <v>1.0300000000000011</v>
      </c>
      <c r="AE54" s="138">
        <f t="shared" si="1"/>
        <v>2.3135789286350406E-3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15"/>
        <v>47.318399999999997</v>
      </c>
      <c r="T55" s="93" t="s">
        <v>108</v>
      </c>
      <c r="U55" s="130" t="s">
        <v>552</v>
      </c>
      <c r="W55" s="133">
        <v>42688</v>
      </c>
      <c r="X55" s="10">
        <v>56.66</v>
      </c>
      <c r="Y55" s="10">
        <v>56.85</v>
      </c>
      <c r="Z55" s="10">
        <v>56.02</v>
      </c>
      <c r="AA55" s="10">
        <v>56.56</v>
      </c>
      <c r="AB55" s="95">
        <v>7234900</v>
      </c>
      <c r="AC55" s="10">
        <v>56.19</v>
      </c>
      <c r="AD55" s="2">
        <f t="shared" si="0"/>
        <v>0.82999999999999829</v>
      </c>
      <c r="AE55" s="138">
        <f t="shared" si="1"/>
        <v>3.3928571428571974E-3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15"/>
        <v>46.825499999999998</v>
      </c>
      <c r="T56" s="93" t="s">
        <v>111</v>
      </c>
      <c r="U56" s="130">
        <v>18.600000000000001</v>
      </c>
      <c r="W56" s="133">
        <v>42685</v>
      </c>
      <c r="X56" s="10">
        <v>56.31</v>
      </c>
      <c r="Y56" s="10">
        <v>56.73</v>
      </c>
      <c r="Z56" s="10">
        <v>55.88</v>
      </c>
      <c r="AA56" s="10">
        <v>56.37</v>
      </c>
      <c r="AB56" s="95">
        <v>12438300</v>
      </c>
      <c r="AC56" s="10">
        <v>56</v>
      </c>
      <c r="AD56" s="2">
        <f t="shared" si="0"/>
        <v>0.84999999999999432</v>
      </c>
      <c r="AE56" s="138">
        <f t="shared" si="1"/>
        <v>-5.1518919879196545E-3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15"/>
        <v>46.332599999999999</v>
      </c>
      <c r="T57" s="93" t="s">
        <v>112</v>
      </c>
      <c r="U57" s="130">
        <v>2.65</v>
      </c>
      <c r="W57" s="133">
        <v>42684</v>
      </c>
      <c r="X57" s="10">
        <v>57</v>
      </c>
      <c r="Y57" s="10">
        <v>57.55</v>
      </c>
      <c r="Z57" s="10">
        <v>56.22</v>
      </c>
      <c r="AA57" s="10">
        <v>56.66</v>
      </c>
      <c r="AB57" s="95">
        <v>17744300</v>
      </c>
      <c r="AC57" s="10">
        <v>56.29</v>
      </c>
      <c r="AD57" s="2">
        <f t="shared" si="0"/>
        <v>1.3299999999999983</v>
      </c>
      <c r="AE57" s="138">
        <f t="shared" si="1"/>
        <v>6.4366172000716038E-3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15"/>
        <v>45.839700000000001</v>
      </c>
      <c r="T58" s="93" t="s">
        <v>109</v>
      </c>
      <c r="U58" s="130" t="s">
        <v>553</v>
      </c>
      <c r="W58" s="133">
        <v>42683</v>
      </c>
      <c r="X58" s="10">
        <v>55.25</v>
      </c>
      <c r="Y58" s="10">
        <v>57.3</v>
      </c>
      <c r="Z58" s="10">
        <v>54.9</v>
      </c>
      <c r="AA58" s="10">
        <v>56.3</v>
      </c>
      <c r="AB58" s="95">
        <v>28681000</v>
      </c>
      <c r="AC58" s="10">
        <v>55.93</v>
      </c>
      <c r="AD58" s="2">
        <f t="shared" si="0"/>
        <v>2.3999999999999986</v>
      </c>
      <c r="AE58" s="138">
        <f t="shared" si="1"/>
        <v>5.9079719750047222E-2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15"/>
        <v>45.346800000000002</v>
      </c>
      <c r="W59" s="133">
        <v>42682</v>
      </c>
      <c r="X59" s="10">
        <v>52.29</v>
      </c>
      <c r="Y59" s="10">
        <v>53.34</v>
      </c>
      <c r="Z59" s="10">
        <v>52.02</v>
      </c>
      <c r="AA59" s="10">
        <v>53.16</v>
      </c>
      <c r="AB59" s="95">
        <v>10094000</v>
      </c>
      <c r="AC59" s="10">
        <v>52.81</v>
      </c>
      <c r="AD59" s="2">
        <f t="shared" si="0"/>
        <v>1.3200000000000003</v>
      </c>
      <c r="AE59" s="138">
        <f t="shared" si="1"/>
        <v>1.0330973789936859E-2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15"/>
        <v>44.853900000000003</v>
      </c>
      <c r="W60" s="133">
        <v>42681</v>
      </c>
      <c r="X60" s="10">
        <v>51.7</v>
      </c>
      <c r="Y60" s="10">
        <v>53.1</v>
      </c>
      <c r="Z60" s="10">
        <v>51.59</v>
      </c>
      <c r="AA60" s="10">
        <v>52.62</v>
      </c>
      <c r="AB60" s="95">
        <v>12825300</v>
      </c>
      <c r="AC60" s="10">
        <v>52.27</v>
      </c>
      <c r="AD60" s="2">
        <f t="shared" si="0"/>
        <v>1.509999999999998</v>
      </c>
      <c r="AE60" s="138">
        <f t="shared" si="1"/>
        <v>3.1373322809786997E-2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15"/>
        <v>44.360999999999997</v>
      </c>
      <c r="W61" s="133">
        <v>42678</v>
      </c>
      <c r="X61" s="10">
        <v>50.5</v>
      </c>
      <c r="Y61" s="10">
        <v>51.45</v>
      </c>
      <c r="Z61" s="10">
        <v>50.46</v>
      </c>
      <c r="AA61" s="10">
        <v>51.01</v>
      </c>
      <c r="AB61" s="95">
        <v>12818000</v>
      </c>
      <c r="AC61" s="10">
        <v>50.68</v>
      </c>
      <c r="AD61" s="2">
        <f t="shared" si="0"/>
        <v>0.99000000000000199</v>
      </c>
      <c r="AE61" s="138">
        <f t="shared" si="1"/>
        <v>1.6038492381716063E-2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42677</v>
      </c>
      <c r="X62" s="10">
        <v>50.51</v>
      </c>
      <c r="Y62" s="10">
        <v>50.88</v>
      </c>
      <c r="Z62" s="10">
        <v>50.1</v>
      </c>
      <c r="AA62" s="10">
        <v>50.21</v>
      </c>
      <c r="AB62" s="95">
        <v>14924800</v>
      </c>
      <c r="AC62" s="10">
        <v>49.88</v>
      </c>
      <c r="AD62" s="2">
        <f t="shared" si="0"/>
        <v>0.78000000000000114</v>
      </c>
      <c r="AE62" s="138">
        <f t="shared" si="1"/>
        <v>-7.1656050955414274E-3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42676</v>
      </c>
      <c r="X63" s="10">
        <v>50.93</v>
      </c>
      <c r="Y63" s="10">
        <v>50.98</v>
      </c>
      <c r="Z63" s="10">
        <v>50.53</v>
      </c>
      <c r="AA63" s="10">
        <v>50.57</v>
      </c>
      <c r="AB63" s="95">
        <v>8197300</v>
      </c>
      <c r="AC63" s="10">
        <v>50.24</v>
      </c>
      <c r="AD63" s="2">
        <f t="shared" si="0"/>
        <v>0.44999999999999574</v>
      </c>
      <c r="AE63" s="138">
        <f t="shared" si="1"/>
        <v>-4.5571626708935664E-3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42675</v>
      </c>
      <c r="X64" s="10">
        <v>50.93</v>
      </c>
      <c r="Y64" s="10">
        <v>51.36</v>
      </c>
      <c r="Z64" s="10">
        <v>50.38</v>
      </c>
      <c r="AA64" s="10">
        <v>50.8</v>
      </c>
      <c r="AB64" s="95">
        <v>8740800</v>
      </c>
      <c r="AC64" s="10">
        <v>50.47</v>
      </c>
      <c r="AD64" s="2">
        <f t="shared" si="0"/>
        <v>0.97999999999999687</v>
      </c>
      <c r="AE64" s="138">
        <f t="shared" si="1"/>
        <v>-2.1747726374060639E-3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6">SumByColor($A$19,M48:M63)</f>
        <v>0</v>
      </c>
      <c r="W65" s="133">
        <v>42674</v>
      </c>
      <c r="X65" s="10">
        <v>51.05</v>
      </c>
      <c r="Y65" s="10">
        <v>51.62</v>
      </c>
      <c r="Z65" s="10">
        <v>50.65</v>
      </c>
      <c r="AA65" s="10">
        <v>50.91</v>
      </c>
      <c r="AB65" s="95">
        <v>11326200</v>
      </c>
      <c r="AC65" s="10">
        <v>50.58</v>
      </c>
      <c r="AD65" s="2">
        <f t="shared" si="0"/>
        <v>0.96999999999999886</v>
      </c>
      <c r="AE65" s="138">
        <f t="shared" si="1"/>
        <v>-1.776198934280715E-3</v>
      </c>
    </row>
    <row r="66" spans="1:31" x14ac:dyDescent="0.25">
      <c r="W66" s="133">
        <v>42671</v>
      </c>
      <c r="X66" s="10">
        <v>52.11</v>
      </c>
      <c r="Y66" s="10">
        <v>52.22</v>
      </c>
      <c r="Z66" s="10">
        <v>50.66</v>
      </c>
      <c r="AA66" s="10">
        <v>51</v>
      </c>
      <c r="AB66" s="95">
        <v>13798700</v>
      </c>
      <c r="AC66" s="10">
        <v>50.67</v>
      </c>
      <c r="AD66" s="2">
        <f t="shared" si="0"/>
        <v>1.5600000000000023</v>
      </c>
      <c r="AE66" s="138">
        <f t="shared" si="1"/>
        <v>-1.8403719488570225E-2</v>
      </c>
    </row>
    <row r="67" spans="1:31" x14ac:dyDescent="0.25">
      <c r="W67" s="133">
        <v>42670</v>
      </c>
      <c r="X67" s="10">
        <v>52.42</v>
      </c>
      <c r="Y67" s="10">
        <v>53.17</v>
      </c>
      <c r="Z67" s="10">
        <v>50.66</v>
      </c>
      <c r="AA67" s="10">
        <v>51.96</v>
      </c>
      <c r="AB67" s="95">
        <v>31896700</v>
      </c>
      <c r="AC67" s="10">
        <v>51.62</v>
      </c>
      <c r="AD67" s="2">
        <f>Y67-Z67</f>
        <v>2.5100000000000051</v>
      </c>
      <c r="AE67" s="138" t="e">
        <f>AC67/#REF!-1</f>
        <v>#REF!</v>
      </c>
    </row>
    <row r="68" spans="1:31" x14ac:dyDescent="0.25">
      <c r="W68" s="133">
        <v>42669</v>
      </c>
      <c r="X68" s="10">
        <v>49.58</v>
      </c>
      <c r="Y68" s="10">
        <v>49.76</v>
      </c>
      <c r="Z68" s="10">
        <v>49.07</v>
      </c>
      <c r="AA68" s="10">
        <v>49.29</v>
      </c>
      <c r="AB68" s="95">
        <v>8331100</v>
      </c>
      <c r="AC68" s="10">
        <v>48.97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1" priority="19">
      <formula>F34&gt;0</formula>
    </cfRule>
    <cfRule type="expression" dxfId="880" priority="20">
      <formula>F34&lt;0</formula>
    </cfRule>
  </conditionalFormatting>
  <conditionalFormatting sqref="Q7">
    <cfRule type="expression" dxfId="879" priority="17">
      <formula>Q7&gt;0</formula>
    </cfRule>
    <cfRule type="expression" dxfId="878" priority="18">
      <formula>Q7&lt;0</formula>
    </cfRule>
  </conditionalFormatting>
  <conditionalFormatting sqref="Q8">
    <cfRule type="expression" dxfId="877" priority="15">
      <formula>Q8&gt;0</formula>
    </cfRule>
    <cfRule type="expression" dxfId="876" priority="16">
      <formula>Q8&lt;0</formula>
    </cfRule>
  </conditionalFormatting>
  <conditionalFormatting sqref="F29:F33">
    <cfRule type="expression" dxfId="875" priority="13">
      <formula>F29&gt;0</formula>
    </cfRule>
    <cfRule type="expression" dxfId="874" priority="14">
      <formula>F29&lt;0</formula>
    </cfRule>
  </conditionalFormatting>
  <conditionalFormatting sqref="H29:H33">
    <cfRule type="expression" dxfId="873" priority="11">
      <formula>H29&gt;0</formula>
    </cfRule>
    <cfRule type="expression" dxfId="872" priority="12">
      <formula>H29&lt;0</formula>
    </cfRule>
  </conditionalFormatting>
  <conditionalFormatting sqref="F25:F28">
    <cfRule type="expression" dxfId="871" priority="7">
      <formula>F25&gt;0</formula>
    </cfRule>
    <cfRule type="expression" dxfId="870" priority="8">
      <formula>F25&lt;0</formula>
    </cfRule>
  </conditionalFormatting>
  <conditionalFormatting sqref="H25:H28">
    <cfRule type="expression" dxfId="869" priority="5">
      <formula>H25&gt;0</formula>
    </cfRule>
    <cfRule type="expression" dxfId="868" priority="6">
      <formula>H25&lt;0</formula>
    </cfRule>
  </conditionalFormatting>
  <conditionalFormatting sqref="Q10">
    <cfRule type="expression" dxfId="867" priority="3">
      <formula>Q10&gt;0</formula>
    </cfRule>
    <cfRule type="expression" dxfId="866" priority="4">
      <formula>Q10&lt;0</formula>
    </cfRule>
  </conditionalFormatting>
  <conditionalFormatting sqref="M46">
    <cfRule type="expression" dxfId="865" priority="1">
      <formula>M46&gt;0</formula>
    </cfRule>
    <cfRule type="expression" dxfId="8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42766</v>
      </c>
      <c r="X2" s="10">
        <v>67.569999999999993</v>
      </c>
      <c r="Y2" s="10">
        <v>68.849999999999994</v>
      </c>
      <c r="Z2" s="10">
        <v>67.2</v>
      </c>
      <c r="AA2" s="10">
        <v>68.59</v>
      </c>
      <c r="AB2" s="95">
        <v>1540900</v>
      </c>
      <c r="AC2" s="10">
        <v>68.59</v>
      </c>
      <c r="AD2" s="2">
        <f>Y2-Z2</f>
        <v>1.6499999999999915</v>
      </c>
      <c r="AE2" s="138">
        <f>AC2/AC3-1</f>
        <v>1.150272821117837E-2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68.7</v>
      </c>
      <c r="T3" s="1"/>
      <c r="W3" s="133">
        <v>42765</v>
      </c>
      <c r="X3" s="10">
        <v>67.989999999999995</v>
      </c>
      <c r="Y3" s="10">
        <v>68.349999999999994</v>
      </c>
      <c r="Z3" s="10">
        <v>67.36</v>
      </c>
      <c r="AA3" s="10">
        <v>67.81</v>
      </c>
      <c r="AB3" s="95">
        <v>1880600</v>
      </c>
      <c r="AC3" s="10">
        <v>67.81</v>
      </c>
      <c r="AD3" s="2">
        <f t="shared" ref="AD3:AD66" si="0">Y3-Z3</f>
        <v>0.98999999999999488</v>
      </c>
      <c r="AE3" s="138">
        <f t="shared" ref="AE3:AE66" si="1">AC3/AC4-1</f>
        <v>-2.3539796969250792E-3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68.7</v>
      </c>
      <c r="R4" s="505">
        <v>1.6000000000000001E-3</v>
      </c>
      <c r="T4" s="163"/>
      <c r="U4" s="1"/>
      <c r="W4" s="133">
        <v>42762</v>
      </c>
      <c r="X4" s="10">
        <v>68.040000000000006</v>
      </c>
      <c r="Y4" s="10">
        <v>68.08</v>
      </c>
      <c r="Z4" s="10">
        <v>67.55</v>
      </c>
      <c r="AA4" s="10">
        <v>67.97</v>
      </c>
      <c r="AB4" s="95">
        <v>1535700</v>
      </c>
      <c r="AC4" s="10">
        <v>67.97</v>
      </c>
      <c r="AD4" s="2">
        <f t="shared" si="0"/>
        <v>0.53000000000000114</v>
      </c>
      <c r="AE4" s="138">
        <f t="shared" si="1"/>
        <v>2.803186780761191E-3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42761</v>
      </c>
      <c r="X5" s="10">
        <v>68.540000000000006</v>
      </c>
      <c r="Y5" s="10">
        <v>68.7</v>
      </c>
      <c r="Z5" s="10">
        <v>67.73</v>
      </c>
      <c r="AA5" s="10">
        <v>67.78</v>
      </c>
      <c r="AB5" s="95">
        <v>1414600</v>
      </c>
      <c r="AC5" s="10">
        <v>67.78</v>
      </c>
      <c r="AD5" s="2">
        <f t="shared" si="0"/>
        <v>0.96999999999999886</v>
      </c>
      <c r="AE5" s="138">
        <f t="shared" si="1"/>
        <v>-1.3822202822639351E-2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42760</v>
      </c>
      <c r="X6" s="10">
        <v>68.349999999999994</v>
      </c>
      <c r="Y6" s="10">
        <v>68.819999999999993</v>
      </c>
      <c r="Z6" s="10">
        <v>67.790000000000006</v>
      </c>
      <c r="AA6" s="10">
        <v>68.73</v>
      </c>
      <c r="AB6" s="95">
        <v>1751300</v>
      </c>
      <c r="AC6" s="10">
        <v>68.73</v>
      </c>
      <c r="AD6" s="2">
        <f t="shared" si="0"/>
        <v>1.0299999999999869</v>
      </c>
      <c r="AE6" s="138">
        <f t="shared" si="1"/>
        <v>1.4614703277236574E-2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42759</v>
      </c>
      <c r="X7" s="10">
        <v>67.97</v>
      </c>
      <c r="Y7" s="10">
        <v>68.28</v>
      </c>
      <c r="Z7" s="10">
        <v>67.47</v>
      </c>
      <c r="AA7" s="10">
        <v>67.739999999999995</v>
      </c>
      <c r="AB7" s="95">
        <v>1564000</v>
      </c>
      <c r="AC7" s="10">
        <v>67.739999999999995</v>
      </c>
      <c r="AD7" s="2">
        <f t="shared" si="0"/>
        <v>0.81000000000000227</v>
      </c>
      <c r="AE7" s="138">
        <f t="shared" si="1"/>
        <v>-3.3838458143299333E-3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42758</v>
      </c>
      <c r="X8" s="10">
        <v>69.05</v>
      </c>
      <c r="Y8" s="10">
        <v>69.349999999999994</v>
      </c>
      <c r="Z8" s="10">
        <v>67.84</v>
      </c>
      <c r="AA8" s="10">
        <v>67.97</v>
      </c>
      <c r="AB8" s="95">
        <v>1455800</v>
      </c>
      <c r="AC8" s="10">
        <v>67.97</v>
      </c>
      <c r="AD8" s="2">
        <f t="shared" si="0"/>
        <v>1.5099999999999909</v>
      </c>
      <c r="AE8" s="138">
        <f t="shared" si="1"/>
        <v>-1.7064352856109966E-2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42755</v>
      </c>
      <c r="X9" s="10">
        <v>69.36</v>
      </c>
      <c r="Y9" s="10">
        <v>69.599999999999994</v>
      </c>
      <c r="Z9" s="10">
        <v>68.849999999999994</v>
      </c>
      <c r="AA9" s="10">
        <v>69.150000000000006</v>
      </c>
      <c r="AB9" s="95">
        <v>1434900</v>
      </c>
      <c r="AC9" s="10">
        <v>69.150000000000006</v>
      </c>
      <c r="AD9" s="2">
        <f t="shared" si="0"/>
        <v>0.75</v>
      </c>
      <c r="AE9" s="138">
        <f t="shared" si="1"/>
        <v>2.4644824586836922E-3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42754</v>
      </c>
      <c r="X10" s="10">
        <v>69.36</v>
      </c>
      <c r="Y10" s="10">
        <v>69.739999999999995</v>
      </c>
      <c r="Z10" s="10">
        <v>68.959999999999994</v>
      </c>
      <c r="AA10" s="10">
        <v>68.98</v>
      </c>
      <c r="AB10" s="95">
        <v>1409700</v>
      </c>
      <c r="AC10" s="10">
        <v>68.98</v>
      </c>
      <c r="AD10" s="2">
        <f t="shared" si="0"/>
        <v>0.78000000000000114</v>
      </c>
      <c r="AE10" s="138">
        <f t="shared" si="1"/>
        <v>-8.9080459770113363E-3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42753</v>
      </c>
      <c r="X11" s="10">
        <v>69.739999999999995</v>
      </c>
      <c r="Y11" s="10">
        <v>69.81</v>
      </c>
      <c r="Z11" s="10">
        <v>68.94</v>
      </c>
      <c r="AA11" s="10">
        <v>69.599999999999994</v>
      </c>
      <c r="AB11" s="95">
        <v>1071500</v>
      </c>
      <c r="AC11" s="10">
        <v>69.599999999999994</v>
      </c>
      <c r="AD11" s="2">
        <f t="shared" si="0"/>
        <v>0.87000000000000455</v>
      </c>
      <c r="AE11" s="138">
        <f t="shared" si="1"/>
        <v>-2.7224530735063812E-3</v>
      </c>
    </row>
    <row r="12" spans="1:31" x14ac:dyDescent="0.25">
      <c r="H12" s="72"/>
      <c r="W12" s="133">
        <v>42752</v>
      </c>
      <c r="X12" s="10">
        <v>69.81</v>
      </c>
      <c r="Y12" s="10">
        <v>70</v>
      </c>
      <c r="Z12" s="10">
        <v>69.180000000000007</v>
      </c>
      <c r="AA12" s="10">
        <v>69.790000000000006</v>
      </c>
      <c r="AB12" s="95">
        <v>1011100</v>
      </c>
      <c r="AC12" s="10">
        <v>69.790000000000006</v>
      </c>
      <c r="AD12" s="2">
        <f t="shared" si="0"/>
        <v>0.81999999999999318</v>
      </c>
      <c r="AE12" s="138">
        <f t="shared" si="1"/>
        <v>-3.2847757783488474E-3</v>
      </c>
    </row>
    <row r="13" spans="1:31" x14ac:dyDescent="0.25">
      <c r="H13" s="72"/>
      <c r="W13" s="133">
        <v>42748</v>
      </c>
      <c r="X13" s="10">
        <v>70.23</v>
      </c>
      <c r="Y13" s="10">
        <v>70.42</v>
      </c>
      <c r="Z13" s="10">
        <v>69.86</v>
      </c>
      <c r="AA13" s="10">
        <v>70.02</v>
      </c>
      <c r="AB13" s="95">
        <v>1475000</v>
      </c>
      <c r="AC13" s="10">
        <v>70.02</v>
      </c>
      <c r="AD13" s="2">
        <f t="shared" si="0"/>
        <v>0.56000000000000227</v>
      </c>
      <c r="AE13" s="138">
        <f t="shared" si="1"/>
        <v>1.2870012870012104E-3</v>
      </c>
    </row>
    <row r="14" spans="1:31" x14ac:dyDescent="0.25">
      <c r="H14" s="72"/>
      <c r="W14" s="133">
        <v>42747</v>
      </c>
      <c r="X14" s="10">
        <v>70.010000000000005</v>
      </c>
      <c r="Y14" s="10">
        <v>70.3</v>
      </c>
      <c r="Z14" s="10">
        <v>69.150000000000006</v>
      </c>
      <c r="AA14" s="10">
        <v>69.930000000000007</v>
      </c>
      <c r="AB14" s="95">
        <v>1259700</v>
      </c>
      <c r="AC14" s="10">
        <v>69.930000000000007</v>
      </c>
      <c r="AD14" s="2">
        <f t="shared" si="0"/>
        <v>1.1499999999999915</v>
      </c>
      <c r="AE14" s="138">
        <f t="shared" si="1"/>
        <v>-2.7096406160866948E-3</v>
      </c>
    </row>
    <row r="15" spans="1:31" x14ac:dyDescent="0.25">
      <c r="H15" s="72"/>
      <c r="W15" s="133">
        <v>42746</v>
      </c>
      <c r="X15" s="10">
        <v>70.59</v>
      </c>
      <c r="Y15" s="10">
        <v>71.64</v>
      </c>
      <c r="Z15" s="10">
        <v>70.09</v>
      </c>
      <c r="AA15" s="10">
        <v>70.12</v>
      </c>
      <c r="AB15" s="95">
        <v>2247200</v>
      </c>
      <c r="AC15" s="10">
        <v>70.12</v>
      </c>
      <c r="AD15" s="2">
        <f t="shared" si="0"/>
        <v>1.5499999999999972</v>
      </c>
      <c r="AE15" s="138">
        <f t="shared" si="1"/>
        <v>-2.2766078542970636E-3</v>
      </c>
    </row>
    <row r="16" spans="1:31" x14ac:dyDescent="0.25">
      <c r="H16" s="72"/>
      <c r="W16" s="133">
        <v>42745</v>
      </c>
      <c r="X16" s="10">
        <v>70</v>
      </c>
      <c r="Y16" s="10">
        <v>70.48</v>
      </c>
      <c r="Z16" s="10">
        <v>69.819999999999993</v>
      </c>
      <c r="AA16" s="10">
        <v>70.28</v>
      </c>
      <c r="AB16" s="95">
        <v>1458300</v>
      </c>
      <c r="AC16" s="10">
        <v>70.28</v>
      </c>
      <c r="AD16" s="2">
        <f t="shared" si="0"/>
        <v>0.6600000000000108</v>
      </c>
      <c r="AE16" s="138">
        <f t="shared" si="1"/>
        <v>4.0000000000000036E-3</v>
      </c>
    </row>
    <row r="17" spans="1:31" x14ac:dyDescent="0.25">
      <c r="W17" s="133">
        <v>42744</v>
      </c>
      <c r="X17" s="10">
        <v>69.739999999999995</v>
      </c>
      <c r="Y17" s="10">
        <v>70.290000000000006</v>
      </c>
      <c r="Z17" s="10">
        <v>69.7</v>
      </c>
      <c r="AA17" s="10">
        <v>70</v>
      </c>
      <c r="AB17" s="95">
        <v>1550300</v>
      </c>
      <c r="AC17" s="10">
        <v>70</v>
      </c>
      <c r="AD17" s="2">
        <f t="shared" si="0"/>
        <v>0.59000000000000341</v>
      </c>
      <c r="AE17" s="138">
        <f t="shared" si="1"/>
        <v>3.0090270812437314E-3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69.38</v>
      </c>
      <c r="Y18" s="10">
        <v>70.510000000000005</v>
      </c>
      <c r="Z18" s="10">
        <v>68.92</v>
      </c>
      <c r="AA18" s="10">
        <v>69.790000000000006</v>
      </c>
      <c r="AB18" s="95">
        <v>1967300</v>
      </c>
      <c r="AC18" s="10">
        <v>69.790000000000006</v>
      </c>
      <c r="AD18" s="2">
        <f t="shared" si="0"/>
        <v>1.5900000000000034</v>
      </c>
      <c r="AE18" s="138">
        <f t="shared" si="1"/>
        <v>3.4507548526241383E-3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68.12</v>
      </c>
      <c r="Y19" s="10">
        <v>69.75</v>
      </c>
      <c r="Z19" s="10">
        <v>68.12</v>
      </c>
      <c r="AA19" s="10">
        <v>69.55</v>
      </c>
      <c r="AB19" s="95">
        <v>1779800</v>
      </c>
      <c r="AC19" s="10">
        <v>69.55</v>
      </c>
      <c r="AD19" s="2">
        <f t="shared" si="0"/>
        <v>1.6299999999999955</v>
      </c>
      <c r="AE19" s="138">
        <f t="shared" si="1"/>
        <v>1.7854529489243376E-2</v>
      </c>
    </row>
    <row r="20" spans="1:31" x14ac:dyDescent="0.25">
      <c r="W20" s="133">
        <v>42739</v>
      </c>
      <c r="X20" s="10">
        <v>67.510000000000005</v>
      </c>
      <c r="Y20" s="10">
        <v>68.47</v>
      </c>
      <c r="Z20" s="10">
        <v>67.19</v>
      </c>
      <c r="AA20" s="10">
        <v>68.33</v>
      </c>
      <c r="AB20" s="95">
        <v>1171000</v>
      </c>
      <c r="AC20" s="10">
        <v>68.33</v>
      </c>
      <c r="AD20" s="2">
        <f t="shared" si="0"/>
        <v>1.2800000000000011</v>
      </c>
      <c r="AE20" s="138">
        <f t="shared" si="1"/>
        <v>1.1247595086576911E-2</v>
      </c>
    </row>
    <row r="21" spans="1:31" x14ac:dyDescent="0.25">
      <c r="W21" s="133">
        <v>42738</v>
      </c>
      <c r="X21" s="10">
        <v>67.27</v>
      </c>
      <c r="Y21" s="10">
        <v>68.37</v>
      </c>
      <c r="Z21" s="10">
        <v>67.11</v>
      </c>
      <c r="AA21" s="10">
        <v>67.569999999999993</v>
      </c>
      <c r="AB21" s="95">
        <v>1077400</v>
      </c>
      <c r="AC21" s="10">
        <v>67.569999999999993</v>
      </c>
      <c r="AD21" s="2">
        <f t="shared" si="0"/>
        <v>1.2600000000000051</v>
      </c>
      <c r="AE21" s="138">
        <f t="shared" si="1"/>
        <v>1.334733053389292E-2</v>
      </c>
    </row>
    <row r="22" spans="1:31" x14ac:dyDescent="0.25">
      <c r="W22" s="133">
        <v>42734</v>
      </c>
      <c r="X22" s="10">
        <v>67.25</v>
      </c>
      <c r="Y22" s="10">
        <v>67.55</v>
      </c>
      <c r="Z22" s="10">
        <v>66.349999999999994</v>
      </c>
      <c r="AA22" s="10">
        <v>66.680000000000007</v>
      </c>
      <c r="AB22" s="95">
        <v>966400</v>
      </c>
      <c r="AC22" s="10">
        <v>66.680000000000007</v>
      </c>
      <c r="AD22" s="2">
        <f t="shared" si="0"/>
        <v>1.2000000000000028</v>
      </c>
      <c r="AE22" s="138">
        <f t="shared" si="1"/>
        <v>-5.3699284009546266E-3</v>
      </c>
    </row>
    <row r="23" spans="1:31" x14ac:dyDescent="0.25">
      <c r="W23" s="133">
        <v>42733</v>
      </c>
      <c r="X23" s="10">
        <v>67.14</v>
      </c>
      <c r="Y23" s="10">
        <v>67.83</v>
      </c>
      <c r="Z23" s="10">
        <v>66.88</v>
      </c>
      <c r="AA23" s="10">
        <v>67.040000000000006</v>
      </c>
      <c r="AB23" s="95">
        <v>589400</v>
      </c>
      <c r="AC23" s="10">
        <v>67.040000000000006</v>
      </c>
      <c r="AD23" s="2">
        <f t="shared" si="0"/>
        <v>0.95000000000000284</v>
      </c>
      <c r="AE23" s="138">
        <f t="shared" si="1"/>
        <v>-3.4190575293591152E-3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68.13</v>
      </c>
      <c r="Y24" s="10">
        <v>68.3</v>
      </c>
      <c r="Z24" s="10">
        <v>67.12</v>
      </c>
      <c r="AA24" s="10">
        <v>67.27</v>
      </c>
      <c r="AB24" s="95">
        <v>703200</v>
      </c>
      <c r="AC24" s="10">
        <v>67.27</v>
      </c>
      <c r="AD24" s="2">
        <f t="shared" si="0"/>
        <v>1.1799999999999926</v>
      </c>
      <c r="AE24" s="138">
        <f t="shared" si="1"/>
        <v>-1.2042884417682642E-2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42731</v>
      </c>
      <c r="X25" s="10">
        <v>67.63</v>
      </c>
      <c r="Y25" s="10">
        <v>68.39</v>
      </c>
      <c r="Z25" s="10">
        <v>67.27</v>
      </c>
      <c r="AA25" s="10">
        <v>68.09</v>
      </c>
      <c r="AB25" s="95">
        <v>607100</v>
      </c>
      <c r="AC25" s="10">
        <v>68.09</v>
      </c>
      <c r="AD25" s="2">
        <f t="shared" si="0"/>
        <v>1.1200000000000045</v>
      </c>
      <c r="AE25" s="138">
        <f t="shared" si="1"/>
        <v>6.8017152151413907E-3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42727</v>
      </c>
      <c r="X26" s="10">
        <v>67.31</v>
      </c>
      <c r="Y26" s="10">
        <v>67.75</v>
      </c>
      <c r="Z26" s="10">
        <v>67.11</v>
      </c>
      <c r="AA26" s="10">
        <v>67.63</v>
      </c>
      <c r="AB26" s="95">
        <v>571500</v>
      </c>
      <c r="AC26" s="10">
        <v>67.63</v>
      </c>
      <c r="AD26" s="2">
        <f t="shared" si="0"/>
        <v>0.64000000000000057</v>
      </c>
      <c r="AE26" s="138">
        <f t="shared" si="1"/>
        <v>3.8592845480183158E-3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42726</v>
      </c>
      <c r="X27" s="10">
        <v>68.16</v>
      </c>
      <c r="Y27" s="10">
        <v>68.680000000000007</v>
      </c>
      <c r="Z27" s="10">
        <v>67.239999999999995</v>
      </c>
      <c r="AA27" s="10">
        <v>67.37</v>
      </c>
      <c r="AB27" s="95">
        <v>965900</v>
      </c>
      <c r="AC27" s="10">
        <v>67.37</v>
      </c>
      <c r="AD27" s="2">
        <f t="shared" si="0"/>
        <v>1.4400000000000119</v>
      </c>
      <c r="AE27" s="138">
        <f t="shared" si="1"/>
        <v>-7.3670251952261401E-3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42725</v>
      </c>
      <c r="X28" s="10">
        <v>68.849999999999994</v>
      </c>
      <c r="Y28" s="10">
        <v>69.260000000000005</v>
      </c>
      <c r="Z28" s="10">
        <v>67.790000000000006</v>
      </c>
      <c r="AA28" s="10">
        <v>67.87</v>
      </c>
      <c r="AB28" s="95">
        <v>1002900</v>
      </c>
      <c r="AC28" s="10">
        <v>67.87</v>
      </c>
      <c r="AD28" s="2">
        <f t="shared" si="0"/>
        <v>1.4699999999999989</v>
      </c>
      <c r="AE28" s="138">
        <f t="shared" si="1"/>
        <v>-1.2081513828238744E-2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42724</v>
      </c>
      <c r="X29" s="10">
        <v>67.819999999999993</v>
      </c>
      <c r="Y29" s="10">
        <v>68.84</v>
      </c>
      <c r="Z29" s="10">
        <v>67.8</v>
      </c>
      <c r="AA29" s="10">
        <v>68.7</v>
      </c>
      <c r="AB29" s="95">
        <v>1274600</v>
      </c>
      <c r="AC29" s="10">
        <v>68.7</v>
      </c>
      <c r="AD29" s="2">
        <f t="shared" si="0"/>
        <v>1.0400000000000063</v>
      </c>
      <c r="AE29" s="138">
        <f t="shared" si="1"/>
        <v>1.387249114521838E-2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42723</v>
      </c>
      <c r="X30" s="10">
        <v>67.34</v>
      </c>
      <c r="Y30" s="10">
        <v>68.069999999999993</v>
      </c>
      <c r="Z30" s="10">
        <v>66.44</v>
      </c>
      <c r="AA30" s="10">
        <v>67.760000000000005</v>
      </c>
      <c r="AB30" s="95">
        <v>923800</v>
      </c>
      <c r="AC30" s="10">
        <v>67.760000000000005</v>
      </c>
      <c r="AD30" s="2">
        <f t="shared" si="0"/>
        <v>1.6299999999999955</v>
      </c>
      <c r="AE30" s="138">
        <f t="shared" si="1"/>
        <v>8.4834052686413308E-3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42720</v>
      </c>
      <c r="X31" s="10">
        <v>67.92</v>
      </c>
      <c r="Y31" s="10">
        <v>68.430000000000007</v>
      </c>
      <c r="Z31" s="10">
        <v>66.63</v>
      </c>
      <c r="AA31" s="10">
        <v>67.19</v>
      </c>
      <c r="AB31" s="95">
        <v>2565500</v>
      </c>
      <c r="AC31" s="10">
        <v>67.19</v>
      </c>
      <c r="AD31" s="2">
        <f t="shared" si="0"/>
        <v>1.8000000000000114</v>
      </c>
      <c r="AE31" s="138">
        <f t="shared" si="1"/>
        <v>-5.770938147380944E-3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42719</v>
      </c>
      <c r="X32" s="10">
        <v>66.81</v>
      </c>
      <c r="Y32" s="10">
        <v>68.180000000000007</v>
      </c>
      <c r="Z32" s="10">
        <v>66.47</v>
      </c>
      <c r="AA32" s="10">
        <v>67.58</v>
      </c>
      <c r="AB32" s="95">
        <v>1543300</v>
      </c>
      <c r="AC32" s="10">
        <v>67.58</v>
      </c>
      <c r="AD32" s="2">
        <f t="shared" si="0"/>
        <v>1.710000000000008</v>
      </c>
      <c r="AE32" s="138">
        <f t="shared" si="1"/>
        <v>8.8072846693536544E-3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42718</v>
      </c>
      <c r="X33" s="10">
        <v>67</v>
      </c>
      <c r="Y33" s="10">
        <v>68.36</v>
      </c>
      <c r="Z33" s="10">
        <v>66.569999999999993</v>
      </c>
      <c r="AA33" s="10">
        <v>66.989999999999995</v>
      </c>
      <c r="AB33" s="95">
        <v>3112800</v>
      </c>
      <c r="AC33" s="10">
        <v>66.989999999999995</v>
      </c>
      <c r="AD33" s="2">
        <f t="shared" si="0"/>
        <v>1.7900000000000063</v>
      </c>
      <c r="AE33" s="138">
        <f t="shared" si="1"/>
        <v>2.8400368437212054E-2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42717</v>
      </c>
      <c r="X34" s="10">
        <v>64.61</v>
      </c>
      <c r="Y34" s="10">
        <v>65.92</v>
      </c>
      <c r="Z34" s="10">
        <v>64.48</v>
      </c>
      <c r="AA34" s="10">
        <v>65.14</v>
      </c>
      <c r="AB34" s="95">
        <v>1332200</v>
      </c>
      <c r="AC34" s="10">
        <v>65.14</v>
      </c>
      <c r="AD34" s="2">
        <f t="shared" si="0"/>
        <v>1.4399999999999977</v>
      </c>
      <c r="AE34" s="138">
        <f t="shared" si="1"/>
        <v>1.3852140077821096E-2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42716</v>
      </c>
      <c r="X35" s="10">
        <v>64.790000000000006</v>
      </c>
      <c r="Y35" s="10">
        <v>64.84</v>
      </c>
      <c r="Z35" s="10">
        <v>63.68</v>
      </c>
      <c r="AA35" s="10">
        <v>64.25</v>
      </c>
      <c r="AB35" s="95">
        <v>1054500</v>
      </c>
      <c r="AC35" s="10">
        <v>64.25</v>
      </c>
      <c r="AD35" s="2">
        <f t="shared" si="0"/>
        <v>1.1600000000000037</v>
      </c>
      <c r="AE35" s="138">
        <f t="shared" si="1"/>
        <v>-1.0625192485371082E-2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42713</v>
      </c>
      <c r="X36" s="10">
        <v>66.37</v>
      </c>
      <c r="Y36" s="10">
        <v>66.569999999999993</v>
      </c>
      <c r="Z36" s="10">
        <v>64.819999999999993</v>
      </c>
      <c r="AA36" s="10">
        <v>64.94</v>
      </c>
      <c r="AB36" s="95">
        <v>1219800</v>
      </c>
      <c r="AC36" s="10">
        <v>64.94</v>
      </c>
      <c r="AD36" s="2">
        <f t="shared" si="0"/>
        <v>1.75</v>
      </c>
      <c r="AE36" s="138">
        <f t="shared" si="1"/>
        <v>-2.0660533856130314E-2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42712</v>
      </c>
      <c r="X37" s="10">
        <v>65.86</v>
      </c>
      <c r="Y37" s="10">
        <v>66.790000000000006</v>
      </c>
      <c r="Z37" s="10">
        <v>65.58</v>
      </c>
      <c r="AA37" s="10">
        <v>66.31</v>
      </c>
      <c r="AB37" s="95">
        <v>1096700</v>
      </c>
      <c r="AC37" s="10">
        <v>66.31</v>
      </c>
      <c r="AD37" s="2">
        <f t="shared" si="0"/>
        <v>1.210000000000008</v>
      </c>
      <c r="AE37" s="138">
        <f t="shared" si="1"/>
        <v>2.4187452758881456E-3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42711</v>
      </c>
      <c r="X38" s="10">
        <v>64.709999999999994</v>
      </c>
      <c r="Y38" s="10">
        <v>66.180000000000007</v>
      </c>
      <c r="Z38" s="10">
        <v>64.400000000000006</v>
      </c>
      <c r="AA38" s="10">
        <v>66.150000000000006</v>
      </c>
      <c r="AB38" s="95">
        <v>1308300</v>
      </c>
      <c r="AC38" s="10">
        <v>66.150000000000006</v>
      </c>
      <c r="AD38" s="2">
        <f t="shared" si="0"/>
        <v>1.7800000000000011</v>
      </c>
      <c r="AE38" s="138">
        <f t="shared" si="1"/>
        <v>1.8789465578315179E-2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42710</v>
      </c>
      <c r="X39" s="10">
        <v>64.41</v>
      </c>
      <c r="Y39" s="10">
        <v>64.98</v>
      </c>
      <c r="Z39" s="10">
        <v>64.040000000000006</v>
      </c>
      <c r="AA39" s="10">
        <v>64.930000000000007</v>
      </c>
      <c r="AB39" s="95">
        <v>1234200</v>
      </c>
      <c r="AC39" s="10">
        <v>64.930000000000007</v>
      </c>
      <c r="AD39" s="2">
        <f t="shared" si="0"/>
        <v>0.93999999999999773</v>
      </c>
      <c r="AE39" s="138">
        <f t="shared" si="1"/>
        <v>9.6408023635516926E-3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42709</v>
      </c>
      <c r="X40" s="10">
        <v>64</v>
      </c>
      <c r="Y40" s="10">
        <v>64.59</v>
      </c>
      <c r="Z40" s="10">
        <v>63.62</v>
      </c>
      <c r="AA40" s="10">
        <v>64.31</v>
      </c>
      <c r="AB40" s="95">
        <v>1970900</v>
      </c>
      <c r="AC40" s="10">
        <v>64.31</v>
      </c>
      <c r="AD40" s="2">
        <f t="shared" si="0"/>
        <v>0.97000000000000597</v>
      </c>
      <c r="AE40" s="138">
        <f t="shared" si="1"/>
        <v>6.8889932675748611E-3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75.570000000000007</v>
      </c>
      <c r="Q41" s="2"/>
      <c r="W41" s="133">
        <v>42706</v>
      </c>
      <c r="X41" s="10">
        <v>63.34</v>
      </c>
      <c r="Y41" s="10">
        <v>64.14</v>
      </c>
      <c r="Z41" s="10">
        <v>62.83</v>
      </c>
      <c r="AA41" s="10">
        <v>63.87</v>
      </c>
      <c r="AB41" s="95">
        <v>2282300</v>
      </c>
      <c r="AC41" s="10">
        <v>63.87</v>
      </c>
      <c r="AD41" s="2">
        <f t="shared" si="0"/>
        <v>1.3100000000000023</v>
      </c>
      <c r="AE41" s="138">
        <f t="shared" si="1"/>
        <v>5.6683986773735651E-3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74.88300000000001</v>
      </c>
      <c r="Q42" s="2"/>
      <c r="T42" s="91" t="s">
        <v>113</v>
      </c>
      <c r="W42" s="133">
        <v>42705</v>
      </c>
      <c r="X42" s="10">
        <v>66.48</v>
      </c>
      <c r="Y42" s="10">
        <v>66.5</v>
      </c>
      <c r="Z42" s="10">
        <v>63.5</v>
      </c>
      <c r="AA42" s="10">
        <v>63.51</v>
      </c>
      <c r="AB42" s="95">
        <v>2879500</v>
      </c>
      <c r="AC42" s="10">
        <v>63.51</v>
      </c>
      <c r="AD42" s="2">
        <f t="shared" si="0"/>
        <v>3</v>
      </c>
      <c r="AE42" s="138">
        <f t="shared" si="1"/>
        <v>-4.7826086956521796E-2</v>
      </c>
    </row>
    <row r="43" spans="1:31" ht="15.75" thickTop="1" x14ac:dyDescent="0.25">
      <c r="O43" s="83">
        <v>1.08</v>
      </c>
      <c r="P43" s="83">
        <f t="shared" si="30"/>
        <v>74.196000000000012</v>
      </c>
      <c r="Q43" s="2"/>
      <c r="T43" s="128" t="s">
        <v>98</v>
      </c>
      <c r="U43" s="129">
        <v>68.59</v>
      </c>
      <c r="W43" s="133">
        <v>42704</v>
      </c>
      <c r="X43" s="10">
        <v>67.3</v>
      </c>
      <c r="Y43" s="10">
        <v>67.48</v>
      </c>
      <c r="Z43" s="10">
        <v>66.44</v>
      </c>
      <c r="AA43" s="10">
        <v>66.7</v>
      </c>
      <c r="AB43" s="95">
        <v>1751100</v>
      </c>
      <c r="AC43" s="10">
        <v>66.7</v>
      </c>
      <c r="AD43" s="2">
        <f t="shared" si="0"/>
        <v>1.0400000000000063</v>
      </c>
      <c r="AE43" s="138">
        <f t="shared" si="1"/>
        <v>-8.6206896551723755E-3</v>
      </c>
    </row>
    <row r="44" spans="1:31" x14ac:dyDescent="0.25">
      <c r="O44" s="83">
        <v>1.07</v>
      </c>
      <c r="P44" s="83">
        <f t="shared" si="30"/>
        <v>73.509</v>
      </c>
      <c r="Q44" s="2"/>
      <c r="T44" s="93" t="s">
        <v>99</v>
      </c>
      <c r="U44" s="130">
        <v>68.67</v>
      </c>
      <c r="W44" s="133">
        <v>42703</v>
      </c>
      <c r="X44" s="10">
        <v>66.34</v>
      </c>
      <c r="Y44" s="10">
        <v>67.760000000000005</v>
      </c>
      <c r="Z44" s="10">
        <v>66.11</v>
      </c>
      <c r="AA44" s="10">
        <v>67.28</v>
      </c>
      <c r="AB44" s="95">
        <v>1895700</v>
      </c>
      <c r="AC44" s="10">
        <v>67.28</v>
      </c>
      <c r="AD44" s="2">
        <f t="shared" si="0"/>
        <v>1.6500000000000057</v>
      </c>
      <c r="AE44" s="138">
        <f t="shared" si="1"/>
        <v>1.6774973552969641E-2</v>
      </c>
    </row>
    <row r="45" spans="1:31" x14ac:dyDescent="0.25">
      <c r="O45" s="83">
        <v>1.06</v>
      </c>
      <c r="P45" s="83">
        <f t="shared" si="30"/>
        <v>72.822000000000003</v>
      </c>
      <c r="Q45" s="2"/>
      <c r="T45" s="93" t="s">
        <v>100</v>
      </c>
      <c r="U45" s="130" t="s">
        <v>554</v>
      </c>
      <c r="W45" s="133">
        <v>42702</v>
      </c>
      <c r="X45" s="10">
        <v>66.52</v>
      </c>
      <c r="Y45" s="10">
        <v>66.790000000000006</v>
      </c>
      <c r="Z45" s="10">
        <v>65.900000000000006</v>
      </c>
      <c r="AA45" s="10">
        <v>66.17</v>
      </c>
      <c r="AB45" s="95">
        <v>984300</v>
      </c>
      <c r="AC45" s="10">
        <v>66.17</v>
      </c>
      <c r="AD45" s="2">
        <f t="shared" si="0"/>
        <v>0.89000000000000057</v>
      </c>
      <c r="AE45" s="138">
        <f t="shared" si="1"/>
        <v>-1.1650485436893177E-2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72.135000000000005</v>
      </c>
      <c r="Q46" s="2"/>
      <c r="T46" s="93" t="s">
        <v>101</v>
      </c>
      <c r="U46" s="130" t="s">
        <v>555</v>
      </c>
      <c r="W46" s="133">
        <v>42699</v>
      </c>
      <c r="X46" s="10">
        <v>66.7</v>
      </c>
      <c r="Y46" s="10">
        <v>66.97</v>
      </c>
      <c r="Z46" s="10">
        <v>66.099999999999994</v>
      </c>
      <c r="AA46" s="10">
        <v>66.95</v>
      </c>
      <c r="AB46" s="95">
        <v>439600</v>
      </c>
      <c r="AC46" s="10">
        <v>66.95</v>
      </c>
      <c r="AD46" s="2">
        <f t="shared" si="0"/>
        <v>0.87000000000000455</v>
      </c>
      <c r="AE46" s="138">
        <f t="shared" si="1"/>
        <v>7.0697954271961017E-3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71.448000000000008</v>
      </c>
      <c r="Q47" s="2"/>
      <c r="T47" s="93" t="s">
        <v>102</v>
      </c>
      <c r="U47" s="130">
        <v>69.95</v>
      </c>
      <c r="W47" s="133">
        <v>42697</v>
      </c>
      <c r="X47" s="10">
        <v>66.8</v>
      </c>
      <c r="Y47" s="10">
        <v>66.930000000000007</v>
      </c>
      <c r="Z47" s="10">
        <v>65.86</v>
      </c>
      <c r="AA47" s="10">
        <v>66.48</v>
      </c>
      <c r="AB47" s="95">
        <v>1362000</v>
      </c>
      <c r="AC47" s="10">
        <v>66.48</v>
      </c>
      <c r="AD47" s="2">
        <f t="shared" si="0"/>
        <v>1.0700000000000074</v>
      </c>
      <c r="AE47" s="138">
        <f t="shared" si="1"/>
        <v>-5.0882969170905623E-3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70.76100000000001</v>
      </c>
      <c r="Q48" s="2"/>
      <c r="T48" s="93" t="s">
        <v>103</v>
      </c>
      <c r="U48" s="130">
        <v>0.78687600000000002</v>
      </c>
      <c r="W48" s="133">
        <v>42696</v>
      </c>
      <c r="X48" s="10">
        <v>66.260000000000005</v>
      </c>
      <c r="Y48" s="10">
        <v>67.03</v>
      </c>
      <c r="Z48" s="10">
        <v>66.260000000000005</v>
      </c>
      <c r="AA48" s="10">
        <v>66.819999999999993</v>
      </c>
      <c r="AB48" s="95">
        <v>1871900</v>
      </c>
      <c r="AC48" s="10">
        <v>66.819999999999993</v>
      </c>
      <c r="AD48" s="2">
        <f t="shared" si="0"/>
        <v>0.76999999999999602</v>
      </c>
      <c r="AE48" s="138">
        <f t="shared" si="1"/>
        <v>-1.1958146487296428E-3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70.073999999999998</v>
      </c>
      <c r="Q49" s="2"/>
      <c r="T49" s="93" t="s">
        <v>104</v>
      </c>
      <c r="U49" s="130" t="s">
        <v>392</v>
      </c>
      <c r="W49" s="133">
        <v>42695</v>
      </c>
      <c r="X49" s="10">
        <v>66.5</v>
      </c>
      <c r="Y49" s="10">
        <v>67.099999999999994</v>
      </c>
      <c r="Z49" s="10">
        <v>66.05</v>
      </c>
      <c r="AA49" s="10">
        <v>66.900000000000006</v>
      </c>
      <c r="AB49" s="95">
        <v>2356100</v>
      </c>
      <c r="AC49" s="10">
        <v>66.900000000000006</v>
      </c>
      <c r="AD49" s="2">
        <f t="shared" si="0"/>
        <v>1.0499999999999972</v>
      </c>
      <c r="AE49" s="138">
        <f t="shared" si="1"/>
        <v>6.9235400361229438E-3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69.387</v>
      </c>
      <c r="Q50" s="2"/>
      <c r="T50" s="93"/>
      <c r="U50" s="130"/>
      <c r="W50" s="133">
        <v>42692</v>
      </c>
      <c r="X50" s="10">
        <v>66.63</v>
      </c>
      <c r="Y50" s="10">
        <v>66.739999999999995</v>
      </c>
      <c r="Z50" s="10">
        <v>66.08</v>
      </c>
      <c r="AA50" s="10">
        <v>66.44</v>
      </c>
      <c r="AB50" s="95">
        <v>1514500</v>
      </c>
      <c r="AC50" s="10">
        <v>66.44</v>
      </c>
      <c r="AD50" s="2">
        <f t="shared" si="0"/>
        <v>0.65999999999999659</v>
      </c>
      <c r="AE50" s="138">
        <f t="shared" si="1"/>
        <v>-2.4024024024023038E-3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68.7</v>
      </c>
      <c r="Q51" s="2"/>
      <c r="T51" s="93" t="s">
        <v>105</v>
      </c>
      <c r="U51" s="130" t="s">
        <v>556</v>
      </c>
      <c r="W51" s="133">
        <v>42691</v>
      </c>
      <c r="X51" s="10">
        <v>66.25</v>
      </c>
      <c r="Y51" s="10">
        <v>66.930000000000007</v>
      </c>
      <c r="Z51" s="10">
        <v>66.099999999999994</v>
      </c>
      <c r="AA51" s="10">
        <v>66.599999999999994</v>
      </c>
      <c r="AB51" s="95">
        <v>2342900</v>
      </c>
      <c r="AC51" s="10">
        <v>66.599999999999994</v>
      </c>
      <c r="AD51" s="2">
        <f t="shared" si="0"/>
        <v>0.83000000000001251</v>
      </c>
      <c r="AE51" s="138">
        <f t="shared" si="1"/>
        <v>1.0622154779969417E-2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68.013000000000005</v>
      </c>
      <c r="Q52" s="2"/>
      <c r="T52" s="93" t="s">
        <v>106</v>
      </c>
      <c r="U52" s="130" t="s">
        <v>402</v>
      </c>
      <c r="W52" s="133">
        <v>42690</v>
      </c>
      <c r="X52" s="10">
        <v>65.400000000000006</v>
      </c>
      <c r="Y52" s="10">
        <v>66.099999999999994</v>
      </c>
      <c r="Z52" s="10">
        <v>65.209999999999994</v>
      </c>
      <c r="AA52" s="10">
        <v>65.900000000000006</v>
      </c>
      <c r="AB52" s="95">
        <v>1989700</v>
      </c>
      <c r="AC52" s="10">
        <v>65.900000000000006</v>
      </c>
      <c r="AD52" s="2">
        <f t="shared" si="0"/>
        <v>0.89000000000000057</v>
      </c>
      <c r="AE52" s="138">
        <f t="shared" si="1"/>
        <v>6.5678936917672459E-3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67.326000000000008</v>
      </c>
      <c r="Q53" s="2"/>
      <c r="T53" s="93" t="s">
        <v>107</v>
      </c>
      <c r="U53" s="131">
        <v>1579525</v>
      </c>
      <c r="W53" s="133">
        <v>42689</v>
      </c>
      <c r="X53" s="10">
        <v>65.77</v>
      </c>
      <c r="Y53" s="10">
        <v>66.3</v>
      </c>
      <c r="Z53" s="10">
        <v>65.3</v>
      </c>
      <c r="AA53" s="10">
        <v>65.47</v>
      </c>
      <c r="AB53" s="95">
        <v>3418400</v>
      </c>
      <c r="AC53" s="10">
        <v>65.47</v>
      </c>
      <c r="AD53" s="2">
        <f t="shared" si="0"/>
        <v>1</v>
      </c>
      <c r="AE53" s="138">
        <f t="shared" si="1"/>
        <v>4.5843520782407055E-4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66.638999999999996</v>
      </c>
      <c r="T54" s="93" t="s">
        <v>110</v>
      </c>
      <c r="U54" s="131">
        <v>1776570</v>
      </c>
      <c r="W54" s="133">
        <v>42688</v>
      </c>
      <c r="X54" s="10">
        <v>65.77</v>
      </c>
      <c r="Y54" s="10">
        <v>65.86</v>
      </c>
      <c r="Z54" s="10">
        <v>65.08</v>
      </c>
      <c r="AA54" s="10">
        <v>65.44</v>
      </c>
      <c r="AB54" s="95">
        <v>2373300</v>
      </c>
      <c r="AC54" s="10">
        <v>65.44</v>
      </c>
      <c r="AD54" s="2">
        <f t="shared" si="0"/>
        <v>0.78000000000000114</v>
      </c>
      <c r="AE54" s="138">
        <f t="shared" si="1"/>
        <v>-1.5278838808263639E-4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65.951999999999998</v>
      </c>
      <c r="T55" s="93" t="s">
        <v>108</v>
      </c>
      <c r="U55" s="130" t="s">
        <v>557</v>
      </c>
      <c r="W55" s="133">
        <v>42685</v>
      </c>
      <c r="X55" s="10">
        <v>65.930000000000007</v>
      </c>
      <c r="Y55" s="10">
        <v>66.16</v>
      </c>
      <c r="Z55" s="10">
        <v>65.11</v>
      </c>
      <c r="AA55" s="10">
        <v>65.45</v>
      </c>
      <c r="AB55" s="95">
        <v>2926300</v>
      </c>
      <c r="AC55" s="10">
        <v>65.45</v>
      </c>
      <c r="AD55" s="2">
        <f t="shared" si="0"/>
        <v>1.0499999999999972</v>
      </c>
      <c r="AE55" s="138">
        <f t="shared" si="1"/>
        <v>-1.1627906976744096E-2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65.265000000000001</v>
      </c>
      <c r="T56" s="93" t="s">
        <v>111</v>
      </c>
      <c r="U56" s="130">
        <v>39.01</v>
      </c>
      <c r="W56" s="133">
        <v>42684</v>
      </c>
      <c r="X56" s="10">
        <v>66.849999999999994</v>
      </c>
      <c r="Y56" s="10">
        <v>67.63</v>
      </c>
      <c r="Z56" s="10">
        <v>65</v>
      </c>
      <c r="AA56" s="10">
        <v>66.22</v>
      </c>
      <c r="AB56" s="95">
        <v>2153100</v>
      </c>
      <c r="AC56" s="10">
        <v>66.22</v>
      </c>
      <c r="AD56" s="2">
        <f t="shared" si="0"/>
        <v>2.6299999999999955</v>
      </c>
      <c r="AE56" s="138">
        <f t="shared" si="1"/>
        <v>-4.6595520817676039E-3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64.578000000000003</v>
      </c>
      <c r="T57" s="93" t="s">
        <v>112</v>
      </c>
      <c r="U57" s="130">
        <v>1.76</v>
      </c>
      <c r="W57" s="133">
        <v>42683</v>
      </c>
      <c r="X57" s="10">
        <v>64.989999999999995</v>
      </c>
      <c r="Y57" s="10">
        <v>66.97</v>
      </c>
      <c r="Z57" s="10">
        <v>64.77</v>
      </c>
      <c r="AA57" s="10">
        <v>66.53</v>
      </c>
      <c r="AB57" s="95">
        <v>2760800</v>
      </c>
      <c r="AC57" s="10">
        <v>66.53</v>
      </c>
      <c r="AD57" s="2">
        <f t="shared" si="0"/>
        <v>2.2000000000000028</v>
      </c>
      <c r="AE57" s="138">
        <f t="shared" si="1"/>
        <v>2.4107277384359804E-3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63.891000000000005</v>
      </c>
      <c r="T58" s="93" t="s">
        <v>109</v>
      </c>
      <c r="U58" s="130" t="s">
        <v>123</v>
      </c>
      <c r="W58" s="133">
        <v>42682</v>
      </c>
      <c r="X58" s="10">
        <v>66.31</v>
      </c>
      <c r="Y58" s="10">
        <v>66.760000000000005</v>
      </c>
      <c r="Z58" s="10">
        <v>65.75</v>
      </c>
      <c r="AA58" s="10">
        <v>66.37</v>
      </c>
      <c r="AB58" s="95">
        <v>2761700</v>
      </c>
      <c r="AC58" s="10">
        <v>66.37</v>
      </c>
      <c r="AD58" s="2">
        <f t="shared" si="0"/>
        <v>1.0100000000000051</v>
      </c>
      <c r="AE58" s="138">
        <f t="shared" si="1"/>
        <v>-2.254960914010673E-3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63.204000000000008</v>
      </c>
      <c r="W59" s="133">
        <v>42681</v>
      </c>
      <c r="X59" s="10">
        <v>67.319999999999993</v>
      </c>
      <c r="Y59" s="10">
        <v>67.5</v>
      </c>
      <c r="Z59" s="10">
        <v>66.209999999999994</v>
      </c>
      <c r="AA59" s="10">
        <v>66.52</v>
      </c>
      <c r="AB59" s="95">
        <v>2617300</v>
      </c>
      <c r="AC59" s="10">
        <v>66.52</v>
      </c>
      <c r="AD59" s="2">
        <f t="shared" si="0"/>
        <v>1.2900000000000063</v>
      </c>
      <c r="AE59" s="138">
        <f t="shared" si="1"/>
        <v>1.0788633946208659E-2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62.517000000000003</v>
      </c>
      <c r="W60" s="133">
        <v>42678</v>
      </c>
      <c r="X60" s="10">
        <v>66.33</v>
      </c>
      <c r="Y60" s="10">
        <v>67.040000000000006</v>
      </c>
      <c r="Z60" s="10">
        <v>65.69</v>
      </c>
      <c r="AA60" s="10">
        <v>65.81</v>
      </c>
      <c r="AB60" s="95">
        <v>3087700</v>
      </c>
      <c r="AC60" s="10">
        <v>65.81</v>
      </c>
      <c r="AD60" s="2">
        <f t="shared" si="0"/>
        <v>1.3500000000000085</v>
      </c>
      <c r="AE60" s="138">
        <f t="shared" si="1"/>
        <v>-1.0673481659651096E-2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61.830000000000005</v>
      </c>
      <c r="W61" s="133">
        <v>42677</v>
      </c>
      <c r="X61" s="10">
        <v>67.42</v>
      </c>
      <c r="Y61" s="10">
        <v>67.540000000000006</v>
      </c>
      <c r="Z61" s="10">
        <v>66.48</v>
      </c>
      <c r="AA61" s="10">
        <v>66.52</v>
      </c>
      <c r="AB61" s="95">
        <v>2483600</v>
      </c>
      <c r="AC61" s="10">
        <v>66.52</v>
      </c>
      <c r="AD61" s="2">
        <f t="shared" si="0"/>
        <v>1.0600000000000023</v>
      </c>
      <c r="AE61" s="138">
        <f t="shared" si="1"/>
        <v>-1.1736740454613037E-2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42676</v>
      </c>
      <c r="X62" s="10">
        <v>68</v>
      </c>
      <c r="Y62" s="10">
        <v>68.22</v>
      </c>
      <c r="Z62" s="10">
        <v>67.209999999999994</v>
      </c>
      <c r="AA62" s="10">
        <v>67.31</v>
      </c>
      <c r="AB62" s="95">
        <v>3684900</v>
      </c>
      <c r="AC62" s="10">
        <v>67.31</v>
      </c>
      <c r="AD62" s="2">
        <f t="shared" si="0"/>
        <v>1.0100000000000051</v>
      </c>
      <c r="AE62" s="138">
        <f t="shared" si="1"/>
        <v>-1.1600587371512372E-2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42675</v>
      </c>
      <c r="X63" s="10">
        <v>69.39</v>
      </c>
      <c r="Y63" s="10">
        <v>69.55</v>
      </c>
      <c r="Z63" s="10">
        <v>67.52</v>
      </c>
      <c r="AA63" s="10">
        <v>68.099999999999994</v>
      </c>
      <c r="AB63" s="95">
        <v>5326000</v>
      </c>
      <c r="AC63" s="10">
        <v>68.099999999999994</v>
      </c>
      <c r="AD63" s="2">
        <f t="shared" si="0"/>
        <v>2.0300000000000011</v>
      </c>
      <c r="AE63" s="138">
        <f t="shared" si="1"/>
        <v>-1.9720742766661914E-2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42674</v>
      </c>
      <c r="X64" s="10">
        <v>69.760000000000005</v>
      </c>
      <c r="Y64" s="10">
        <v>71.040000000000006</v>
      </c>
      <c r="Z64" s="10">
        <v>69.349999999999994</v>
      </c>
      <c r="AA64" s="10">
        <v>69.47</v>
      </c>
      <c r="AB64" s="95">
        <v>3711100</v>
      </c>
      <c r="AC64" s="10">
        <v>69.47</v>
      </c>
      <c r="AD64" s="2">
        <f t="shared" si="0"/>
        <v>1.6900000000000119</v>
      </c>
      <c r="AE64" s="138">
        <f t="shared" si="1"/>
        <v>-6.2938063224144969E-3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42671</v>
      </c>
      <c r="X65" s="10">
        <v>68.63</v>
      </c>
      <c r="Y65" s="10">
        <v>70.099999999999994</v>
      </c>
      <c r="Z65" s="10">
        <v>68.47</v>
      </c>
      <c r="AA65" s="10">
        <v>69.91</v>
      </c>
      <c r="AB65" s="95">
        <v>4018100</v>
      </c>
      <c r="AC65" s="10">
        <v>69.91</v>
      </c>
      <c r="AD65" s="2">
        <f t="shared" si="0"/>
        <v>1.6299999999999955</v>
      </c>
      <c r="AE65" s="138">
        <f t="shared" si="1"/>
        <v>1.5986048539456288E-2</v>
      </c>
    </row>
    <row r="66" spans="1:31" x14ac:dyDescent="0.25">
      <c r="W66" s="133">
        <v>42670</v>
      </c>
      <c r="X66" s="10">
        <v>68.09</v>
      </c>
      <c r="Y66" s="10">
        <v>69.95</v>
      </c>
      <c r="Z66" s="10">
        <v>67.02</v>
      </c>
      <c r="AA66" s="10">
        <v>68.81</v>
      </c>
      <c r="AB66" s="95">
        <v>6585200</v>
      </c>
      <c r="AC66" s="10">
        <v>68.81</v>
      </c>
      <c r="AD66" s="2">
        <f t="shared" si="0"/>
        <v>2.9300000000000068</v>
      </c>
      <c r="AE66" s="138">
        <f t="shared" si="1"/>
        <v>1.6395864106351521E-2</v>
      </c>
    </row>
    <row r="67" spans="1:31" x14ac:dyDescent="0.25">
      <c r="W67" s="133">
        <v>42669</v>
      </c>
      <c r="X67" s="10">
        <v>64.36</v>
      </c>
      <c r="Y67" s="10">
        <v>68.47</v>
      </c>
      <c r="Z67" s="10">
        <v>64.099999999999994</v>
      </c>
      <c r="AA67" s="10">
        <v>67.7</v>
      </c>
      <c r="AB67" s="95">
        <v>13754500</v>
      </c>
      <c r="AC67" s="10">
        <v>67.7</v>
      </c>
      <c r="AD67" s="2">
        <f>Y67-Z67</f>
        <v>4.3700000000000045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3" priority="11">
      <formula>F34&gt;0</formula>
    </cfRule>
    <cfRule type="expression" dxfId="862" priority="12">
      <formula>F34&lt;0</formula>
    </cfRule>
  </conditionalFormatting>
  <conditionalFormatting sqref="Q7">
    <cfRule type="expression" dxfId="861" priority="9">
      <formula>Q7&gt;0</formula>
    </cfRule>
    <cfRule type="expression" dxfId="860" priority="10">
      <formula>Q7&lt;0</formula>
    </cfRule>
  </conditionalFormatting>
  <conditionalFormatting sqref="Q8">
    <cfRule type="expression" dxfId="859" priority="7">
      <formula>Q8&gt;0</formula>
    </cfRule>
    <cfRule type="expression" dxfId="858" priority="8">
      <formula>Q8&lt;0</formula>
    </cfRule>
  </conditionalFormatting>
  <conditionalFormatting sqref="F25:F33">
    <cfRule type="expression" dxfId="857" priority="5">
      <formula>F25&gt;0</formula>
    </cfRule>
    <cfRule type="expression" dxfId="856" priority="6">
      <formula>F25&lt;0</formula>
    </cfRule>
  </conditionalFormatting>
  <conditionalFormatting sqref="H25:H33">
    <cfRule type="expression" dxfId="855" priority="3">
      <formula>H25&gt;0</formula>
    </cfRule>
    <cfRule type="expression" dxfId="854" priority="4">
      <formula>H25&lt;0</formula>
    </cfRule>
  </conditionalFormatting>
  <conditionalFormatting sqref="M46">
    <cfRule type="expression" dxfId="853" priority="1">
      <formula>M46&gt;0</formula>
    </cfRule>
    <cfRule type="expression" dxfId="85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9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459">
        <v>42762</v>
      </c>
      <c r="H2" s="4">
        <v>40</v>
      </c>
      <c r="I2" s="3">
        <v>77.78</v>
      </c>
      <c r="J2" s="3">
        <v>7.0000000000000007E-2</v>
      </c>
      <c r="K2" s="3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140</v>
      </c>
      <c r="T2" s="1"/>
      <c r="W2" s="133">
        <v>42766</v>
      </c>
      <c r="X2" s="10">
        <v>78.55</v>
      </c>
      <c r="Y2" s="10">
        <v>79.3</v>
      </c>
      <c r="Z2" s="10">
        <v>78.510000000000005</v>
      </c>
      <c r="AA2" s="10">
        <v>78.81</v>
      </c>
      <c r="AB2" s="95">
        <v>6348900</v>
      </c>
      <c r="AC2" s="10">
        <v>78.81</v>
      </c>
      <c r="AD2" s="2"/>
      <c r="AE2" s="138">
        <f>AC2/AC3-1</f>
        <v>1.6522623284187521E-3</v>
      </c>
    </row>
    <row r="3" spans="1:31" x14ac:dyDescent="0.25">
      <c r="A3" s="23" t="s">
        <v>71</v>
      </c>
      <c r="B3" s="459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82.137642857142879</v>
      </c>
      <c r="T3" s="1"/>
      <c r="W3" s="133">
        <v>42765</v>
      </c>
      <c r="X3" s="10">
        <v>77.459999999999994</v>
      </c>
      <c r="Y3" s="10">
        <v>79.02</v>
      </c>
      <c r="Z3" s="10">
        <v>77.319999999999993</v>
      </c>
      <c r="AA3" s="10">
        <v>78.680000000000007</v>
      </c>
      <c r="AB3" s="95">
        <v>7488500</v>
      </c>
      <c r="AC3" s="10">
        <v>78.680000000000007</v>
      </c>
      <c r="AD3" s="2"/>
      <c r="AE3" s="138">
        <f t="shared" ref="AE3:AE66" si="0">AC3/AC4-1</f>
        <v>1.1961414790996772E-2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77.97</v>
      </c>
      <c r="R4" s="505">
        <v>-1.0699999999999999E-2</v>
      </c>
      <c r="T4" s="163"/>
      <c r="U4" s="1"/>
      <c r="W4" s="133">
        <v>42762</v>
      </c>
      <c r="X4" s="10">
        <v>79.83</v>
      </c>
      <c r="Y4" s="10">
        <v>79.89</v>
      </c>
      <c r="Z4" s="10">
        <v>77.03</v>
      </c>
      <c r="AA4" s="10">
        <v>77.75</v>
      </c>
      <c r="AB4" s="95">
        <v>10924400</v>
      </c>
      <c r="AC4" s="10">
        <v>77.75</v>
      </c>
      <c r="AD4" s="2"/>
      <c r="AE4" s="138">
        <f t="shared" si="0"/>
        <v>-1.991680322702627E-2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>D5*C5 + E5</f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10915.8</v>
      </c>
      <c r="W5" s="133">
        <v>42761</v>
      </c>
      <c r="X5" s="10">
        <v>79.08</v>
      </c>
      <c r="Y5" s="10">
        <v>80.42</v>
      </c>
      <c r="Z5" s="10">
        <v>78.44</v>
      </c>
      <c r="AA5" s="10">
        <v>79.33</v>
      </c>
      <c r="AB5" s="95">
        <v>7627500</v>
      </c>
      <c r="AC5" s="10">
        <v>79.33</v>
      </c>
      <c r="AD5" s="2"/>
      <c r="AE5" s="138">
        <f t="shared" si="0"/>
        <v>-2.0128318027424763E-3</v>
      </c>
    </row>
    <row r="6" spans="1:31" x14ac:dyDescent="0.25">
      <c r="B6" s="503">
        <v>42762</v>
      </c>
      <c r="C6" s="4">
        <v>80</v>
      </c>
      <c r="D6" s="3">
        <v>77.180000000000007</v>
      </c>
      <c r="E6" s="3">
        <v>0</v>
      </c>
      <c r="F6" s="3">
        <f>D6*C6 + E6</f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11499.270000000002</v>
      </c>
      <c r="W6" s="133">
        <v>42760</v>
      </c>
      <c r="X6" s="10">
        <v>81.92</v>
      </c>
      <c r="Y6" s="10">
        <v>82.2</v>
      </c>
      <c r="Z6" s="10">
        <v>79.42</v>
      </c>
      <c r="AA6" s="10">
        <v>79.489999999999995</v>
      </c>
      <c r="AB6" s="95">
        <v>10652200</v>
      </c>
      <c r="AC6" s="10">
        <v>79.489999999999995</v>
      </c>
      <c r="AD6" s="2"/>
      <c r="AE6" s="138">
        <f t="shared" si="0"/>
        <v>-2.8001956468574285E-2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-583.47000000000298</v>
      </c>
      <c r="R7">
        <v>40</v>
      </c>
      <c r="W7" s="133">
        <v>42759</v>
      </c>
      <c r="X7" s="10">
        <v>81.349999999999994</v>
      </c>
      <c r="Y7" s="10">
        <v>82.15</v>
      </c>
      <c r="Z7" s="10">
        <v>81.12</v>
      </c>
      <c r="AA7" s="10">
        <v>81.78</v>
      </c>
      <c r="AB7" s="95">
        <v>4743700</v>
      </c>
      <c r="AC7" s="10">
        <v>81.78</v>
      </c>
      <c r="AD7" s="2"/>
      <c r="AE7" s="138">
        <f t="shared" si="0"/>
        <v>6.5230769230768537E-3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-583.47000000000298</v>
      </c>
      <c r="W8" s="133">
        <v>42758</v>
      </c>
      <c r="X8" s="10">
        <v>81.5</v>
      </c>
      <c r="Y8" s="10">
        <v>81.93</v>
      </c>
      <c r="Z8" s="10">
        <v>81.02</v>
      </c>
      <c r="AA8" s="10">
        <v>81.25</v>
      </c>
      <c r="AB8" s="95">
        <v>6305900</v>
      </c>
      <c r="AC8" s="10">
        <v>81.25</v>
      </c>
      <c r="AD8" s="2"/>
      <c r="AE8" s="138">
        <f t="shared" si="0"/>
        <v>-3.8008827856792493E-3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-5.073974260974852E-2</v>
      </c>
      <c r="W9" s="133">
        <v>42755</v>
      </c>
      <c r="X9" s="10">
        <v>83.29</v>
      </c>
      <c r="Y9" s="10">
        <v>83.43</v>
      </c>
      <c r="Z9" s="10">
        <v>81.31</v>
      </c>
      <c r="AA9" s="10">
        <v>81.56</v>
      </c>
      <c r="AB9" s="95">
        <v>8004100</v>
      </c>
      <c r="AC9" s="10">
        <v>81.56</v>
      </c>
      <c r="AD9" s="2"/>
      <c r="AE9" s="138" t="e">
        <f t="shared" si="0"/>
        <v>#DIV/0!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42755</v>
      </c>
      <c r="X10" s="10" t="s">
        <v>431</v>
      </c>
      <c r="Y10" s="10"/>
      <c r="Z10" s="10"/>
      <c r="AA10" s="10"/>
      <c r="AB10" s="95"/>
      <c r="AC10" s="10"/>
      <c r="AD10" s="2"/>
      <c r="AE10" s="138">
        <f t="shared" si="0"/>
        <v>-1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2.5399999999999999E-2</v>
      </c>
      <c r="W11" s="133">
        <v>42754</v>
      </c>
      <c r="X11" s="10">
        <v>83.17</v>
      </c>
      <c r="Y11" s="10">
        <v>83.86</v>
      </c>
      <c r="Z11" s="10">
        <v>82.32</v>
      </c>
      <c r="AA11" s="10">
        <v>83.2</v>
      </c>
      <c r="AB11" s="95">
        <v>5220700</v>
      </c>
      <c r="AC11" s="10">
        <v>82.7</v>
      </c>
      <c r="AD11" s="2"/>
      <c r="AE11" s="138">
        <f t="shared" si="0"/>
        <v>-4.0944123314066161E-3</v>
      </c>
    </row>
    <row r="12" spans="1:31" x14ac:dyDescent="0.25">
      <c r="H12" s="72"/>
      <c r="W12" s="133">
        <v>42753</v>
      </c>
      <c r="X12" s="10">
        <v>84.49</v>
      </c>
      <c r="Y12" s="10">
        <v>84.72</v>
      </c>
      <c r="Z12" s="10">
        <v>83.2</v>
      </c>
      <c r="AA12" s="10">
        <v>83.54</v>
      </c>
      <c r="AB12" s="95">
        <v>5263100</v>
      </c>
      <c r="AC12" s="10">
        <v>83.04</v>
      </c>
      <c r="AD12" s="2"/>
      <c r="AE12" s="138">
        <f t="shared" si="0"/>
        <v>-4.5552625269719149E-3</v>
      </c>
    </row>
    <row r="13" spans="1:31" x14ac:dyDescent="0.25">
      <c r="H13" s="72"/>
      <c r="W13" s="133">
        <v>42752</v>
      </c>
      <c r="X13" s="10">
        <v>81.96</v>
      </c>
      <c r="Y13" s="10">
        <v>83.98</v>
      </c>
      <c r="Z13" s="10">
        <v>81.91</v>
      </c>
      <c r="AA13" s="10">
        <v>83.92</v>
      </c>
      <c r="AB13" s="95">
        <v>7292700</v>
      </c>
      <c r="AC13" s="10">
        <v>83.42</v>
      </c>
      <c r="AD13" s="2"/>
      <c r="AE13" s="138">
        <f t="shared" si="0"/>
        <v>2.3683887593569874E-2</v>
      </c>
    </row>
    <row r="14" spans="1:31" x14ac:dyDescent="0.25">
      <c r="H14" s="72"/>
      <c r="W14" s="133">
        <v>42748</v>
      </c>
      <c r="X14" s="10">
        <v>82.7</v>
      </c>
      <c r="Y14" s="10">
        <v>82.91</v>
      </c>
      <c r="Z14" s="10">
        <v>81.75</v>
      </c>
      <c r="AA14" s="10">
        <v>81.98</v>
      </c>
      <c r="AB14" s="95">
        <v>4809200</v>
      </c>
      <c r="AC14" s="10">
        <v>81.489999999999995</v>
      </c>
      <c r="AD14" s="2"/>
      <c r="AE14" s="138">
        <f t="shared" si="0"/>
        <v>-7.4299634591961095E-3</v>
      </c>
    </row>
    <row r="15" spans="1:31" x14ac:dyDescent="0.25">
      <c r="H15" s="72"/>
      <c r="W15" s="133">
        <v>42747</v>
      </c>
      <c r="X15" s="10">
        <v>82.92</v>
      </c>
      <c r="Y15" s="10">
        <v>83.21</v>
      </c>
      <c r="Z15" s="10">
        <v>82.38</v>
      </c>
      <c r="AA15" s="10">
        <v>82.6</v>
      </c>
      <c r="AB15" s="95">
        <v>5774300</v>
      </c>
      <c r="AC15" s="10">
        <v>82.1</v>
      </c>
      <c r="AD15" s="2"/>
      <c r="AE15" s="138">
        <f t="shared" si="0"/>
        <v>-2.0663668408897884E-3</v>
      </c>
    </row>
    <row r="16" spans="1:31" x14ac:dyDescent="0.25">
      <c r="H16" s="72"/>
      <c r="W16" s="133">
        <v>42746</v>
      </c>
      <c r="X16" s="10">
        <v>82.22</v>
      </c>
      <c r="Y16" s="10">
        <v>83.11</v>
      </c>
      <c r="Z16" s="10">
        <v>81.73</v>
      </c>
      <c r="AA16" s="10">
        <v>82.77</v>
      </c>
      <c r="AB16" s="95">
        <v>6404200</v>
      </c>
      <c r="AC16" s="10">
        <v>82.27</v>
      </c>
      <c r="AD16" s="2"/>
      <c r="AE16" s="138">
        <f t="shared" si="0"/>
        <v>1.2169891687963119E-3</v>
      </c>
    </row>
    <row r="17" spans="1:31" x14ac:dyDescent="0.25">
      <c r="W17" s="133">
        <v>42745</v>
      </c>
      <c r="X17" s="10">
        <v>81.72</v>
      </c>
      <c r="Y17" s="10">
        <v>82.89</v>
      </c>
      <c r="Z17" s="10">
        <v>81.510000000000005</v>
      </c>
      <c r="AA17" s="10">
        <v>82.67</v>
      </c>
      <c r="AB17" s="95">
        <v>7053300</v>
      </c>
      <c r="AC17" s="10">
        <v>82.17</v>
      </c>
      <c r="AD17" s="2"/>
      <c r="AE17" s="138">
        <f t="shared" si="0"/>
        <v>1.1821204285186626E-2</v>
      </c>
    </row>
    <row r="18" spans="1:31" x14ac:dyDescent="0.25">
      <c r="A18" s="32" t="s">
        <v>81</v>
      </c>
      <c r="B18" s="14"/>
      <c r="C18" s="14">
        <f>SUM(C2:C6)</f>
        <v>180</v>
      </c>
      <c r="D18" s="18"/>
      <c r="E18" s="18"/>
      <c r="F18" s="18">
        <f>SUM(F2:F6)</f>
        <v>14627.400000000001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17</v>
      </c>
      <c r="W18" s="133">
        <v>42744</v>
      </c>
      <c r="X18" s="10">
        <v>82.2</v>
      </c>
      <c r="Y18" s="10">
        <v>82.38</v>
      </c>
      <c r="Z18" s="10">
        <v>81.16</v>
      </c>
      <c r="AA18" s="10">
        <v>81.7</v>
      </c>
      <c r="AB18" s="95">
        <v>6847600</v>
      </c>
      <c r="AC18" s="10">
        <v>81.209999999999994</v>
      </c>
      <c r="AD18" s="2"/>
      <c r="AE18" s="138">
        <f t="shared" si="0"/>
        <v>-6.1192020560518756E-3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17</v>
      </c>
      <c r="W19" s="133">
        <v>42741</v>
      </c>
      <c r="X19" s="10">
        <v>81.41</v>
      </c>
      <c r="Y19" s="10">
        <v>82.46</v>
      </c>
      <c r="Z19" s="10">
        <v>80.94</v>
      </c>
      <c r="AA19" s="10">
        <v>82.2</v>
      </c>
      <c r="AB19" s="95">
        <v>7087100</v>
      </c>
      <c r="AC19" s="10">
        <v>81.709999999999994</v>
      </c>
      <c r="AD19" s="2"/>
      <c r="AE19" s="138">
        <f t="shared" si="0"/>
        <v>9.6379587297663605E-3</v>
      </c>
    </row>
    <row r="20" spans="1:31" x14ac:dyDescent="0.25">
      <c r="W20" s="133">
        <v>42740</v>
      </c>
      <c r="X20" s="10">
        <v>79.849999999999994</v>
      </c>
      <c r="Y20" s="10">
        <v>81.52</v>
      </c>
      <c r="Z20" s="10">
        <v>78.8</v>
      </c>
      <c r="AA20" s="10">
        <v>81.42</v>
      </c>
      <c r="AB20" s="95">
        <v>8805400</v>
      </c>
      <c r="AC20" s="10">
        <v>80.930000000000007</v>
      </c>
      <c r="AD20" s="2"/>
      <c r="AE20" s="138">
        <f t="shared" si="0"/>
        <v>2.0941087422732485E-2</v>
      </c>
    </row>
    <row r="21" spans="1:31" x14ac:dyDescent="0.25">
      <c r="W21" s="133">
        <v>42739</v>
      </c>
      <c r="X21" s="10">
        <v>80.34</v>
      </c>
      <c r="Y21" s="10">
        <v>80.42</v>
      </c>
      <c r="Z21" s="10">
        <v>79.44</v>
      </c>
      <c r="AA21" s="10">
        <v>79.75</v>
      </c>
      <c r="AB21" s="95">
        <v>7101800</v>
      </c>
      <c r="AC21" s="10">
        <v>79.27</v>
      </c>
      <c r="AD21" s="2"/>
      <c r="AE21" s="138">
        <f t="shared" si="0"/>
        <v>-7.5122073369225939E-3</v>
      </c>
    </row>
    <row r="22" spans="1:31" x14ac:dyDescent="0.25">
      <c r="W22" s="133">
        <v>42738</v>
      </c>
      <c r="X22" s="10">
        <v>79.58</v>
      </c>
      <c r="Y22" s="10">
        <v>80.45</v>
      </c>
      <c r="Z22" s="10">
        <v>78.97</v>
      </c>
      <c r="AA22" s="10">
        <v>80.349999999999994</v>
      </c>
      <c r="AB22" s="95">
        <v>5922800</v>
      </c>
      <c r="AC22" s="10">
        <v>79.87</v>
      </c>
      <c r="AD22" s="2"/>
      <c r="AE22" s="138">
        <f t="shared" si="0"/>
        <v>1.8230494645589124E-2</v>
      </c>
    </row>
    <row r="23" spans="1:31" x14ac:dyDescent="0.25">
      <c r="W23" s="133">
        <v>42734</v>
      </c>
      <c r="X23" s="10">
        <v>78.959999999999994</v>
      </c>
      <c r="Y23" s="10">
        <v>79.31</v>
      </c>
      <c r="Z23" s="10">
        <v>78.459999999999994</v>
      </c>
      <c r="AA23" s="10">
        <v>78.91</v>
      </c>
      <c r="AB23" s="95">
        <v>4326100</v>
      </c>
      <c r="AC23" s="10">
        <v>78.44</v>
      </c>
      <c r="AD23" s="2"/>
      <c r="AE23" s="138">
        <f t="shared" si="0"/>
        <v>-1.1460588310200359E-3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42733</v>
      </c>
      <c r="X24" s="10">
        <v>78.89</v>
      </c>
      <c r="Y24" s="10">
        <v>79.47</v>
      </c>
      <c r="Z24" s="10">
        <v>78.81</v>
      </c>
      <c r="AA24" s="10">
        <v>79</v>
      </c>
      <c r="AB24" s="95">
        <v>3580000</v>
      </c>
      <c r="AC24" s="10">
        <v>78.53</v>
      </c>
      <c r="AD24" s="2"/>
      <c r="AE24" s="138">
        <f t="shared" si="0"/>
        <v>-3.8187372708764489E-4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42732</v>
      </c>
      <c r="X25" s="10">
        <v>79.3</v>
      </c>
      <c r="Y25" s="10">
        <v>79.37</v>
      </c>
      <c r="Z25" s="10">
        <v>78.64</v>
      </c>
      <c r="AA25" s="10">
        <v>79.040000000000006</v>
      </c>
      <c r="AB25" s="95">
        <v>3390700</v>
      </c>
      <c r="AC25" s="10">
        <v>78.56</v>
      </c>
      <c r="AD25" s="2"/>
      <c r="AE25" s="138">
        <f t="shared" si="0"/>
        <v>-3.1721862707778659E-3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42731</v>
      </c>
      <c r="X26" s="10">
        <v>78.95</v>
      </c>
      <c r="Y26" s="10">
        <v>79.72</v>
      </c>
      <c r="Z26" s="10">
        <v>78.900000000000006</v>
      </c>
      <c r="AA26" s="10">
        <v>79.290000000000006</v>
      </c>
      <c r="AB26" s="95">
        <v>2947700</v>
      </c>
      <c r="AC26" s="10">
        <v>78.81</v>
      </c>
      <c r="AD26" s="2"/>
      <c r="AE26" s="138">
        <f t="shared" si="0"/>
        <v>1.9069412662091612E-3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42727</v>
      </c>
      <c r="X27" s="10">
        <v>78.790000000000006</v>
      </c>
      <c r="Y27" s="10">
        <v>79.3</v>
      </c>
      <c r="Z27" s="10">
        <v>78.69</v>
      </c>
      <c r="AA27" s="10">
        <v>79.14</v>
      </c>
      <c r="AB27" s="95">
        <v>2754200</v>
      </c>
      <c r="AC27" s="10">
        <v>78.66</v>
      </c>
      <c r="AD27" s="2"/>
      <c r="AE27" s="138">
        <f t="shared" si="0"/>
        <v>4.3411644535240601E-3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42726</v>
      </c>
      <c r="X28" s="10">
        <v>79.540000000000006</v>
      </c>
      <c r="Y28" s="10">
        <v>79.75</v>
      </c>
      <c r="Z28" s="10">
        <v>78.5</v>
      </c>
      <c r="AA28" s="10">
        <v>78.790000000000006</v>
      </c>
      <c r="AB28" s="95">
        <v>5850400</v>
      </c>
      <c r="AC28" s="10">
        <v>78.319999999999993</v>
      </c>
      <c r="AD28" s="2"/>
      <c r="AE28" s="138">
        <f t="shared" si="0"/>
        <v>-1.3229179790853141E-2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42725</v>
      </c>
      <c r="X29" s="10">
        <v>79.53</v>
      </c>
      <c r="Y29" s="10">
        <v>80.19</v>
      </c>
      <c r="Z29" s="10">
        <v>79.040000000000006</v>
      </c>
      <c r="AA29" s="10">
        <v>79.849999999999994</v>
      </c>
      <c r="AB29" s="95">
        <v>5808100</v>
      </c>
      <c r="AC29" s="10">
        <v>79.37</v>
      </c>
      <c r="AD29" s="2"/>
      <c r="AE29" s="138">
        <f t="shared" si="0"/>
        <v>1.2600806451623647E-4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42724</v>
      </c>
      <c r="X30" s="10">
        <v>79.98</v>
      </c>
      <c r="Y30" s="10">
        <v>81.239999999999995</v>
      </c>
      <c r="Z30" s="10">
        <v>79.67</v>
      </c>
      <c r="AA30" s="10">
        <v>79.84</v>
      </c>
      <c r="AB30" s="95">
        <v>6109100</v>
      </c>
      <c r="AC30" s="10">
        <v>79.36</v>
      </c>
      <c r="AD30" s="2"/>
      <c r="AE30" s="138">
        <f t="shared" si="0"/>
        <v>-1.1327879169289456E-3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42723</v>
      </c>
      <c r="X31" s="10">
        <v>79.28</v>
      </c>
      <c r="Y31" s="10">
        <v>80.22</v>
      </c>
      <c r="Z31" s="10">
        <v>79.27</v>
      </c>
      <c r="AA31" s="10">
        <v>79.930000000000007</v>
      </c>
      <c r="AB31" s="95">
        <v>6936100</v>
      </c>
      <c r="AC31" s="10">
        <v>79.45</v>
      </c>
      <c r="AD31" s="2"/>
      <c r="AE31" s="138">
        <f t="shared" si="0"/>
        <v>4.6788062721294654E-3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42720</v>
      </c>
      <c r="X32" s="10">
        <v>78.650000000000006</v>
      </c>
      <c r="Y32" s="10">
        <v>79.7</v>
      </c>
      <c r="Z32" s="10">
        <v>78.61</v>
      </c>
      <c r="AA32" s="10">
        <v>79.56</v>
      </c>
      <c r="AB32" s="95">
        <v>11546800</v>
      </c>
      <c r="AC32" s="10">
        <v>79.08</v>
      </c>
      <c r="AD32" s="2"/>
      <c r="AE32" s="138">
        <f t="shared" si="0"/>
        <v>1.6191210485736462E-2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42719</v>
      </c>
      <c r="X33" s="10">
        <v>78</v>
      </c>
      <c r="Y33" s="10">
        <v>79.239999999999995</v>
      </c>
      <c r="Z33" s="10">
        <v>76.11</v>
      </c>
      <c r="AA33" s="10">
        <v>78.290000000000006</v>
      </c>
      <c r="AB33" s="95">
        <v>10621500</v>
      </c>
      <c r="AC33" s="10">
        <v>77.819999999999993</v>
      </c>
      <c r="AD33" s="2"/>
      <c r="AE33" s="138">
        <f t="shared" si="0"/>
        <v>-8.5361192508599526E-3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42718</v>
      </c>
      <c r="X34" s="10">
        <v>80.3</v>
      </c>
      <c r="Y34" s="10">
        <v>81.13</v>
      </c>
      <c r="Z34" s="10">
        <v>78.52</v>
      </c>
      <c r="AA34" s="10">
        <v>78.959999999999994</v>
      </c>
      <c r="AB34" s="95">
        <v>7278800</v>
      </c>
      <c r="AC34" s="10">
        <v>78.489999999999995</v>
      </c>
      <c r="AD34" s="2"/>
      <c r="AE34" s="138">
        <f t="shared" si="0"/>
        <v>-1.4811095770051574E-2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42717</v>
      </c>
      <c r="X35" s="10">
        <v>79.709999999999994</v>
      </c>
      <c r="Y35" s="10">
        <v>80.31</v>
      </c>
      <c r="Z35" s="10">
        <v>78.73</v>
      </c>
      <c r="AA35" s="10">
        <v>80.150000000000006</v>
      </c>
      <c r="AB35" s="95">
        <v>8152500</v>
      </c>
      <c r="AC35" s="10">
        <v>79.67</v>
      </c>
      <c r="AD35" s="2"/>
      <c r="AE35" s="138">
        <f t="shared" si="0"/>
        <v>5.29968454258678E-3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39" si="32">C36*(E36-D36)</f>
        <v>-305.59999999999945</v>
      </c>
      <c r="G36" s="40">
        <f t="shared" ref="G36:G39" si="33">D36*C36</f>
        <v>6830.4</v>
      </c>
      <c r="H36" s="231">
        <f t="shared" ref="H36:H39" si="34">(E36-D36)/D36</f>
        <v>-4.4741157179667292E-2</v>
      </c>
      <c r="I36" s="40"/>
      <c r="W36" s="133">
        <v>42716</v>
      </c>
      <c r="X36" s="10">
        <v>79.459999999999994</v>
      </c>
      <c r="Y36" s="10">
        <v>80.53</v>
      </c>
      <c r="Z36" s="10">
        <v>79.260000000000005</v>
      </c>
      <c r="AA36" s="10">
        <v>79.73</v>
      </c>
      <c r="AB36" s="95">
        <v>6619800</v>
      </c>
      <c r="AC36" s="10">
        <v>79.25</v>
      </c>
      <c r="AD36" s="2"/>
      <c r="AE36" s="138">
        <f t="shared" si="0"/>
        <v>-5.0219711236660913E-3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2"/>
        <v>-487.00000000000045</v>
      </c>
      <c r="G37" s="40">
        <f t="shared" si="33"/>
        <v>8436</v>
      </c>
      <c r="H37" s="231">
        <f t="shared" si="34"/>
        <v>-5.7728781412991995E-2</v>
      </c>
      <c r="I37" s="40"/>
      <c r="W37" s="133">
        <v>42713</v>
      </c>
      <c r="X37" s="10">
        <v>78.88</v>
      </c>
      <c r="Y37" s="10">
        <v>80.540000000000006</v>
      </c>
      <c r="Z37" s="10">
        <v>78.739999999999995</v>
      </c>
      <c r="AA37" s="10">
        <v>80.13</v>
      </c>
      <c r="AB37" s="95">
        <v>6730100</v>
      </c>
      <c r="AC37" s="10">
        <v>79.650000000000006</v>
      </c>
      <c r="AD37" s="2"/>
      <c r="AE37" s="138">
        <f t="shared" si="0"/>
        <v>2.5888717156105079E-2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2"/>
        <v>-615.47040000000015</v>
      </c>
      <c r="G38" s="40">
        <f t="shared" si="33"/>
        <v>14610.4704</v>
      </c>
      <c r="H38" s="231">
        <f t="shared" si="34"/>
        <v>-4.2125296663959574E-2</v>
      </c>
      <c r="I38" s="40"/>
      <c r="W38" s="133">
        <v>42712</v>
      </c>
      <c r="X38" s="10">
        <v>80.53</v>
      </c>
      <c r="Y38" s="10">
        <v>80.56</v>
      </c>
      <c r="Z38" s="10">
        <v>77.39</v>
      </c>
      <c r="AA38" s="10">
        <v>78.11</v>
      </c>
      <c r="AB38" s="95">
        <v>16110200</v>
      </c>
      <c r="AC38" s="10">
        <v>77.64</v>
      </c>
      <c r="AD38" s="2"/>
      <c r="AE38" s="138">
        <f t="shared" si="0"/>
        <v>-3.010618363522799E-2</v>
      </c>
    </row>
    <row r="39" spans="1:31" x14ac:dyDescent="0.25">
      <c r="A39" t="s">
        <v>481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2"/>
        <v>-614.26960000000065</v>
      </c>
      <c r="G39" s="40">
        <f t="shared" si="33"/>
        <v>11499.269600000001</v>
      </c>
      <c r="H39" s="231">
        <f t="shared" si="34"/>
        <v>-5.3418140574771865E-2</v>
      </c>
      <c r="I39" s="40"/>
      <c r="W39" s="133">
        <v>42711</v>
      </c>
      <c r="X39" s="10">
        <v>79.239999999999995</v>
      </c>
      <c r="Y39" s="10">
        <v>80.61</v>
      </c>
      <c r="Z39" s="10">
        <v>78.489999999999995</v>
      </c>
      <c r="AA39" s="10">
        <v>80.53</v>
      </c>
      <c r="AB39" s="95">
        <v>10532900</v>
      </c>
      <c r="AC39" s="10">
        <v>80.05</v>
      </c>
      <c r="AD39" s="2"/>
      <c r="AE39" s="138">
        <f t="shared" si="0"/>
        <v>1.4061312389156422E-2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42710</v>
      </c>
      <c r="X40" s="10">
        <v>78.599999999999994</v>
      </c>
      <c r="Y40" s="10">
        <v>79.78</v>
      </c>
      <c r="Z40" s="10">
        <v>78.260000000000005</v>
      </c>
      <c r="AA40" s="10">
        <v>79.42</v>
      </c>
      <c r="AB40" s="95">
        <v>9800700</v>
      </c>
      <c r="AC40" s="10">
        <v>78.94</v>
      </c>
      <c r="AD40" s="2"/>
      <c r="AE40" s="138">
        <f t="shared" si="0"/>
        <v>1.8317853457172406E-2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85.76700000000001</v>
      </c>
      <c r="Q41" s="2"/>
      <c r="W41" s="133">
        <v>42709</v>
      </c>
      <c r="X41" s="10">
        <v>77.569999999999993</v>
      </c>
      <c r="Y41" s="10">
        <v>78.28</v>
      </c>
      <c r="Z41" s="10">
        <v>76.88</v>
      </c>
      <c r="AA41" s="10">
        <v>77.989999999999995</v>
      </c>
      <c r="AB41" s="95">
        <v>9173900</v>
      </c>
      <c r="AC41" s="10">
        <v>77.52</v>
      </c>
      <c r="AD41" s="2"/>
      <c r="AE41" s="138">
        <f t="shared" si="0"/>
        <v>4.7958522359039524E-3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84.987300000000005</v>
      </c>
      <c r="Q42" s="2"/>
      <c r="T42" s="91" t="s">
        <v>113</v>
      </c>
      <c r="W42" s="133">
        <v>42706</v>
      </c>
      <c r="X42" s="10">
        <v>77.13</v>
      </c>
      <c r="Y42" s="10">
        <v>78.31</v>
      </c>
      <c r="Z42" s="10">
        <v>76.349999999999994</v>
      </c>
      <c r="AA42" s="10">
        <v>77.62</v>
      </c>
      <c r="AB42" s="95">
        <v>11911300</v>
      </c>
      <c r="AC42" s="10">
        <v>77.150000000000006</v>
      </c>
      <c r="AD42" s="2"/>
      <c r="AE42" s="138">
        <f t="shared" si="0"/>
        <v>1.1140235910878316E-2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84.207599999999999</v>
      </c>
      <c r="Q43" s="2"/>
      <c r="T43" s="128" t="s">
        <v>98</v>
      </c>
      <c r="U43" s="129">
        <v>78.81</v>
      </c>
      <c r="W43" s="133">
        <v>42705</v>
      </c>
      <c r="X43" s="10">
        <v>76.62</v>
      </c>
      <c r="Y43" s="10">
        <v>77.13</v>
      </c>
      <c r="Z43" s="10">
        <v>76.290000000000006</v>
      </c>
      <c r="AA43" s="10">
        <v>76.760000000000005</v>
      </c>
      <c r="AB43" s="95">
        <v>7316300</v>
      </c>
      <c r="AC43" s="10">
        <v>76.3</v>
      </c>
      <c r="AD43" s="2"/>
      <c r="AE43" s="138">
        <f t="shared" si="0"/>
        <v>-1.700902786863967E-3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83.427900000000008</v>
      </c>
      <c r="Q44" s="2"/>
      <c r="T44" s="93" t="s">
        <v>99</v>
      </c>
      <c r="U44" s="130">
        <v>78.650000000000006</v>
      </c>
      <c r="W44" s="133">
        <v>42704</v>
      </c>
      <c r="X44" s="10">
        <v>76.19</v>
      </c>
      <c r="Y44" s="10">
        <v>77.37</v>
      </c>
      <c r="Z44" s="10">
        <v>75.92</v>
      </c>
      <c r="AA44" s="10">
        <v>76.89</v>
      </c>
      <c r="AB44" s="95">
        <v>12781800</v>
      </c>
      <c r="AC44" s="10">
        <v>76.430000000000007</v>
      </c>
      <c r="AD44" s="2"/>
      <c r="AE44" s="138">
        <f t="shared" si="0"/>
        <v>1.3391673296208051E-2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82.648200000000003</v>
      </c>
      <c r="Q45" s="2"/>
      <c r="T45" s="93" t="s">
        <v>100</v>
      </c>
      <c r="U45" s="130" t="s">
        <v>129</v>
      </c>
      <c r="W45" s="133">
        <v>42703</v>
      </c>
      <c r="X45" s="10">
        <v>75.89</v>
      </c>
      <c r="Y45" s="10">
        <v>76.069999999999993</v>
      </c>
      <c r="Z45" s="10">
        <v>75</v>
      </c>
      <c r="AA45" s="10">
        <v>75.88</v>
      </c>
      <c r="AB45" s="95">
        <v>8649600</v>
      </c>
      <c r="AC45" s="10">
        <v>75.42</v>
      </c>
      <c r="AD45" s="2"/>
      <c r="AE45" s="138">
        <f t="shared" si="0"/>
        <v>1.4664334723530237E-2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81.868499999999997</v>
      </c>
      <c r="Q46" s="2"/>
      <c r="T46" s="93" t="s">
        <v>101</v>
      </c>
      <c r="U46" s="130" t="s">
        <v>129</v>
      </c>
      <c r="W46" s="133">
        <v>42702</v>
      </c>
      <c r="X46" s="10">
        <v>73.73</v>
      </c>
      <c r="Y46" s="10">
        <v>75</v>
      </c>
      <c r="Z46" s="10">
        <v>73.66</v>
      </c>
      <c r="AA46" s="10">
        <v>74.78</v>
      </c>
      <c r="AB46" s="95">
        <v>8625100</v>
      </c>
      <c r="AC46" s="10">
        <v>74.33</v>
      </c>
      <c r="AD46" s="2"/>
      <c r="AE46" s="138">
        <f t="shared" si="0"/>
        <v>9.7812797174297028E-3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81.088800000000006</v>
      </c>
      <c r="Q47" s="2"/>
      <c r="T47" s="93" t="s">
        <v>102</v>
      </c>
      <c r="U47" s="130">
        <v>87.95</v>
      </c>
      <c r="W47" s="133">
        <v>42699</v>
      </c>
      <c r="X47" s="10">
        <v>74.010000000000005</v>
      </c>
      <c r="Y47" s="10">
        <v>74.290000000000006</v>
      </c>
      <c r="Z47" s="10">
        <v>73.55</v>
      </c>
      <c r="AA47" s="10">
        <v>74.06</v>
      </c>
      <c r="AB47" s="95">
        <v>3529200</v>
      </c>
      <c r="AC47" s="10">
        <v>73.61</v>
      </c>
      <c r="AD47" s="2"/>
      <c r="AE47" s="138">
        <f t="shared" si="0"/>
        <v>5.1891301379216603E-3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80.309100000000001</v>
      </c>
      <c r="Q48" s="2"/>
      <c r="T48" s="93" t="s">
        <v>103</v>
      </c>
      <c r="U48" s="130">
        <v>0.70903099999999997</v>
      </c>
      <c r="W48" s="133">
        <v>42697</v>
      </c>
      <c r="X48" s="10">
        <v>73.38</v>
      </c>
      <c r="Y48" s="10">
        <v>74.03</v>
      </c>
      <c r="Z48" s="10">
        <v>72.86</v>
      </c>
      <c r="AA48" s="10">
        <v>73.67</v>
      </c>
      <c r="AB48" s="95">
        <v>6572900</v>
      </c>
      <c r="AC48" s="10">
        <v>73.23</v>
      </c>
      <c r="AD48" s="2"/>
      <c r="AE48" s="138">
        <f t="shared" si="0"/>
        <v>1.0936431989063689E-3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79.529399999999995</v>
      </c>
      <c r="Q49" s="2"/>
      <c r="T49" s="93" t="s">
        <v>104</v>
      </c>
      <c r="U49" s="130" t="s">
        <v>393</v>
      </c>
      <c r="W49" s="133">
        <v>42696</v>
      </c>
      <c r="X49" s="10">
        <v>72.930000000000007</v>
      </c>
      <c r="Y49" s="10">
        <v>74.099999999999994</v>
      </c>
      <c r="Z49" s="10">
        <v>72.83</v>
      </c>
      <c r="AA49" s="10">
        <v>73.59</v>
      </c>
      <c r="AB49" s="95">
        <v>12425200</v>
      </c>
      <c r="AC49" s="10">
        <v>73.150000000000006</v>
      </c>
      <c r="AD49" s="2"/>
      <c r="AE49" s="138">
        <f t="shared" si="0"/>
        <v>-8.1355932203388548E-3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78.749700000000004</v>
      </c>
      <c r="Q50" s="2"/>
      <c r="T50" s="93"/>
      <c r="U50" s="130"/>
      <c r="W50" s="133">
        <v>42695</v>
      </c>
      <c r="X50" s="10">
        <v>74.040000000000006</v>
      </c>
      <c r="Y50" s="10">
        <v>74.48</v>
      </c>
      <c r="Z50" s="10">
        <v>73.38</v>
      </c>
      <c r="AA50" s="10">
        <v>74.2</v>
      </c>
      <c r="AB50" s="95">
        <v>8025600</v>
      </c>
      <c r="AC50" s="10">
        <v>73.75</v>
      </c>
      <c r="AD50" s="2"/>
      <c r="AE50" s="138">
        <f t="shared" si="0"/>
        <v>2.0380434782609758E-3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77.97</v>
      </c>
      <c r="Q51" s="2"/>
      <c r="T51" s="93" t="s">
        <v>105</v>
      </c>
      <c r="U51" s="130" t="s">
        <v>558</v>
      </c>
      <c r="W51" s="133">
        <v>42692</v>
      </c>
      <c r="X51" s="10">
        <v>74.03</v>
      </c>
      <c r="Y51" s="10">
        <v>74.56</v>
      </c>
      <c r="Z51" s="10">
        <v>73.67</v>
      </c>
      <c r="AA51" s="10">
        <v>74.040000000000006</v>
      </c>
      <c r="AB51" s="95">
        <v>7498500</v>
      </c>
      <c r="AC51" s="10">
        <v>73.599999999999994</v>
      </c>
      <c r="AD51" s="2"/>
      <c r="AE51" s="138">
        <f t="shared" si="0"/>
        <v>-2.9802221620156555E-3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77.190299999999993</v>
      </c>
      <c r="Q52" s="2"/>
      <c r="T52" s="93" t="s">
        <v>106</v>
      </c>
      <c r="U52" s="130" t="s">
        <v>337</v>
      </c>
      <c r="W52" s="133">
        <v>42691</v>
      </c>
      <c r="X52" s="10">
        <v>74.349999999999994</v>
      </c>
      <c r="Y52" s="10">
        <v>74.73</v>
      </c>
      <c r="Z52" s="10">
        <v>74.12</v>
      </c>
      <c r="AA52" s="10">
        <v>74.27</v>
      </c>
      <c r="AB52" s="95">
        <v>8305400</v>
      </c>
      <c r="AC52" s="10">
        <v>73.819999999999993</v>
      </c>
      <c r="AD52" s="2"/>
      <c r="AE52" s="138">
        <f t="shared" si="0"/>
        <v>-3.9131021454595905E-3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76.410600000000002</v>
      </c>
      <c r="Q53" s="2"/>
      <c r="T53" s="93" t="s">
        <v>107</v>
      </c>
      <c r="U53" s="131">
        <v>6463085</v>
      </c>
      <c r="W53" s="133">
        <v>42690</v>
      </c>
      <c r="X53" s="10">
        <v>75.11</v>
      </c>
      <c r="Y53" s="10">
        <v>75.400000000000006</v>
      </c>
      <c r="Z53" s="10">
        <v>74.5</v>
      </c>
      <c r="AA53" s="10">
        <v>74.56</v>
      </c>
      <c r="AB53" s="95">
        <v>7551100</v>
      </c>
      <c r="AC53" s="10">
        <v>74.11</v>
      </c>
      <c r="AD53" s="2"/>
      <c r="AE53" s="138">
        <f t="shared" si="0"/>
        <v>-6.4351789784153901E-3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75.630899999999997</v>
      </c>
      <c r="T54" s="93" t="s">
        <v>110</v>
      </c>
      <c r="U54" s="131">
        <v>8653600</v>
      </c>
      <c r="W54" s="133">
        <v>42689</v>
      </c>
      <c r="X54" s="10">
        <v>75.650000000000006</v>
      </c>
      <c r="Y54" s="10">
        <v>75.75</v>
      </c>
      <c r="Z54" s="10">
        <v>74.27</v>
      </c>
      <c r="AA54" s="10">
        <v>75.040000000000006</v>
      </c>
      <c r="AB54" s="95">
        <v>10465200</v>
      </c>
      <c r="AC54" s="10">
        <v>74.59</v>
      </c>
      <c r="AD54" s="2"/>
      <c r="AE54" s="138">
        <f t="shared" si="0"/>
        <v>-1.2576118612655618E-2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74.851199999999992</v>
      </c>
      <c r="T55" s="93" t="s">
        <v>108</v>
      </c>
      <c r="U55" s="130" t="s">
        <v>559</v>
      </c>
      <c r="W55" s="133">
        <v>42688</v>
      </c>
      <c r="X55" s="10">
        <v>74.45</v>
      </c>
      <c r="Y55" s="10">
        <v>76.540000000000006</v>
      </c>
      <c r="Z55" s="10">
        <v>74.45</v>
      </c>
      <c r="AA55" s="10">
        <v>76</v>
      </c>
      <c r="AB55" s="95">
        <v>10521900</v>
      </c>
      <c r="AC55" s="10">
        <v>75.540000000000006</v>
      </c>
      <c r="AD55" s="2"/>
      <c r="AE55" s="138">
        <f t="shared" si="0"/>
        <v>1.205787781350498E-2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74.0715</v>
      </c>
      <c r="T56" s="93" t="s">
        <v>111</v>
      </c>
      <c r="U56" s="130">
        <v>16.71</v>
      </c>
      <c r="W56" s="133">
        <v>42685</v>
      </c>
      <c r="X56" s="10">
        <v>77.099999999999994</v>
      </c>
      <c r="Y56" s="10">
        <v>77.2</v>
      </c>
      <c r="Z56" s="10">
        <v>74.709999999999994</v>
      </c>
      <c r="AA56" s="10">
        <v>75.09</v>
      </c>
      <c r="AB56" s="95">
        <v>9565800</v>
      </c>
      <c r="AC56" s="10">
        <v>74.64</v>
      </c>
      <c r="AD56" s="2"/>
      <c r="AE56" s="138">
        <f t="shared" si="0"/>
        <v>-2.8378026555584412E-2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73.291799999999995</v>
      </c>
      <c r="T57" s="93" t="s">
        <v>112</v>
      </c>
      <c r="U57" s="130">
        <v>4.67</v>
      </c>
      <c r="W57" s="133">
        <v>42684</v>
      </c>
      <c r="X57" s="10">
        <v>77.03</v>
      </c>
      <c r="Y57" s="10">
        <v>77.7</v>
      </c>
      <c r="Z57" s="10">
        <v>76.56</v>
      </c>
      <c r="AA57" s="10">
        <v>77.28</v>
      </c>
      <c r="AB57" s="95">
        <v>12664100</v>
      </c>
      <c r="AC57" s="10">
        <v>76.819999999999993</v>
      </c>
      <c r="AD57" s="2"/>
      <c r="AE57" s="138">
        <f t="shared" si="0"/>
        <v>9.4612352168199632E-3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72.512100000000004</v>
      </c>
      <c r="T58" s="93" t="s">
        <v>109</v>
      </c>
      <c r="U58" s="130" t="s">
        <v>560</v>
      </c>
      <c r="W58" s="133">
        <v>42683</v>
      </c>
      <c r="X58" s="10">
        <v>74.23</v>
      </c>
      <c r="Y58" s="10">
        <v>77.12</v>
      </c>
      <c r="Z58" s="10">
        <v>74.2</v>
      </c>
      <c r="AA58" s="10">
        <v>76.56</v>
      </c>
      <c r="AB58" s="95">
        <v>20300100</v>
      </c>
      <c r="AC58" s="10">
        <v>76.099999999999994</v>
      </c>
      <c r="AD58" s="2"/>
      <c r="AE58" s="138">
        <f t="shared" si="0"/>
        <v>4.1182104255027996E-2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71.732399999999998</v>
      </c>
      <c r="W59" s="133">
        <v>42682</v>
      </c>
      <c r="X59" s="10">
        <v>69.7</v>
      </c>
      <c r="Y59" s="10">
        <v>74.989999999999995</v>
      </c>
      <c r="Z59" s="10">
        <v>69.3</v>
      </c>
      <c r="AA59" s="10">
        <v>73.53</v>
      </c>
      <c r="AB59" s="95">
        <v>50234400</v>
      </c>
      <c r="AC59" s="10">
        <v>73.09</v>
      </c>
      <c r="AD59" s="2"/>
      <c r="AE59" s="138">
        <f t="shared" si="0"/>
        <v>-0.1182289781638316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70.952700000000007</v>
      </c>
      <c r="W60" s="133">
        <v>42681</v>
      </c>
      <c r="X60" s="10">
        <v>83.37</v>
      </c>
      <c r="Y60" s="10">
        <v>83.84</v>
      </c>
      <c r="Z60" s="10">
        <v>82.67</v>
      </c>
      <c r="AA60" s="10">
        <v>83.39</v>
      </c>
      <c r="AB60" s="95">
        <v>8457000</v>
      </c>
      <c r="AC60" s="10">
        <v>82.89</v>
      </c>
      <c r="AD60" s="2"/>
      <c r="AE60" s="138">
        <f t="shared" si="0"/>
        <v>1.3077487166951896E-2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70.173000000000002</v>
      </c>
      <c r="W61" s="133">
        <v>42678</v>
      </c>
      <c r="X61" s="10">
        <v>81.760000000000005</v>
      </c>
      <c r="Y61" s="10">
        <v>82.87</v>
      </c>
      <c r="Z61" s="10">
        <v>81.59</v>
      </c>
      <c r="AA61" s="10">
        <v>82.31</v>
      </c>
      <c r="AB61" s="95">
        <v>8227400</v>
      </c>
      <c r="AC61" s="10">
        <v>81.819999999999993</v>
      </c>
      <c r="AD61" s="2"/>
      <c r="AE61" s="138">
        <f t="shared" si="0"/>
        <v>9.1267883571779507E-3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42677</v>
      </c>
      <c r="X62" s="10">
        <v>84.34</v>
      </c>
      <c r="Y62" s="10">
        <v>84.89</v>
      </c>
      <c r="Z62" s="10">
        <v>81.25</v>
      </c>
      <c r="AA62" s="10">
        <v>81.569999999999993</v>
      </c>
      <c r="AB62" s="95">
        <v>12603900</v>
      </c>
      <c r="AC62" s="10">
        <v>81.08</v>
      </c>
      <c r="AD62" s="2"/>
      <c r="AE62" s="138">
        <f t="shared" si="0"/>
        <v>-2.8400239664469806E-2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42676</v>
      </c>
      <c r="X63" s="10">
        <v>83.57</v>
      </c>
      <c r="Y63" s="10">
        <v>84.24</v>
      </c>
      <c r="Z63" s="10">
        <v>82.84</v>
      </c>
      <c r="AA63" s="10">
        <v>83.95</v>
      </c>
      <c r="AB63" s="95">
        <v>6132100</v>
      </c>
      <c r="AC63" s="10">
        <v>83.45</v>
      </c>
      <c r="AD63" s="2"/>
      <c r="AE63" s="138">
        <f t="shared" si="0"/>
        <v>6.0277275467148783E-3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42675</v>
      </c>
      <c r="X64" s="10">
        <v>84.34</v>
      </c>
      <c r="Y64" s="10">
        <v>84.69</v>
      </c>
      <c r="Z64" s="10">
        <v>83.22</v>
      </c>
      <c r="AA64" s="10">
        <v>83.45</v>
      </c>
      <c r="AB64" s="95">
        <v>6212400</v>
      </c>
      <c r="AC64" s="10">
        <v>82.95</v>
      </c>
      <c r="AD64" s="2"/>
      <c r="AE64" s="138">
        <f t="shared" si="0"/>
        <v>-7.6564182318459295E-3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42674</v>
      </c>
      <c r="X65" s="10">
        <v>83.38</v>
      </c>
      <c r="Y65" s="10">
        <v>84.52</v>
      </c>
      <c r="Z65" s="10">
        <v>83.1</v>
      </c>
      <c r="AA65" s="10">
        <v>84.1</v>
      </c>
      <c r="AB65" s="95">
        <v>7425600</v>
      </c>
      <c r="AC65" s="10">
        <v>83.59</v>
      </c>
      <c r="AD65" s="2"/>
      <c r="AE65" s="138">
        <f t="shared" si="0"/>
        <v>8.8100410330678169E-3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42671</v>
      </c>
      <c r="X66" s="10">
        <v>85.35</v>
      </c>
      <c r="Y66" s="10">
        <v>85.49</v>
      </c>
      <c r="Z66" s="10">
        <v>82.55</v>
      </c>
      <c r="AA66" s="10">
        <v>83.36</v>
      </c>
      <c r="AB66" s="95">
        <v>17206700</v>
      </c>
      <c r="AC66" s="10">
        <v>82.86</v>
      </c>
      <c r="AD66" s="2"/>
      <c r="AE66" s="138">
        <f t="shared" si="0"/>
        <v>-4.3959847698165522E-2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42670</v>
      </c>
      <c r="X67" s="10">
        <v>87.72</v>
      </c>
      <c r="Y67" s="10">
        <v>87.93</v>
      </c>
      <c r="Z67" s="10">
        <v>86.91</v>
      </c>
      <c r="AA67" s="10">
        <v>87.19</v>
      </c>
      <c r="AB67" s="95">
        <v>3570600</v>
      </c>
      <c r="AC67" s="10">
        <v>86.67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42669</v>
      </c>
      <c r="X68" s="10">
        <v>87.48</v>
      </c>
      <c r="Y68" s="10">
        <v>87.65</v>
      </c>
      <c r="Z68" s="10">
        <v>87.01</v>
      </c>
      <c r="AA68" s="10">
        <v>87.57</v>
      </c>
      <c r="AB68" s="95">
        <v>3313500</v>
      </c>
      <c r="AC68" s="10">
        <v>87.04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1" priority="9">
      <formula>F48&gt;0</formula>
    </cfRule>
    <cfRule type="expression" dxfId="850" priority="10">
      <formula>F48&lt;0</formula>
    </cfRule>
  </conditionalFormatting>
  <conditionalFormatting sqref="Q7">
    <cfRule type="expression" dxfId="849" priority="7">
      <formula>Q7&gt;0</formula>
    </cfRule>
    <cfRule type="expression" dxfId="848" priority="8">
      <formula>Q7&lt;0</formula>
    </cfRule>
  </conditionalFormatting>
  <conditionalFormatting sqref="Q8">
    <cfRule type="expression" dxfId="847" priority="5">
      <formula>Q8&gt;0</formula>
    </cfRule>
    <cfRule type="expression" dxfId="846" priority="6">
      <formula>Q8&lt;0</formula>
    </cfRule>
  </conditionalFormatting>
  <conditionalFormatting sqref="F25:F47">
    <cfRule type="expression" dxfId="845" priority="3">
      <formula>F25&gt;0</formula>
    </cfRule>
    <cfRule type="expression" dxfId="844" priority="4">
      <formula>F25&lt;0</formula>
    </cfRule>
  </conditionalFormatting>
  <conditionalFormatting sqref="H25:H47">
    <cfRule type="expression" dxfId="843" priority="1">
      <formula>H25&gt;0</formula>
    </cfRule>
    <cfRule type="expression" dxfId="8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15"/>
  <sheetViews>
    <sheetView tabSelected="1" zoomScaleNormal="100" workbookViewId="0">
      <pane ySplit="1" topLeftCell="A475" activePane="bottomLeft" state="frozen"/>
      <selection pane="bottomLeft" activeCell="O497" sqref="O497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C256-H256</f>
        <v>6500</v>
      </c>
      <c r="W2" s="133">
        <v>42766</v>
      </c>
      <c r="X2" s="10">
        <v>16.55</v>
      </c>
      <c r="Y2" s="10">
        <v>16.75</v>
      </c>
      <c r="Z2" s="10">
        <v>16.28</v>
      </c>
      <c r="AA2" s="10">
        <v>16.75</v>
      </c>
      <c r="AB2" s="95">
        <v>10734400</v>
      </c>
      <c r="AC2" s="10">
        <v>16.75</v>
      </c>
      <c r="AE2" s="138">
        <f t="shared" ref="AE2:AE14" si="0">AC2/AC3-1</f>
        <v>1.330913490623109E-2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(F256-K256-M256)/Q2)</f>
        <v>14.578353692307417</v>
      </c>
      <c r="W3" s="133">
        <v>42765</v>
      </c>
      <c r="X3" s="10">
        <v>17.27</v>
      </c>
      <c r="Y3" s="10">
        <v>17.34</v>
      </c>
      <c r="Z3" s="10">
        <v>16.36</v>
      </c>
      <c r="AA3" s="10">
        <v>16.53</v>
      </c>
      <c r="AB3" s="95">
        <v>13526500</v>
      </c>
      <c r="AC3" s="10">
        <v>16.53</v>
      </c>
      <c r="AE3" s="138">
        <f t="shared" si="0"/>
        <v>-5.0545663411832198E-2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16.59</v>
      </c>
      <c r="R4" s="505">
        <v>-9.5999999999999992E-3</v>
      </c>
      <c r="W4" s="133">
        <v>42762</v>
      </c>
      <c r="X4" s="10">
        <v>17.68</v>
      </c>
      <c r="Y4" s="10">
        <v>17.7</v>
      </c>
      <c r="Z4" s="10">
        <v>17.28</v>
      </c>
      <c r="AA4" s="10">
        <v>17.41</v>
      </c>
      <c r="AB4" s="95">
        <v>6431400</v>
      </c>
      <c r="AC4" s="10">
        <v>17.41</v>
      </c>
      <c r="AE4" s="138">
        <f t="shared" si="0"/>
        <v>-1.9154929577464785E-2</v>
      </c>
      <c r="AJ4" s="235"/>
      <c r="AL4" s="234"/>
      <c r="AO4" s="234"/>
    </row>
    <row r="5" spans="1:41" x14ac:dyDescent="0.25">
      <c r="B5" s="64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107835</v>
      </c>
      <c r="T5" s="67"/>
      <c r="W5" s="133">
        <v>42761</v>
      </c>
      <c r="X5" s="10">
        <v>17.8</v>
      </c>
      <c r="Y5" s="10">
        <v>17.93</v>
      </c>
      <c r="Z5" s="10">
        <v>17.64</v>
      </c>
      <c r="AA5" s="10">
        <v>17.75</v>
      </c>
      <c r="AB5" s="95">
        <v>6974200</v>
      </c>
      <c r="AC5" s="10">
        <v>17.75</v>
      </c>
      <c r="AE5" s="138">
        <f t="shared" si="0"/>
        <v>0</v>
      </c>
    </row>
    <row r="6" spans="1:41" x14ac:dyDescent="0.25">
      <c r="B6" s="64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94759.298999998209</v>
      </c>
      <c r="W6" s="133">
        <v>42760</v>
      </c>
      <c r="X6" s="10">
        <v>17.690000000000001</v>
      </c>
      <c r="Y6" s="10">
        <v>17.88</v>
      </c>
      <c r="Z6" s="10">
        <v>17.670000000000002</v>
      </c>
      <c r="AA6" s="10">
        <v>17.75</v>
      </c>
      <c r="AB6" s="95">
        <v>8039500</v>
      </c>
      <c r="AC6" s="10">
        <v>17.75</v>
      </c>
      <c r="AE6" s="138">
        <f t="shared" si="0"/>
        <v>2.8248587570622874E-3</v>
      </c>
    </row>
    <row r="7" spans="1:41" x14ac:dyDescent="0.25">
      <c r="B7" s="64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3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13075.701000001747</v>
      </c>
      <c r="R7">
        <v>2100</v>
      </c>
      <c r="U7" s="184"/>
      <c r="W7" s="133">
        <v>42759</v>
      </c>
      <c r="X7" s="10">
        <v>17.55</v>
      </c>
      <c r="Y7" s="10">
        <v>17.91</v>
      </c>
      <c r="Z7" s="10">
        <v>17.5</v>
      </c>
      <c r="AA7" s="10">
        <v>17.7</v>
      </c>
      <c r="AB7" s="95">
        <v>8286700</v>
      </c>
      <c r="AC7" s="10">
        <v>17.7</v>
      </c>
      <c r="AE7" s="138">
        <f t="shared" si="0"/>
        <v>1.6073478760045834E-2</v>
      </c>
    </row>
    <row r="8" spans="1:41" x14ac:dyDescent="0.25">
      <c r="B8" s="64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3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K256+M256-F256+Q2*Q4</f>
        <v>13075.701000001747</v>
      </c>
      <c r="W8" s="133">
        <v>42758</v>
      </c>
      <c r="X8" s="10">
        <v>17.48</v>
      </c>
      <c r="Y8" s="10">
        <v>17.61</v>
      </c>
      <c r="Z8" s="10">
        <v>17.27</v>
      </c>
      <c r="AA8" s="10">
        <v>17.420000000000002</v>
      </c>
      <c r="AB8" s="95">
        <v>9481800</v>
      </c>
      <c r="AC8" s="10">
        <v>17.420000000000002</v>
      </c>
      <c r="AE8" s="138">
        <f t="shared" si="0"/>
        <v>-1.0789324247586496E-2</v>
      </c>
    </row>
    <row r="9" spans="1:41" x14ac:dyDescent="0.25">
      <c r="B9" s="64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0.13798857883068547</v>
      </c>
      <c r="W9" s="133">
        <v>42755</v>
      </c>
      <c r="X9" s="10">
        <v>17.489999999999998</v>
      </c>
      <c r="Y9" s="10">
        <v>17.75</v>
      </c>
      <c r="Z9" s="10">
        <v>17.420000000000002</v>
      </c>
      <c r="AA9" s="10">
        <v>17.61</v>
      </c>
      <c r="AB9" s="95">
        <v>11106300</v>
      </c>
      <c r="AC9" s="10">
        <v>17.61</v>
      </c>
      <c r="AE9" s="138">
        <f t="shared" si="0"/>
        <v>1.9687319050376351E-2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0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42754</v>
      </c>
      <c r="X10" s="10">
        <v>17.329999999999998</v>
      </c>
      <c r="Y10" s="10">
        <v>17.510000000000002</v>
      </c>
      <c r="Z10" s="10">
        <v>17.21</v>
      </c>
      <c r="AA10" s="10">
        <v>17.27</v>
      </c>
      <c r="AB10" s="95">
        <v>6254600</v>
      </c>
      <c r="AC10" s="10">
        <v>17.27</v>
      </c>
      <c r="AE10" s="138">
        <f t="shared" si="0"/>
        <v>-3.4622042700518385E-3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1.21E-2</v>
      </c>
      <c r="W11" s="133">
        <v>42753</v>
      </c>
      <c r="X11" s="10">
        <v>17.260000000000002</v>
      </c>
      <c r="Y11" s="10">
        <v>17.48</v>
      </c>
      <c r="Z11" s="10">
        <v>17.149999999999999</v>
      </c>
      <c r="AA11" s="10">
        <v>17.329999999999998</v>
      </c>
      <c r="AB11" s="95">
        <v>9274300</v>
      </c>
      <c r="AC11" s="10">
        <v>17.329999999999998</v>
      </c>
      <c r="AE11" s="138">
        <f t="shared" si="0"/>
        <v>-6.307339449541427E-3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42752</v>
      </c>
      <c r="X12" s="10">
        <v>17.63</v>
      </c>
      <c r="Y12" s="10">
        <v>17.7</v>
      </c>
      <c r="Z12" s="10">
        <v>17.399999999999999</v>
      </c>
      <c r="AA12" s="10">
        <v>17.440000000000001</v>
      </c>
      <c r="AB12" s="95">
        <v>6855400</v>
      </c>
      <c r="AC12" s="10">
        <v>17.440000000000001</v>
      </c>
      <c r="AE12" s="138">
        <f t="shared" si="0"/>
        <v>-5.7306590257866219E-4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42748</v>
      </c>
      <c r="X13" s="10">
        <v>17.329999999999998</v>
      </c>
      <c r="Y13" s="10">
        <v>17.489999999999998</v>
      </c>
      <c r="Z13" s="10">
        <v>17.239999999999998</v>
      </c>
      <c r="AA13" s="10">
        <v>17.45</v>
      </c>
      <c r="AB13" s="95">
        <v>5391500</v>
      </c>
      <c r="AC13" s="10">
        <v>17.45</v>
      </c>
      <c r="AE13" s="138">
        <f t="shared" si="0"/>
        <v>5.733944954127157E-4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42747</v>
      </c>
      <c r="X14" s="10">
        <v>18.03</v>
      </c>
      <c r="Y14" s="10">
        <v>18.100000000000001</v>
      </c>
      <c r="Z14" s="10">
        <v>17.329999999999998</v>
      </c>
      <c r="AA14" s="10">
        <v>17.440000000000001</v>
      </c>
      <c r="AB14" s="95">
        <v>10247500</v>
      </c>
      <c r="AC14" s="10">
        <v>17.440000000000001</v>
      </c>
      <c r="AE14" s="138">
        <f t="shared" si="0"/>
        <v>-1.4132278123233477E-2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42746</v>
      </c>
      <c r="X15" s="10">
        <v>17.559999999999999</v>
      </c>
      <c r="Y15" s="10">
        <v>17.760000000000002</v>
      </c>
      <c r="Z15" s="10">
        <v>17.47</v>
      </c>
      <c r="AA15" s="10">
        <v>17.690000000000001</v>
      </c>
      <c r="AB15" s="95">
        <v>9773500</v>
      </c>
      <c r="AC15" s="10">
        <v>17.690000000000001</v>
      </c>
      <c r="AE15" s="138">
        <f>AC15/AC16-1</f>
        <v>1.2013729977116805E-2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42745</v>
      </c>
      <c r="X16" s="10">
        <v>17.5</v>
      </c>
      <c r="Y16" s="10">
        <v>17.579999999999998</v>
      </c>
      <c r="Z16" s="10">
        <v>17.350000000000001</v>
      </c>
      <c r="AA16" s="10">
        <v>17.48</v>
      </c>
      <c r="AB16" s="95">
        <v>6920800</v>
      </c>
      <c r="AC16" s="10">
        <v>17.48</v>
      </c>
      <c r="AE16" s="138">
        <f t="shared" ref="AE16:AE66" si="4">AC16/AC17-1</f>
        <v>4.5977011494253706E-3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42744</v>
      </c>
      <c r="X17" s="10">
        <v>17.64</v>
      </c>
      <c r="Y17" s="10">
        <v>17.75</v>
      </c>
      <c r="Z17" s="10">
        <v>17.399999999999999</v>
      </c>
      <c r="AA17" s="10">
        <v>17.399999999999999</v>
      </c>
      <c r="AB17" s="95">
        <v>8839500</v>
      </c>
      <c r="AC17" s="10">
        <v>17.399999999999999</v>
      </c>
      <c r="AE17" s="138">
        <f t="shared" si="4"/>
        <v>-2.684563758389269E-2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42741</v>
      </c>
      <c r="X18" s="10">
        <v>18.170000000000002</v>
      </c>
      <c r="Y18" s="10">
        <v>18.170000000000002</v>
      </c>
      <c r="Z18" s="10">
        <v>17.829999999999998</v>
      </c>
      <c r="AA18" s="10">
        <v>17.88</v>
      </c>
      <c r="AB18" s="95">
        <v>7794200</v>
      </c>
      <c r="AC18" s="10">
        <v>17.88</v>
      </c>
      <c r="AE18" s="138">
        <f t="shared" si="4"/>
        <v>-1.650165016501659E-2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42740</v>
      </c>
      <c r="X19" s="10">
        <v>18.100000000000001</v>
      </c>
      <c r="Y19" s="10">
        <v>18.27</v>
      </c>
      <c r="Z19" s="10">
        <v>17.88</v>
      </c>
      <c r="AA19" s="10">
        <v>18.18</v>
      </c>
      <c r="AB19" s="95">
        <v>9758300</v>
      </c>
      <c r="AC19" s="10">
        <v>18.18</v>
      </c>
      <c r="AE19" s="138">
        <f t="shared" si="4"/>
        <v>7.2022160664819701E-3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42739</v>
      </c>
      <c r="X20" s="10">
        <v>17.71</v>
      </c>
      <c r="Y20" s="10">
        <v>18.09</v>
      </c>
      <c r="Z20" s="10">
        <v>17.54</v>
      </c>
      <c r="AA20" s="10">
        <v>18.05</v>
      </c>
      <c r="AB20" s="95">
        <v>9296300</v>
      </c>
      <c r="AC20" s="10">
        <v>18.05</v>
      </c>
      <c r="AE20" s="138">
        <f t="shared" si="4"/>
        <v>1.6328828828828801E-2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42738</v>
      </c>
      <c r="X21" s="10">
        <v>17.739999999999998</v>
      </c>
      <c r="Y21" s="10">
        <v>18.059999999999999</v>
      </c>
      <c r="Z21" s="10">
        <v>17.29</v>
      </c>
      <c r="AA21" s="10">
        <v>17.760000000000002</v>
      </c>
      <c r="AB21" s="95">
        <v>13480800</v>
      </c>
      <c r="AC21" s="10">
        <v>17.760000000000002</v>
      </c>
      <c r="AE21" s="138">
        <f t="shared" si="4"/>
        <v>2.5996533795494159E-2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42734</v>
      </c>
      <c r="X22" s="10">
        <v>17.57</v>
      </c>
      <c r="Y22" s="10">
        <v>17.82</v>
      </c>
      <c r="Z22" s="10">
        <v>17.21</v>
      </c>
      <c r="AA22" s="10">
        <v>17.309999999999999</v>
      </c>
      <c r="AB22" s="95">
        <v>7899800</v>
      </c>
      <c r="AC22" s="10">
        <v>17.309999999999999</v>
      </c>
      <c r="AE22" s="138">
        <f t="shared" si="4"/>
        <v>-1.4797951052931246E-2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42733</v>
      </c>
      <c r="X23" s="10">
        <v>17.78</v>
      </c>
      <c r="Y23" s="10">
        <v>17.829999999999998</v>
      </c>
      <c r="Z23" s="10">
        <v>17.440000000000001</v>
      </c>
      <c r="AA23" s="10">
        <v>17.57</v>
      </c>
      <c r="AB23" s="95">
        <v>6949200</v>
      </c>
      <c r="AC23" s="10">
        <v>17.57</v>
      </c>
      <c r="AE23" s="138">
        <f t="shared" si="4"/>
        <v>-1.5686274509803977E-2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42732</v>
      </c>
      <c r="X24" s="10">
        <v>18.11</v>
      </c>
      <c r="Y24" s="10">
        <v>18.29</v>
      </c>
      <c r="Z24" s="10">
        <v>17.84</v>
      </c>
      <c r="AA24" s="10">
        <v>17.850000000000001</v>
      </c>
      <c r="AB24" s="95">
        <v>8293800</v>
      </c>
      <c r="AC24" s="10">
        <v>17.850000000000001</v>
      </c>
      <c r="AE24" s="138">
        <f t="shared" si="4"/>
        <v>-1.5986769570010995E-2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42731</v>
      </c>
      <c r="X25" s="10">
        <v>18.100000000000001</v>
      </c>
      <c r="Y25" s="10">
        <v>18.2</v>
      </c>
      <c r="Z25" s="10">
        <v>18</v>
      </c>
      <c r="AA25" s="10">
        <v>18.14</v>
      </c>
      <c r="AB25" s="95">
        <v>5375700</v>
      </c>
      <c r="AC25" s="10">
        <v>18.14</v>
      </c>
      <c r="AE25" s="138">
        <f t="shared" si="4"/>
        <v>4.4296788482836025E-3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42727</v>
      </c>
      <c r="X26" s="10">
        <v>17.98</v>
      </c>
      <c r="Y26" s="10">
        <v>18.2</v>
      </c>
      <c r="Z26" s="10">
        <v>17.940000000000001</v>
      </c>
      <c r="AA26" s="10">
        <v>18.059999999999999</v>
      </c>
      <c r="AB26" s="95">
        <v>7604100</v>
      </c>
      <c r="AC26" s="10">
        <v>18.059999999999999</v>
      </c>
      <c r="AE26" s="138">
        <f t="shared" si="4"/>
        <v>1.1086474501107446E-3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42726</v>
      </c>
      <c r="X27" s="10">
        <v>18.12</v>
      </c>
      <c r="Y27" s="10">
        <v>18.350000000000001</v>
      </c>
      <c r="Z27" s="10">
        <v>18</v>
      </c>
      <c r="AA27" s="10">
        <v>18.04</v>
      </c>
      <c r="AB27" s="95">
        <v>9168200</v>
      </c>
      <c r="AC27" s="10">
        <v>18.04</v>
      </c>
      <c r="AE27" s="138">
        <f t="shared" si="4"/>
        <v>-2.2123893805309214E-3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42725</v>
      </c>
      <c r="X28" s="10">
        <v>18.559999999999999</v>
      </c>
      <c r="Y28" s="10">
        <v>18.59</v>
      </c>
      <c r="Z28" s="10">
        <v>18.05</v>
      </c>
      <c r="AA28" s="10">
        <v>18.079999999999998</v>
      </c>
      <c r="AB28" s="95">
        <v>8160300</v>
      </c>
      <c r="AC28" s="10">
        <v>18.079999999999998</v>
      </c>
      <c r="AE28" s="138">
        <f t="shared" si="4"/>
        <v>-1.2561441835062803E-2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42724</v>
      </c>
      <c r="X29" s="10">
        <v>18.61</v>
      </c>
      <c r="Y29" s="10">
        <v>18.79</v>
      </c>
      <c r="Z29" s="10">
        <v>18.239999999999998</v>
      </c>
      <c r="AA29" s="10">
        <v>18.309999999999999</v>
      </c>
      <c r="AB29" s="95">
        <v>10099600</v>
      </c>
      <c r="AC29" s="10">
        <v>18.309999999999999</v>
      </c>
      <c r="AE29" s="138">
        <f t="shared" si="4"/>
        <v>-1.0804970286331872E-2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42723</v>
      </c>
      <c r="X30" s="10">
        <v>18.649999999999999</v>
      </c>
      <c r="Y30" s="10">
        <v>18.7</v>
      </c>
      <c r="Z30" s="10">
        <v>18.3</v>
      </c>
      <c r="AA30" s="10">
        <v>18.510000000000002</v>
      </c>
      <c r="AB30" s="95">
        <v>10699500</v>
      </c>
      <c r="AC30" s="10">
        <v>18.510000000000002</v>
      </c>
      <c r="AE30" s="138">
        <f t="shared" si="4"/>
        <v>-4.3033889187734653E-3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42720</v>
      </c>
      <c r="X31" s="10">
        <v>18.34</v>
      </c>
      <c r="Y31" s="10">
        <v>19.02</v>
      </c>
      <c r="Z31" s="10">
        <v>18.22</v>
      </c>
      <c r="AA31" s="10">
        <v>18.59</v>
      </c>
      <c r="AB31" s="95">
        <v>20430000</v>
      </c>
      <c r="AC31" s="10">
        <v>18.59</v>
      </c>
      <c r="AE31" s="138">
        <f t="shared" si="4"/>
        <v>1.9188596491228171E-2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42719</v>
      </c>
      <c r="X32" s="10">
        <v>17.86</v>
      </c>
      <c r="Y32" s="10">
        <v>18.59</v>
      </c>
      <c r="Z32" s="10">
        <v>17.559999999999999</v>
      </c>
      <c r="AA32" s="10">
        <v>18.239999999999998</v>
      </c>
      <c r="AB32" s="95">
        <v>17878900</v>
      </c>
      <c r="AC32" s="10">
        <v>18.239999999999998</v>
      </c>
      <c r="AE32" s="138">
        <f t="shared" si="4"/>
        <v>2.19780219780219E-3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42718</v>
      </c>
      <c r="X33" s="10">
        <v>18.59</v>
      </c>
      <c r="Y33" s="10">
        <v>18.95</v>
      </c>
      <c r="Z33" s="10">
        <v>18.16</v>
      </c>
      <c r="AA33" s="10">
        <v>18.2</v>
      </c>
      <c r="AB33" s="95">
        <v>21195900</v>
      </c>
      <c r="AC33" s="10">
        <v>18.2</v>
      </c>
      <c r="AE33" s="138">
        <f t="shared" si="4"/>
        <v>-3.1914893617021378E-2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42717</v>
      </c>
      <c r="X34" s="10">
        <v>18.809999999999999</v>
      </c>
      <c r="Y34" s="10">
        <v>19</v>
      </c>
      <c r="Z34" s="10">
        <v>18.329999999999998</v>
      </c>
      <c r="AA34" s="10">
        <v>18.8</v>
      </c>
      <c r="AB34" s="95">
        <v>17910100</v>
      </c>
      <c r="AC34" s="10">
        <v>18.8</v>
      </c>
      <c r="AE34" s="138">
        <f t="shared" si="4"/>
        <v>1.6765819361817424E-2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42716</v>
      </c>
      <c r="X35" s="10">
        <v>19.149999999999999</v>
      </c>
      <c r="Y35" s="10">
        <v>19.28</v>
      </c>
      <c r="Z35" s="10">
        <v>18.48</v>
      </c>
      <c r="AA35" s="10">
        <v>18.489999999999998</v>
      </c>
      <c r="AB35" s="95">
        <v>21486200</v>
      </c>
      <c r="AC35" s="10">
        <v>18.489999999999998</v>
      </c>
      <c r="AE35" s="138">
        <f t="shared" si="4"/>
        <v>1.315068493150684E-2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42713</v>
      </c>
      <c r="X36" s="10">
        <v>18.559999999999999</v>
      </c>
      <c r="Y36" s="10">
        <v>18.579999999999998</v>
      </c>
      <c r="Z36" s="10">
        <v>18.079999999999998</v>
      </c>
      <c r="AA36" s="10">
        <v>18.25</v>
      </c>
      <c r="AB36" s="95">
        <v>10957100</v>
      </c>
      <c r="AC36" s="10">
        <v>18.25</v>
      </c>
      <c r="AE36" s="138">
        <f t="shared" si="4"/>
        <v>-7.0729053318824286E-3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42712</v>
      </c>
      <c r="X37" s="10">
        <v>18.5</v>
      </c>
      <c r="Y37" s="10">
        <v>18.59</v>
      </c>
      <c r="Z37" s="10">
        <v>18.170000000000002</v>
      </c>
      <c r="AA37" s="10">
        <v>18.38</v>
      </c>
      <c r="AB37" s="95">
        <v>14491500</v>
      </c>
      <c r="AC37" s="10">
        <v>18.38</v>
      </c>
      <c r="AE37" s="138">
        <f t="shared" si="4"/>
        <v>-2.1715526601521207E-3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42711</v>
      </c>
      <c r="X38" s="10">
        <v>18.21</v>
      </c>
      <c r="Y38" s="10">
        <v>18.489999999999998</v>
      </c>
      <c r="Z38" s="10">
        <v>18.09</v>
      </c>
      <c r="AA38" s="10">
        <v>18.420000000000002</v>
      </c>
      <c r="AB38" s="95">
        <v>14096200</v>
      </c>
      <c r="AC38" s="10">
        <v>18.420000000000002</v>
      </c>
      <c r="AE38" s="138">
        <f t="shared" si="4"/>
        <v>3.814713896457711E-3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42710</v>
      </c>
      <c r="X39" s="10">
        <v>18.12</v>
      </c>
      <c r="Y39" s="10">
        <v>18.62</v>
      </c>
      <c r="Z39" s="10">
        <v>17.93</v>
      </c>
      <c r="AA39" s="10">
        <v>18.350000000000001</v>
      </c>
      <c r="AB39" s="95">
        <v>13864400</v>
      </c>
      <c r="AC39" s="10">
        <v>18.350000000000001</v>
      </c>
      <c r="AE39" s="138">
        <f t="shared" si="4"/>
        <v>-2.175095160413254E-3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42709</v>
      </c>
      <c r="X40" s="10">
        <v>18.55</v>
      </c>
      <c r="Y40" s="10">
        <v>18.73</v>
      </c>
      <c r="Z40" s="10">
        <v>18.29</v>
      </c>
      <c r="AA40" s="10">
        <v>18.39</v>
      </c>
      <c r="AB40" s="95">
        <v>14019000</v>
      </c>
      <c r="AC40" s="10">
        <v>18.39</v>
      </c>
      <c r="AE40" s="138">
        <f t="shared" si="4"/>
        <v>1.0439560439560402E-2</v>
      </c>
    </row>
    <row r="41" spans="2:31" ht="20.25" thickBot="1" x14ac:dyDescent="0.35">
      <c r="B41" s="64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6" t="s">
        <v>78</v>
      </c>
      <c r="P41" s="636"/>
      <c r="W41" s="133">
        <v>42706</v>
      </c>
      <c r="X41" s="10">
        <v>17.84</v>
      </c>
      <c r="Y41" s="10">
        <v>18.39</v>
      </c>
      <c r="Z41" s="10">
        <v>17.84</v>
      </c>
      <c r="AA41" s="10">
        <v>18.2</v>
      </c>
      <c r="AB41" s="95">
        <v>16662900</v>
      </c>
      <c r="AC41" s="10">
        <v>18.2</v>
      </c>
      <c r="AE41" s="138">
        <f t="shared" si="4"/>
        <v>1.7328116266070337E-2</v>
      </c>
    </row>
    <row r="42" spans="2:31" ht="21" thickTop="1" thickBot="1" x14ac:dyDescent="0.35">
      <c r="B42" s="641"/>
      <c r="C42" s="7">
        <v>340</v>
      </c>
      <c r="D42" s="79">
        <v>17.8</v>
      </c>
      <c r="E42" s="44">
        <v>0</v>
      </c>
      <c r="F42" s="44">
        <f t="shared" si="1"/>
        <v>6052</v>
      </c>
      <c r="G42" s="644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20.239799999999999</v>
      </c>
      <c r="T42" s="134" t="s">
        <v>92</v>
      </c>
      <c r="W42" s="133">
        <v>42705</v>
      </c>
      <c r="X42" s="10">
        <v>19.12</v>
      </c>
      <c r="Y42" s="10">
        <v>19.14</v>
      </c>
      <c r="Z42" s="10">
        <v>17.579999999999998</v>
      </c>
      <c r="AA42" s="10">
        <v>17.89</v>
      </c>
      <c r="AB42" s="95">
        <v>35757500</v>
      </c>
      <c r="AC42" s="10">
        <v>17.89</v>
      </c>
      <c r="AE42" s="138">
        <f t="shared" si="4"/>
        <v>-9.4130675526022944E-3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20.073899999999998</v>
      </c>
      <c r="T43" s="135" t="s">
        <v>98</v>
      </c>
      <c r="U43" s="129">
        <v>16.75</v>
      </c>
      <c r="W43" s="133">
        <v>42704</v>
      </c>
      <c r="X43" s="10">
        <v>16.38</v>
      </c>
      <c r="Y43" s="10">
        <v>18.55</v>
      </c>
      <c r="Z43" s="10">
        <v>16.38</v>
      </c>
      <c r="AA43" s="10">
        <v>18.059999999999999</v>
      </c>
      <c r="AB43" s="95">
        <v>74509700</v>
      </c>
      <c r="AC43" s="10">
        <v>18.059999999999999</v>
      </c>
      <c r="AE43" s="138">
        <f t="shared" si="4"/>
        <v>0.2080267558528428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19.907999999999998</v>
      </c>
      <c r="T44" s="136" t="s">
        <v>99</v>
      </c>
      <c r="U44" s="130">
        <v>17.03</v>
      </c>
      <c r="W44" s="133">
        <v>42703</v>
      </c>
      <c r="X44" s="10">
        <v>15.14</v>
      </c>
      <c r="Y44" s="10">
        <v>15.16</v>
      </c>
      <c r="Z44" s="10">
        <v>14.71</v>
      </c>
      <c r="AA44" s="10">
        <v>14.95</v>
      </c>
      <c r="AB44" s="95">
        <v>20254900</v>
      </c>
      <c r="AC44" s="10">
        <v>14.95</v>
      </c>
      <c r="AE44" s="138">
        <f t="shared" si="4"/>
        <v>-3.7966537966537928E-2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19.742100000000001</v>
      </c>
      <c r="T45" s="136" t="s">
        <v>100</v>
      </c>
      <c r="U45" s="130" t="s">
        <v>129</v>
      </c>
      <c r="W45" s="133">
        <v>42702</v>
      </c>
      <c r="X45" s="10">
        <v>16.55</v>
      </c>
      <c r="Y45" s="10">
        <v>16.579999999999998</v>
      </c>
      <c r="Z45" s="10">
        <v>15.51</v>
      </c>
      <c r="AA45" s="10">
        <v>15.54</v>
      </c>
      <c r="AB45" s="95">
        <v>20075400</v>
      </c>
      <c r="AC45" s="10">
        <v>15.54</v>
      </c>
      <c r="AE45" s="138">
        <f t="shared" si="4"/>
        <v>-4.5454545454545525E-2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19.5762</v>
      </c>
      <c r="T46" s="136" t="s">
        <v>101</v>
      </c>
      <c r="U46" s="130" t="s">
        <v>129</v>
      </c>
      <c r="W46" s="133">
        <v>42699</v>
      </c>
      <c r="X46" s="10">
        <v>16.63</v>
      </c>
      <c r="Y46" s="10">
        <v>16.63</v>
      </c>
      <c r="Z46" s="10">
        <v>16.14</v>
      </c>
      <c r="AA46" s="10">
        <v>16.28</v>
      </c>
      <c r="AB46" s="95">
        <v>7914100</v>
      </c>
      <c r="AC46" s="10">
        <v>16.28</v>
      </c>
      <c r="AE46" s="138">
        <f t="shared" si="4"/>
        <v>-2.9797377830750871E-2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19.410299999999999</v>
      </c>
      <c r="T47" s="136" t="s">
        <v>102</v>
      </c>
      <c r="U47" s="130">
        <v>20.36</v>
      </c>
      <c r="W47" s="133">
        <v>42697</v>
      </c>
      <c r="X47" s="10">
        <v>16.37</v>
      </c>
      <c r="Y47" s="10">
        <v>16.8</v>
      </c>
      <c r="Z47" s="10">
        <v>16.29</v>
      </c>
      <c r="AA47" s="10">
        <v>16.78</v>
      </c>
      <c r="AB47" s="95">
        <v>11208800</v>
      </c>
      <c r="AC47" s="10">
        <v>16.78</v>
      </c>
      <c r="AE47" s="138">
        <f t="shared" si="4"/>
        <v>1.3897280966767456E-2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19.244399999999999</v>
      </c>
      <c r="T48" s="136" t="s">
        <v>103</v>
      </c>
      <c r="U48" s="130">
        <v>2.7484500000000001</v>
      </c>
      <c r="W48" s="133">
        <v>42696</v>
      </c>
      <c r="X48" s="10">
        <v>16.41</v>
      </c>
      <c r="Y48" s="10">
        <v>16.73</v>
      </c>
      <c r="Z48" s="10">
        <v>16.010000000000002</v>
      </c>
      <c r="AA48" s="10">
        <v>16.55</v>
      </c>
      <c r="AB48" s="95">
        <v>17889300</v>
      </c>
      <c r="AC48" s="10">
        <v>16.55</v>
      </c>
      <c r="AE48" s="138">
        <f t="shared" si="4"/>
        <v>4.2475728155340065E-3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19.078499999999998</v>
      </c>
      <c r="T49" s="136" t="s">
        <v>104</v>
      </c>
      <c r="U49" s="130" t="s">
        <v>489</v>
      </c>
      <c r="W49" s="133">
        <v>42695</v>
      </c>
      <c r="X49" s="10">
        <v>16.079999999999998</v>
      </c>
      <c r="Y49" s="10">
        <v>16.579999999999998</v>
      </c>
      <c r="Z49" s="10">
        <v>16.04</v>
      </c>
      <c r="AA49" s="10">
        <v>16.48</v>
      </c>
      <c r="AB49" s="95">
        <v>19650900</v>
      </c>
      <c r="AC49" s="10">
        <v>16.48</v>
      </c>
      <c r="AE49" s="138">
        <f t="shared" si="4"/>
        <v>5.5057618437900135E-2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18.912599999999998</v>
      </c>
      <c r="T50" s="136"/>
      <c r="U50" s="130"/>
      <c r="W50" s="133">
        <v>42692</v>
      </c>
      <c r="X50" s="10">
        <v>15.52</v>
      </c>
      <c r="Y50" s="10">
        <v>15.83</v>
      </c>
      <c r="Z50" s="10">
        <v>15.49</v>
      </c>
      <c r="AA50" s="10">
        <v>15.62</v>
      </c>
      <c r="AB50" s="95">
        <v>13985400</v>
      </c>
      <c r="AC50" s="10">
        <v>15.62</v>
      </c>
      <c r="AE50" s="138">
        <f t="shared" si="4"/>
        <v>1.0349288486416475E-2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18.746699999999997</v>
      </c>
      <c r="T51" s="136" t="s">
        <v>105</v>
      </c>
      <c r="U51" s="130" t="s">
        <v>561</v>
      </c>
      <c r="W51" s="133">
        <v>42691</v>
      </c>
      <c r="X51" s="10">
        <v>15.8</v>
      </c>
      <c r="Y51" s="10">
        <v>16.07</v>
      </c>
      <c r="Z51" s="10">
        <v>15.44</v>
      </c>
      <c r="AA51" s="10">
        <v>15.46</v>
      </c>
      <c r="AB51" s="95">
        <v>17787400</v>
      </c>
      <c r="AC51" s="10">
        <v>15.46</v>
      </c>
      <c r="AE51" s="138">
        <f t="shared" si="4"/>
        <v>-6.4267352185090054E-3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18.5808</v>
      </c>
      <c r="T52" s="136" t="s">
        <v>106</v>
      </c>
      <c r="U52" s="130" t="s">
        <v>353</v>
      </c>
      <c r="W52" s="133">
        <v>42690</v>
      </c>
      <c r="X52" s="10">
        <v>15.55</v>
      </c>
      <c r="Y52" s="10">
        <v>15.93</v>
      </c>
      <c r="Z52" s="10">
        <v>15.35</v>
      </c>
      <c r="AA52" s="10">
        <v>15.56</v>
      </c>
      <c r="AB52" s="95">
        <v>16461500</v>
      </c>
      <c r="AC52" s="10">
        <v>15.56</v>
      </c>
      <c r="AE52" s="138">
        <f t="shared" si="4"/>
        <v>-8.9171974522291864E-3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0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18.414900000000003</v>
      </c>
      <c r="T53" s="136" t="s">
        <v>107</v>
      </c>
      <c r="U53" s="131">
        <v>11433083</v>
      </c>
      <c r="W53" s="133">
        <v>42689</v>
      </c>
      <c r="X53" s="10">
        <v>15.24</v>
      </c>
      <c r="Y53" s="10">
        <v>15.85</v>
      </c>
      <c r="Z53" s="10">
        <v>15.15</v>
      </c>
      <c r="AA53" s="10">
        <v>15.7</v>
      </c>
      <c r="AB53" s="95">
        <v>20422300</v>
      </c>
      <c r="AC53" s="10">
        <v>15.7</v>
      </c>
      <c r="AE53" s="138">
        <f t="shared" si="4"/>
        <v>5.1574012056262442E-2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18.249000000000002</v>
      </c>
      <c r="T54" s="136" t="s">
        <v>110</v>
      </c>
      <c r="U54" s="131">
        <v>14862600</v>
      </c>
      <c r="W54" s="133">
        <v>42688</v>
      </c>
      <c r="X54" s="10">
        <v>14.7</v>
      </c>
      <c r="Y54" s="10">
        <v>15</v>
      </c>
      <c r="Z54" s="10">
        <v>14.45</v>
      </c>
      <c r="AA54" s="10">
        <v>14.93</v>
      </c>
      <c r="AB54" s="95">
        <v>15132700</v>
      </c>
      <c r="AC54" s="10">
        <v>14.93</v>
      </c>
      <c r="AE54" s="138" t="e">
        <f t="shared" si="4"/>
        <v>#DIV/0!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18.083100000000002</v>
      </c>
      <c r="T55" s="136" t="s">
        <v>108</v>
      </c>
      <c r="U55" s="130" t="s">
        <v>562</v>
      </c>
      <c r="W55" s="133">
        <v>42688</v>
      </c>
      <c r="X55" s="10" t="s">
        <v>455</v>
      </c>
      <c r="Y55" s="10"/>
      <c r="Z55" s="10"/>
      <c r="AA55" s="10"/>
      <c r="AB55" s="95"/>
      <c r="AC55" s="10"/>
      <c r="AE55" s="138">
        <f t="shared" si="4"/>
        <v>-1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17.917200000000001</v>
      </c>
      <c r="T56" s="136" t="s">
        <v>111</v>
      </c>
      <c r="U56" s="130" t="s">
        <v>129</v>
      </c>
      <c r="W56" s="133">
        <v>42685</v>
      </c>
      <c r="X56" s="10">
        <v>14.94</v>
      </c>
      <c r="Y56" s="10">
        <v>15.07</v>
      </c>
      <c r="Z56" s="10">
        <v>14.37</v>
      </c>
      <c r="AA56" s="10">
        <v>14.89</v>
      </c>
      <c r="AB56" s="95">
        <v>13642100</v>
      </c>
      <c r="AC56" s="10">
        <v>14.84</v>
      </c>
      <c r="AE56" s="138">
        <f t="shared" si="4"/>
        <v>-1.6567263088137829E-2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17.751300000000001</v>
      </c>
      <c r="T57" s="136" t="s">
        <v>112</v>
      </c>
      <c r="U57" s="130">
        <v>-2.0099999999999998</v>
      </c>
      <c r="W57" s="133">
        <v>42684</v>
      </c>
      <c r="X57" s="10">
        <v>14.73</v>
      </c>
      <c r="Y57" s="10">
        <v>15.23</v>
      </c>
      <c r="Z57" s="10">
        <v>14.63</v>
      </c>
      <c r="AA57" s="10">
        <v>15.14</v>
      </c>
      <c r="AB57" s="95">
        <v>19249900</v>
      </c>
      <c r="AC57" s="10">
        <v>15.09</v>
      </c>
      <c r="AE57" s="138">
        <f t="shared" si="4"/>
        <v>1.7532029669588667E-2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17.5854</v>
      </c>
      <c r="T58" s="136" t="s">
        <v>109</v>
      </c>
      <c r="U58" s="130" t="s">
        <v>563</v>
      </c>
      <c r="W58" s="133">
        <v>42683</v>
      </c>
      <c r="X58" s="10">
        <v>14.18</v>
      </c>
      <c r="Y58" s="10">
        <v>15.07</v>
      </c>
      <c r="Z58" s="10">
        <v>14.18</v>
      </c>
      <c r="AA58" s="10">
        <v>14.88</v>
      </c>
      <c r="AB58" s="95">
        <v>22354100</v>
      </c>
      <c r="AC58" s="10">
        <v>14.83</v>
      </c>
      <c r="AE58" s="138">
        <f t="shared" si="4"/>
        <v>4.4366197183098643E-2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17.419499999999999</v>
      </c>
      <c r="W59" s="133">
        <v>42682</v>
      </c>
      <c r="X59" s="10">
        <v>14.03</v>
      </c>
      <c r="Y59" s="10">
        <v>14.37</v>
      </c>
      <c r="Z59" s="10">
        <v>13.98</v>
      </c>
      <c r="AA59" s="10">
        <v>14.25</v>
      </c>
      <c r="AB59" s="95">
        <v>11009300</v>
      </c>
      <c r="AC59" s="10">
        <v>14.2</v>
      </c>
      <c r="AE59" s="138">
        <f t="shared" si="4"/>
        <v>7.0921985815601829E-3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17.253599999999999</v>
      </c>
      <c r="W60" s="133">
        <v>42681</v>
      </c>
      <c r="X60" s="10">
        <v>14.1</v>
      </c>
      <c r="Y60" s="10">
        <v>14.26</v>
      </c>
      <c r="Z60" s="10">
        <v>13.92</v>
      </c>
      <c r="AA60" s="10">
        <v>14.15</v>
      </c>
      <c r="AB60" s="95">
        <v>16077000</v>
      </c>
      <c r="AC60" s="10">
        <v>14.1</v>
      </c>
      <c r="AE60" s="138">
        <f t="shared" si="4"/>
        <v>3.3724340175953049E-2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17.087700000000002</v>
      </c>
      <c r="W61" s="133">
        <v>42678</v>
      </c>
      <c r="X61" s="10">
        <v>13.91</v>
      </c>
      <c r="Y61" s="10">
        <v>14.2</v>
      </c>
      <c r="Z61" s="10">
        <v>13.66</v>
      </c>
      <c r="AA61" s="10">
        <v>13.69</v>
      </c>
      <c r="AB61" s="95">
        <v>29039600</v>
      </c>
      <c r="AC61" s="10">
        <v>13.64</v>
      </c>
      <c r="AE61" s="138">
        <f t="shared" si="4"/>
        <v>-3.2624113475177241E-2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3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16.921800000000001</v>
      </c>
      <c r="W62" s="133">
        <v>42677</v>
      </c>
      <c r="X62" s="10">
        <v>13.77</v>
      </c>
      <c r="Y62" s="10">
        <v>14.76</v>
      </c>
      <c r="Z62" s="10">
        <v>13.71</v>
      </c>
      <c r="AA62" s="10">
        <v>14.15</v>
      </c>
      <c r="AB62" s="95">
        <v>38327500</v>
      </c>
      <c r="AC62" s="10">
        <v>14.1</v>
      </c>
      <c r="AE62" s="138">
        <f t="shared" si="4"/>
        <v>0.10675039246467821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3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16.7559</v>
      </c>
      <c r="W63" s="133">
        <v>42676</v>
      </c>
      <c r="X63" s="10">
        <v>13.06</v>
      </c>
      <c r="Y63" s="10">
        <v>13.1</v>
      </c>
      <c r="Z63" s="10">
        <v>12.36</v>
      </c>
      <c r="AA63" s="10">
        <v>12.78</v>
      </c>
      <c r="AB63" s="95">
        <v>26197400</v>
      </c>
      <c r="AC63" s="10">
        <v>12.74</v>
      </c>
      <c r="AE63" s="138">
        <f t="shared" si="4"/>
        <v>-3.703703703703709E-2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16.59</v>
      </c>
      <c r="W64" s="133">
        <v>42675</v>
      </c>
      <c r="X64" s="10">
        <v>13.37</v>
      </c>
      <c r="Y64" s="10">
        <v>13.53</v>
      </c>
      <c r="Z64" s="10">
        <v>12.87</v>
      </c>
      <c r="AA64" s="10">
        <v>13.27</v>
      </c>
      <c r="AB64" s="95">
        <v>16540200</v>
      </c>
      <c r="AC64" s="10">
        <v>13.23</v>
      </c>
      <c r="AE64" s="138">
        <f t="shared" si="4"/>
        <v>6.8493150684931781E-3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16.424099999999999</v>
      </c>
      <c r="W65" s="133">
        <v>42674</v>
      </c>
      <c r="X65" s="10">
        <v>13.65</v>
      </c>
      <c r="Y65" s="10">
        <v>13.68</v>
      </c>
      <c r="Z65" s="10">
        <v>13.14</v>
      </c>
      <c r="AA65" s="10">
        <v>13.18</v>
      </c>
      <c r="AB65" s="95">
        <v>16153800</v>
      </c>
      <c r="AC65" s="10">
        <v>13.14</v>
      </c>
      <c r="AE65" s="138">
        <f t="shared" si="4"/>
        <v>-3.8771031455742455E-2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16.258199999999999</v>
      </c>
      <c r="W66" s="133">
        <v>42671</v>
      </c>
      <c r="X66" s="10">
        <v>13.88</v>
      </c>
      <c r="Y66" s="10">
        <v>14.23</v>
      </c>
      <c r="Z66" s="10">
        <v>13.65</v>
      </c>
      <c r="AA66" s="10">
        <v>13.72</v>
      </c>
      <c r="AB66" s="95">
        <v>19045800</v>
      </c>
      <c r="AC66" s="10">
        <v>13.67</v>
      </c>
      <c r="AE66" s="138">
        <f t="shared" si="4"/>
        <v>-1.6546762589928043E-2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16.092299999999998</v>
      </c>
      <c r="W67" s="133">
        <v>42670</v>
      </c>
      <c r="X67" s="10">
        <v>14.35</v>
      </c>
      <c r="Y67" s="10">
        <v>14.4</v>
      </c>
      <c r="Z67" s="10">
        <v>13.88</v>
      </c>
      <c r="AA67" s="10">
        <v>13.95</v>
      </c>
      <c r="AB67" s="95">
        <v>18435300</v>
      </c>
      <c r="AC67" s="10">
        <v>13.9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15.926399999999999</v>
      </c>
      <c r="W68" s="133">
        <v>42669</v>
      </c>
      <c r="X68" s="10">
        <v>13.99</v>
      </c>
      <c r="Y68" s="10">
        <v>14.39</v>
      </c>
      <c r="Z68" s="10">
        <v>13.9</v>
      </c>
      <c r="AA68" s="10">
        <v>14.25</v>
      </c>
      <c r="AB68" s="95">
        <v>13519800</v>
      </c>
      <c r="AC68" s="10">
        <v>14.2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15.760499999999999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15.5946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15.428700000000001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15.2628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3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15.0969</v>
      </c>
    </row>
    <row r="74" spans="1:31" ht="15" customHeight="1" x14ac:dyDescent="0.25">
      <c r="B74" s="643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3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14.931000000000001</v>
      </c>
    </row>
    <row r="75" spans="1:31" x14ac:dyDescent="0.25">
      <c r="B75" s="643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14.7651</v>
      </c>
    </row>
    <row r="76" spans="1:31" x14ac:dyDescent="0.25">
      <c r="B76" s="643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14.5992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14.433299999999999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14.2674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14.1015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2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3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3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3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3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9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47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47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47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47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48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48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48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47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47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47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24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4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6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5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5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5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38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38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38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38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9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9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9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9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6">
        <v>42691</v>
      </c>
      <c r="C223" s="7">
        <v>150</v>
      </c>
      <c r="D223" s="79">
        <v>15.48</v>
      </c>
      <c r="E223" s="44">
        <v>0</v>
      </c>
      <c r="F223" s="44">
        <f t="shared" ref="F223:F250" si="25">C223*D223+E223</f>
        <v>2322</v>
      </c>
      <c r="G223" s="459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1"/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6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</row>
    <row r="229" spans="1:17" x14ac:dyDescent="0.25">
      <c r="A229" s="586"/>
      <c r="B229" s="506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6"/>
      <c r="B230" s="509">
        <v>42702</v>
      </c>
      <c r="C230" s="4">
        <v>300</v>
      </c>
      <c r="D230" s="240">
        <v>15.65</v>
      </c>
      <c r="E230" s="3">
        <v>0</v>
      </c>
      <c r="F230" s="3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240">
        <v>14.78</v>
      </c>
      <c r="E231" s="3">
        <v>0</v>
      </c>
      <c r="F231" s="3">
        <f t="shared" si="25"/>
        <v>4434</v>
      </c>
      <c r="Q231" s="72"/>
    </row>
    <row r="232" spans="1:17" x14ac:dyDescent="0.25">
      <c r="B232" s="506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6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6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  <c r="P235" s="1"/>
      <c r="Q235" s="72"/>
    </row>
    <row r="236" spans="1:17" x14ac:dyDescent="0.25">
      <c r="B236" s="506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9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10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13" x14ac:dyDescent="0.25">
      <c r="B241" s="510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13" x14ac:dyDescent="0.25">
      <c r="A242" s="637" t="s">
        <v>506</v>
      </c>
      <c r="B242" s="510">
        <v>42762</v>
      </c>
      <c r="C242" s="4">
        <v>100</v>
      </c>
      <c r="D242" s="80">
        <v>17.28</v>
      </c>
      <c r="E242" s="2">
        <v>0</v>
      </c>
      <c r="F242" s="2">
        <f t="shared" si="25"/>
        <v>1728</v>
      </c>
    </row>
    <row r="243" spans="1:13" x14ac:dyDescent="0.25">
      <c r="A243" s="637"/>
      <c r="B243" s="510">
        <v>42765</v>
      </c>
      <c r="C243" s="4">
        <v>100</v>
      </c>
      <c r="D243" s="80">
        <v>16.8</v>
      </c>
      <c r="E243" s="2">
        <v>0</v>
      </c>
      <c r="F243" s="2">
        <f t="shared" si="25"/>
        <v>1680</v>
      </c>
    </row>
    <row r="244" spans="1:13" x14ac:dyDescent="0.25">
      <c r="A244" s="637"/>
      <c r="B244" s="510">
        <v>42765</v>
      </c>
      <c r="C244" s="4">
        <v>500</v>
      </c>
      <c r="D244" s="80">
        <v>16.649999999999999</v>
      </c>
      <c r="E244" s="2">
        <v>0</v>
      </c>
      <c r="F244" s="2">
        <f t="shared" si="25"/>
        <v>8325</v>
      </c>
    </row>
    <row r="245" spans="1:13" x14ac:dyDescent="0.25">
      <c r="A245" s="637"/>
      <c r="B245" s="510">
        <v>42765</v>
      </c>
      <c r="C245" s="4">
        <v>200</v>
      </c>
      <c r="D245" s="80">
        <v>16.48</v>
      </c>
      <c r="E245" s="2">
        <v>0</v>
      </c>
      <c r="F245" s="2">
        <f t="shared" si="25"/>
        <v>3296</v>
      </c>
    </row>
    <row r="246" spans="1:13" x14ac:dyDescent="0.25">
      <c r="B246" s="510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13" x14ac:dyDescent="0.25">
      <c r="B247" s="510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13" x14ac:dyDescent="0.25">
      <c r="B248" s="510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13" x14ac:dyDescent="0.25">
      <c r="B249" s="510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13" x14ac:dyDescent="0.25">
      <c r="B250" s="510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6" spans="1:13" x14ac:dyDescent="0.25">
      <c r="A256" s="32" t="s">
        <v>81</v>
      </c>
      <c r="B256" s="511"/>
      <c r="C256" s="73">
        <f>SUM(C2:C255)</f>
        <v>137212</v>
      </c>
      <c r="D256" s="18"/>
      <c r="E256" s="18"/>
      <c r="F256" s="18">
        <f>SUM(F2:F255)</f>
        <v>1956889.8389999999</v>
      </c>
      <c r="G256" s="14"/>
      <c r="H256" s="73">
        <f>SUM(H2:H255)</f>
        <v>130712</v>
      </c>
      <c r="I256" s="81"/>
      <c r="J256" s="18"/>
      <c r="K256" s="18">
        <f>SUM(K2:K255)</f>
        <v>1859378.3400000017</v>
      </c>
      <c r="L256" s="14"/>
      <c r="M256" s="18">
        <f>SUM(M2:M12)</f>
        <v>2752.2000000000003</v>
      </c>
    </row>
    <row r="257" spans="1:13" ht="15.75" thickBot="1" x14ac:dyDescent="0.3">
      <c r="A257" s="356" t="s">
        <v>198</v>
      </c>
      <c r="B257" s="512"/>
      <c r="C257" s="358">
        <f>SumByColor($A$257, C2:C255)</f>
        <v>130712</v>
      </c>
      <c r="D257" s="358"/>
      <c r="E257" s="358"/>
      <c r="F257" s="359">
        <f>SumByColor($A$257, F2:F255)</f>
        <v>1846366</v>
      </c>
      <c r="G257" s="358"/>
      <c r="H257" s="358">
        <f>SumByColor($A$257, H2:H255)</f>
        <v>130712</v>
      </c>
      <c r="I257" s="358"/>
      <c r="J257" s="359"/>
      <c r="K257" s="359">
        <f>SumByColor($A$257, K2:K255)</f>
        <v>1859401</v>
      </c>
      <c r="L257" s="358"/>
      <c r="M257" s="359">
        <f>SumByColor($A$257, M2:M255)</f>
        <v>2752</v>
      </c>
    </row>
    <row r="259" spans="1:13" x14ac:dyDescent="0.25">
      <c r="B259" s="513" t="s">
        <v>114</v>
      </c>
      <c r="C259" s="191" t="s">
        <v>147</v>
      </c>
      <c r="D259" s="199" t="s">
        <v>146</v>
      </c>
      <c r="E259" s="194" t="s">
        <v>148</v>
      </c>
      <c r="F259" s="195" t="s">
        <v>65</v>
      </c>
      <c r="G259" s="229" t="s">
        <v>152</v>
      </c>
      <c r="H259" s="195" t="s">
        <v>88</v>
      </c>
      <c r="I259" s="229" t="s">
        <v>155</v>
      </c>
    </row>
    <row r="260" spans="1:13" x14ac:dyDescent="0.25">
      <c r="B260" s="157">
        <v>42305</v>
      </c>
      <c r="C260" s="10">
        <v>2000</v>
      </c>
      <c r="D260" s="242">
        <v>34.06</v>
      </c>
      <c r="E260" s="40">
        <v>17.68</v>
      </c>
      <c r="F260" s="40">
        <v>-32767.45</v>
      </c>
      <c r="G260" s="40">
        <f t="shared" ref="G260:G266" si="26">IF(C260=0, 0,D260*C260)</f>
        <v>68120</v>
      </c>
      <c r="H260" s="232">
        <f t="shared" ref="H260:H266" si="27">IF(C260=0, D260, (E260-D260)/D260)</f>
        <v>-0.48091603053435117</v>
      </c>
      <c r="I260" s="40"/>
    </row>
    <row r="261" spans="1:13" x14ac:dyDescent="0.25">
      <c r="B261" s="157">
        <v>42307</v>
      </c>
      <c r="C261" s="10">
        <v>0</v>
      </c>
      <c r="D261" s="242" t="s">
        <v>129</v>
      </c>
      <c r="E261" s="40">
        <v>17.55</v>
      </c>
      <c r="F261" s="40">
        <v>-30722.2</v>
      </c>
      <c r="G261" s="40">
        <f t="shared" si="26"/>
        <v>0</v>
      </c>
      <c r="H261" s="232" t="str">
        <f t="shared" si="27"/>
        <v>N/A</v>
      </c>
      <c r="I261" s="40"/>
    </row>
    <row r="262" spans="1:13" x14ac:dyDescent="0.25">
      <c r="B262" s="157">
        <v>42310</v>
      </c>
      <c r="C262" s="10">
        <v>0</v>
      </c>
      <c r="D262" s="242" t="s">
        <v>129</v>
      </c>
      <c r="E262" s="40">
        <v>19.010000000000002</v>
      </c>
      <c r="F262" s="40">
        <v>-30693.25</v>
      </c>
      <c r="G262" s="40">
        <f t="shared" si="26"/>
        <v>0</v>
      </c>
      <c r="H262" s="232" t="str">
        <f t="shared" si="27"/>
        <v>N/A</v>
      </c>
      <c r="I262" s="40"/>
    </row>
    <row r="263" spans="1:13" x14ac:dyDescent="0.25">
      <c r="B263" s="157">
        <v>42314</v>
      </c>
      <c r="C263" s="10">
        <v>2500</v>
      </c>
      <c r="D263" s="242">
        <v>30.24</v>
      </c>
      <c r="E263" s="40">
        <v>18.29</v>
      </c>
      <c r="F263" s="40">
        <v>-29878.25</v>
      </c>
      <c r="G263" s="40">
        <f t="shared" si="26"/>
        <v>75600</v>
      </c>
      <c r="H263" s="232">
        <f t="shared" si="27"/>
        <v>-0.39517195767195767</v>
      </c>
      <c r="I263" s="40"/>
    </row>
    <row r="264" spans="1:13" x14ac:dyDescent="0.25">
      <c r="B264" s="157">
        <v>42318</v>
      </c>
      <c r="C264" s="10">
        <v>0</v>
      </c>
      <c r="D264" s="242" t="s">
        <v>129</v>
      </c>
      <c r="E264" s="40">
        <v>18.78</v>
      </c>
      <c r="F264" s="40">
        <v>-28604.09</v>
      </c>
      <c r="G264" s="40">
        <f t="shared" si="26"/>
        <v>0</v>
      </c>
      <c r="H264" s="232" t="str">
        <f t="shared" si="27"/>
        <v>N/A</v>
      </c>
      <c r="I264" s="40"/>
    </row>
    <row r="265" spans="1:13" x14ac:dyDescent="0.25">
      <c r="B265" s="157">
        <v>42328</v>
      </c>
      <c r="C265" s="10">
        <v>3078</v>
      </c>
      <c r="D265" s="242">
        <v>26.76</v>
      </c>
      <c r="E265" s="40">
        <v>17.440000000000001</v>
      </c>
      <c r="F265" s="40">
        <v>-28696.448999999906</v>
      </c>
      <c r="G265" s="40">
        <f t="shared" si="26"/>
        <v>82367.28</v>
      </c>
      <c r="H265" s="232">
        <f t="shared" si="27"/>
        <v>-0.34828101644245141</v>
      </c>
      <c r="I265" s="40"/>
    </row>
    <row r="266" spans="1:13" x14ac:dyDescent="0.25">
      <c r="B266" s="157">
        <v>42331</v>
      </c>
      <c r="C266" s="10">
        <v>0</v>
      </c>
      <c r="D266" s="242" t="s">
        <v>129</v>
      </c>
      <c r="E266" s="40">
        <v>17.53</v>
      </c>
      <c r="F266" s="40">
        <v>-28051.068999999901</v>
      </c>
      <c r="G266" s="40">
        <f t="shared" si="26"/>
        <v>0</v>
      </c>
      <c r="H266" s="232" t="str">
        <f t="shared" si="27"/>
        <v>N/A</v>
      </c>
      <c r="I266" s="40"/>
    </row>
    <row r="267" spans="1:13" x14ac:dyDescent="0.25">
      <c r="B267" s="157">
        <v>42335</v>
      </c>
      <c r="C267" s="10">
        <v>3078</v>
      </c>
      <c r="D267" s="242">
        <v>26.85</v>
      </c>
      <c r="E267" s="40">
        <v>17.73</v>
      </c>
      <c r="F267" s="40">
        <f>C267*(E267-D267)</f>
        <v>-28071.360000000004</v>
      </c>
      <c r="G267" s="40">
        <f>D267*C267</f>
        <v>82644.3</v>
      </c>
      <c r="H267" s="231">
        <f>(E267-D267)/D267</f>
        <v>-0.33966480446927377</v>
      </c>
      <c r="I267" s="40"/>
    </row>
    <row r="268" spans="1:13" x14ac:dyDescent="0.25">
      <c r="B268" s="157">
        <v>42335</v>
      </c>
      <c r="C268" s="10">
        <v>3578</v>
      </c>
      <c r="D268" s="242">
        <v>25.55</v>
      </c>
      <c r="E268" s="40">
        <v>17.440000000000001</v>
      </c>
      <c r="F268" s="40">
        <f t="shared" ref="F268:F299" si="28">C268*(E268-D268)</f>
        <v>-29017.579999999998</v>
      </c>
      <c r="G268" s="40">
        <f t="shared" ref="G268:G297" si="29">D268*C268</f>
        <v>91417.900000000009</v>
      </c>
      <c r="H268" s="231">
        <f t="shared" ref="H268:H297" si="30">(E268-D268)/D268</f>
        <v>-0.31741682974559682</v>
      </c>
      <c r="I268" s="40"/>
    </row>
    <row r="269" spans="1:13" x14ac:dyDescent="0.25">
      <c r="B269" s="157">
        <v>42340</v>
      </c>
      <c r="C269" s="10">
        <v>4178</v>
      </c>
      <c r="D269" s="242">
        <v>24.29</v>
      </c>
      <c r="E269" s="40">
        <v>16.670000000000002</v>
      </c>
      <c r="F269" s="40">
        <f t="shared" si="28"/>
        <v>-31836.35999999999</v>
      </c>
      <c r="G269" s="40">
        <f t="shared" si="29"/>
        <v>101483.62</v>
      </c>
      <c r="H269" s="231">
        <f t="shared" si="30"/>
        <v>-0.31370934540963352</v>
      </c>
      <c r="I269" s="40"/>
    </row>
    <row r="270" spans="1:13" x14ac:dyDescent="0.25">
      <c r="B270" s="157">
        <v>42342</v>
      </c>
      <c r="C270" s="10">
        <v>4678</v>
      </c>
      <c r="D270" s="242">
        <v>23.39</v>
      </c>
      <c r="E270" s="40">
        <v>16.12</v>
      </c>
      <c r="F270" s="40">
        <f t="shared" si="28"/>
        <v>-34009.06</v>
      </c>
      <c r="G270" s="40">
        <f t="shared" si="29"/>
        <v>109418.42</v>
      </c>
      <c r="H270" s="231">
        <f t="shared" si="30"/>
        <v>-0.31081658828559211</v>
      </c>
      <c r="I270" s="40"/>
    </row>
    <row r="271" spans="1:13" x14ac:dyDescent="0.25">
      <c r="B271" s="157">
        <v>42342</v>
      </c>
      <c r="C271" s="10">
        <v>4178</v>
      </c>
      <c r="D271" s="242">
        <v>24.26</v>
      </c>
      <c r="E271" s="40">
        <v>16.12</v>
      </c>
      <c r="F271" s="40">
        <f t="shared" si="28"/>
        <v>-34008.920000000006</v>
      </c>
      <c r="G271" s="40">
        <f t="shared" si="29"/>
        <v>101358.28000000001</v>
      </c>
      <c r="H271" s="231">
        <f t="shared" si="30"/>
        <v>-0.33553173948887055</v>
      </c>
      <c r="I271" s="40"/>
    </row>
    <row r="272" spans="1:13" x14ac:dyDescent="0.25">
      <c r="B272" s="157">
        <v>42345</v>
      </c>
      <c r="C272" s="10">
        <v>4678</v>
      </c>
      <c r="D272" s="242">
        <v>23.24</v>
      </c>
      <c r="E272" s="40">
        <v>14.78</v>
      </c>
      <c r="F272" s="40">
        <f t="shared" si="28"/>
        <v>-39575.879999999997</v>
      </c>
      <c r="G272" s="40">
        <f t="shared" si="29"/>
        <v>108716.71999999999</v>
      </c>
      <c r="H272" s="231">
        <f t="shared" si="30"/>
        <v>-0.36402753872633387</v>
      </c>
      <c r="I272" s="40"/>
    </row>
    <row r="273" spans="2:9" x14ac:dyDescent="0.25">
      <c r="B273" s="157">
        <v>42347</v>
      </c>
      <c r="C273" s="10">
        <v>4778</v>
      </c>
      <c r="D273" s="242">
        <v>23.06</v>
      </c>
      <c r="E273" s="40">
        <v>14.92</v>
      </c>
      <c r="F273" s="40">
        <f t="shared" si="28"/>
        <v>-38892.919999999991</v>
      </c>
      <c r="G273" s="40">
        <f t="shared" si="29"/>
        <v>110180.68</v>
      </c>
      <c r="H273" s="231">
        <f t="shared" si="30"/>
        <v>-0.3529921942758022</v>
      </c>
      <c r="I273" s="40"/>
    </row>
    <row r="274" spans="2:9" x14ac:dyDescent="0.25">
      <c r="B274" s="157">
        <v>42348</v>
      </c>
      <c r="C274" s="10">
        <v>4178</v>
      </c>
      <c r="D274" s="242">
        <v>24.23</v>
      </c>
      <c r="E274" s="40">
        <v>14.74</v>
      </c>
      <c r="F274" s="40">
        <f t="shared" si="28"/>
        <v>-39649.22</v>
      </c>
      <c r="G274" s="40">
        <f t="shared" si="29"/>
        <v>101232.94</v>
      </c>
      <c r="H274" s="231">
        <f t="shared" si="30"/>
        <v>-0.39166322740404458</v>
      </c>
      <c r="I274" s="40"/>
    </row>
    <row r="275" spans="2:9" x14ac:dyDescent="0.25">
      <c r="B275" s="157">
        <v>42349</v>
      </c>
      <c r="C275" s="10">
        <v>3678</v>
      </c>
      <c r="D275" s="242">
        <v>25.57</v>
      </c>
      <c r="E275" s="40">
        <v>14.34</v>
      </c>
      <c r="F275" s="40">
        <f t="shared" si="28"/>
        <v>-41303.94</v>
      </c>
      <c r="G275" s="40">
        <f t="shared" si="29"/>
        <v>94046.46</v>
      </c>
      <c r="H275" s="231">
        <f t="shared" si="30"/>
        <v>-0.43918654673445445</v>
      </c>
      <c r="I275" s="40"/>
    </row>
    <row r="276" spans="2:9" x14ac:dyDescent="0.25">
      <c r="B276" s="157">
        <v>42352</v>
      </c>
      <c r="C276" s="10">
        <v>4178</v>
      </c>
      <c r="D276" s="242">
        <v>24.18</v>
      </c>
      <c r="E276" s="40">
        <v>13.96</v>
      </c>
      <c r="F276" s="40">
        <f t="shared" si="28"/>
        <v>-42699.159999999996</v>
      </c>
      <c r="G276" s="40">
        <f t="shared" si="29"/>
        <v>101024.04</v>
      </c>
      <c r="H276" s="231">
        <f t="shared" si="30"/>
        <v>-0.42266335814722905</v>
      </c>
      <c r="I276" s="40"/>
    </row>
    <row r="277" spans="2:9" x14ac:dyDescent="0.25">
      <c r="B277" s="157">
        <v>42355</v>
      </c>
      <c r="C277" s="10">
        <v>4678</v>
      </c>
      <c r="D277" s="242">
        <v>22.98</v>
      </c>
      <c r="E277" s="40">
        <v>12.78</v>
      </c>
      <c r="F277" s="40">
        <f t="shared" si="28"/>
        <v>-47715.600000000006</v>
      </c>
      <c r="G277" s="40">
        <f t="shared" si="29"/>
        <v>107500.44</v>
      </c>
      <c r="H277" s="231">
        <f t="shared" si="30"/>
        <v>-0.44386422976501311</v>
      </c>
      <c r="I277" s="40"/>
    </row>
    <row r="278" spans="2:9" x14ac:dyDescent="0.25">
      <c r="B278" s="157">
        <v>42356</v>
      </c>
      <c r="C278" s="10">
        <v>5178</v>
      </c>
      <c r="D278" s="242">
        <v>21.99</v>
      </c>
      <c r="E278" s="40">
        <v>12.95</v>
      </c>
      <c r="F278" s="40">
        <f t="shared" si="28"/>
        <v>-46809.119999999995</v>
      </c>
      <c r="G278" s="40">
        <f t="shared" si="29"/>
        <v>113864.21999999999</v>
      </c>
      <c r="H278" s="231">
        <f t="shared" si="30"/>
        <v>-0.41109595270577537</v>
      </c>
      <c r="I278" s="40"/>
    </row>
    <row r="279" spans="2:9" x14ac:dyDescent="0.25">
      <c r="B279" s="157">
        <v>42356</v>
      </c>
      <c r="C279" s="10">
        <v>6178</v>
      </c>
      <c r="D279" s="242">
        <v>20.48</v>
      </c>
      <c r="E279" s="40">
        <v>12.76</v>
      </c>
      <c r="F279" s="40">
        <f t="shared" si="28"/>
        <v>-47694.16</v>
      </c>
      <c r="G279" s="40">
        <f t="shared" si="29"/>
        <v>126525.44</v>
      </c>
      <c r="H279" s="231">
        <f t="shared" si="30"/>
        <v>-0.376953125</v>
      </c>
      <c r="I279" s="40"/>
    </row>
    <row r="280" spans="2:9" x14ac:dyDescent="0.25">
      <c r="B280" s="157">
        <v>42356</v>
      </c>
      <c r="C280" s="10">
        <v>6400</v>
      </c>
      <c r="D280" s="242">
        <v>20.2</v>
      </c>
      <c r="E280" s="40">
        <v>12.68</v>
      </c>
      <c r="F280" s="40">
        <f t="shared" si="28"/>
        <v>-48128</v>
      </c>
      <c r="G280" s="40">
        <f t="shared" si="29"/>
        <v>129280</v>
      </c>
      <c r="H280" s="231">
        <f t="shared" si="30"/>
        <v>-0.37227722772277227</v>
      </c>
      <c r="I280" s="40"/>
    </row>
    <row r="281" spans="2:9" x14ac:dyDescent="0.25">
      <c r="B281" s="157">
        <v>42359</v>
      </c>
      <c r="C281" s="10">
        <v>5178</v>
      </c>
      <c r="D281" s="242">
        <v>21.96</v>
      </c>
      <c r="E281" s="40">
        <v>12.66</v>
      </c>
      <c r="F281" s="40">
        <f t="shared" si="28"/>
        <v>-48155.4</v>
      </c>
      <c r="G281" s="40">
        <f t="shared" si="29"/>
        <v>113708.88</v>
      </c>
      <c r="H281" s="231">
        <f t="shared" si="30"/>
        <v>-0.42349726775956287</v>
      </c>
      <c r="I281" s="40"/>
    </row>
    <row r="282" spans="2:9" x14ac:dyDescent="0.25">
      <c r="B282" s="157">
        <v>42361</v>
      </c>
      <c r="C282" s="10">
        <v>4178</v>
      </c>
      <c r="D282" s="242">
        <v>24.07</v>
      </c>
      <c r="E282" s="40">
        <v>13.96</v>
      </c>
      <c r="F282" s="40">
        <f t="shared" si="28"/>
        <v>-42239.579999999994</v>
      </c>
      <c r="G282" s="40">
        <f t="shared" si="29"/>
        <v>100564.46</v>
      </c>
      <c r="H282" s="231">
        <f t="shared" si="30"/>
        <v>-0.42002492729538843</v>
      </c>
      <c r="I282" s="40"/>
    </row>
    <row r="283" spans="2:9" x14ac:dyDescent="0.25">
      <c r="B283" s="157">
        <v>42361</v>
      </c>
      <c r="C283" s="10">
        <v>4178</v>
      </c>
      <c r="D283" s="242">
        <v>24.03</v>
      </c>
      <c r="E283" s="40">
        <v>13.96</v>
      </c>
      <c r="F283" s="40">
        <f t="shared" si="28"/>
        <v>-42072.46</v>
      </c>
      <c r="G283" s="40">
        <f t="shared" si="29"/>
        <v>100397.34000000001</v>
      </c>
      <c r="H283" s="231">
        <f t="shared" si="30"/>
        <v>-0.41905950894714938</v>
      </c>
      <c r="I283" s="40"/>
    </row>
    <row r="284" spans="2:9" x14ac:dyDescent="0.25">
      <c r="B284" s="157">
        <v>42366</v>
      </c>
      <c r="C284" s="282">
        <v>6678</v>
      </c>
      <c r="D284" s="338">
        <v>19.91</v>
      </c>
      <c r="E284" s="40">
        <v>13.09</v>
      </c>
      <c r="F284" s="40">
        <f t="shared" si="28"/>
        <v>-45543.96</v>
      </c>
      <c r="G284" s="40">
        <f t="shared" si="29"/>
        <v>132958.98000000001</v>
      </c>
      <c r="H284" s="231">
        <f t="shared" si="30"/>
        <v>-0.34254143646408841</v>
      </c>
      <c r="I284" s="40"/>
    </row>
    <row r="285" spans="2:9" x14ac:dyDescent="0.25">
      <c r="B285" s="157">
        <v>42367</v>
      </c>
      <c r="C285" s="282">
        <v>8678</v>
      </c>
      <c r="D285" s="338">
        <v>18.32</v>
      </c>
      <c r="E285" s="40">
        <v>13.03</v>
      </c>
      <c r="F285" s="40">
        <f t="shared" si="28"/>
        <v>-45906.62000000001</v>
      </c>
      <c r="G285" s="40">
        <f t="shared" si="29"/>
        <v>158980.96</v>
      </c>
      <c r="H285" s="231">
        <f t="shared" si="30"/>
        <v>-0.28875545851528389</v>
      </c>
      <c r="I285" s="40"/>
    </row>
    <row r="286" spans="2:9" x14ac:dyDescent="0.25">
      <c r="B286" s="157">
        <v>42368</v>
      </c>
      <c r="C286" s="10">
        <v>9678</v>
      </c>
      <c r="D286" s="242">
        <v>17.73</v>
      </c>
      <c r="E286" s="40">
        <v>12.38</v>
      </c>
      <c r="F286" s="40">
        <f t="shared" si="28"/>
        <v>-51777.299999999996</v>
      </c>
      <c r="G286" s="40">
        <f t="shared" si="29"/>
        <v>171590.94</v>
      </c>
      <c r="H286" s="232">
        <f t="shared" si="30"/>
        <v>-0.30174844895657077</v>
      </c>
      <c r="I286" s="40"/>
    </row>
    <row r="287" spans="2:9" x14ac:dyDescent="0.25">
      <c r="B287" s="157">
        <v>42369</v>
      </c>
      <c r="C287" s="10">
        <v>8678</v>
      </c>
      <c r="D287" s="242">
        <v>18.312999999999999</v>
      </c>
      <c r="E287" s="40">
        <v>12.59</v>
      </c>
      <c r="F287" s="40">
        <f t="shared" si="28"/>
        <v>-49664.193999999989</v>
      </c>
      <c r="G287" s="40">
        <f t="shared" si="29"/>
        <v>158920.21399999998</v>
      </c>
      <c r="H287" s="232">
        <f t="shared" si="30"/>
        <v>-0.3125102386282968</v>
      </c>
      <c r="I287" s="40"/>
    </row>
    <row r="288" spans="2:9" x14ac:dyDescent="0.25">
      <c r="B288" s="157">
        <v>42374</v>
      </c>
      <c r="C288" s="10">
        <v>7678</v>
      </c>
      <c r="D288" s="242">
        <v>19.010000000000002</v>
      </c>
      <c r="E288" s="40">
        <v>12.76</v>
      </c>
      <c r="F288" s="40">
        <f t="shared" si="28"/>
        <v>-47987.500000000015</v>
      </c>
      <c r="G288" s="40">
        <f t="shared" si="29"/>
        <v>145958.78</v>
      </c>
      <c r="H288" s="232">
        <f t="shared" si="30"/>
        <v>-0.32877432930036832</v>
      </c>
      <c r="I288" s="40"/>
    </row>
    <row r="289" spans="2:9" x14ac:dyDescent="0.25">
      <c r="B289" s="157">
        <v>42375</v>
      </c>
      <c r="C289" s="10">
        <v>8678</v>
      </c>
      <c r="D289" s="242">
        <v>18.257000000000001</v>
      </c>
      <c r="E289" s="40">
        <v>12.76</v>
      </c>
      <c r="F289" s="40">
        <f t="shared" si="28"/>
        <v>-47702.966000000015</v>
      </c>
      <c r="G289" s="40">
        <f t="shared" si="29"/>
        <v>158434.24600000001</v>
      </c>
      <c r="H289" s="232">
        <f t="shared" si="30"/>
        <v>-0.30108999287944355</v>
      </c>
      <c r="I289" s="40"/>
    </row>
    <row r="290" spans="2:9" x14ac:dyDescent="0.25">
      <c r="B290" s="157">
        <v>42375</v>
      </c>
      <c r="C290" s="10">
        <v>9678</v>
      </c>
      <c r="D290" s="242">
        <v>17.579999999999998</v>
      </c>
      <c r="E290" s="40">
        <v>11.28</v>
      </c>
      <c r="F290" s="40">
        <f t="shared" si="28"/>
        <v>-60971.399999999987</v>
      </c>
      <c r="G290" s="40">
        <f t="shared" si="29"/>
        <v>170139.24</v>
      </c>
      <c r="H290" s="232">
        <f t="shared" si="30"/>
        <v>-0.35836177474402725</v>
      </c>
      <c r="I290" s="40"/>
    </row>
    <row r="291" spans="2:9" x14ac:dyDescent="0.25">
      <c r="B291" s="157">
        <v>42398</v>
      </c>
      <c r="C291" s="10">
        <v>9278</v>
      </c>
      <c r="D291" s="242">
        <v>17.93</v>
      </c>
      <c r="E291" s="40">
        <v>9.56</v>
      </c>
      <c r="F291" s="40">
        <f t="shared" si="28"/>
        <v>-77656.859999999986</v>
      </c>
      <c r="G291" s="40">
        <f t="shared" si="29"/>
        <v>166354.54</v>
      </c>
      <c r="H291" s="232">
        <f t="shared" si="30"/>
        <v>-0.46681539319576126</v>
      </c>
      <c r="I291" s="40"/>
    </row>
    <row r="292" spans="2:9" x14ac:dyDescent="0.25">
      <c r="B292" s="157">
        <v>42402</v>
      </c>
      <c r="C292" s="10">
        <v>9678</v>
      </c>
      <c r="D292" s="242">
        <v>17.559999999999999</v>
      </c>
      <c r="E292" s="40">
        <v>8.74</v>
      </c>
      <c r="F292" s="40">
        <f t="shared" si="28"/>
        <v>-85359.959999999992</v>
      </c>
      <c r="G292" s="40">
        <f t="shared" si="29"/>
        <v>169945.68</v>
      </c>
      <c r="H292" s="232">
        <f t="shared" si="30"/>
        <v>-0.50227790432801822</v>
      </c>
      <c r="I292" s="40"/>
    </row>
    <row r="293" spans="2:9" x14ac:dyDescent="0.25">
      <c r="B293" s="157">
        <v>42411</v>
      </c>
      <c r="C293" s="10">
        <v>9678</v>
      </c>
      <c r="D293" s="242">
        <v>17.553999999999998</v>
      </c>
      <c r="E293" s="40">
        <v>7.13</v>
      </c>
      <c r="F293" s="40">
        <f t="shared" si="28"/>
        <v>-100883.47199999999</v>
      </c>
      <c r="G293" s="40">
        <f t="shared" si="29"/>
        <v>169887.61199999999</v>
      </c>
      <c r="H293" s="231">
        <f t="shared" si="30"/>
        <v>-0.59382476928335426</v>
      </c>
      <c r="I293" s="40"/>
    </row>
    <row r="294" spans="2:9" x14ac:dyDescent="0.25">
      <c r="B294" s="157">
        <v>42412</v>
      </c>
      <c r="C294" s="10">
        <v>9678</v>
      </c>
      <c r="D294" s="242">
        <v>17.55</v>
      </c>
      <c r="E294" s="40">
        <v>7.46</v>
      </c>
      <c r="F294" s="40">
        <f t="shared" si="28"/>
        <v>-97651.02</v>
      </c>
      <c r="G294" s="40">
        <f t="shared" si="29"/>
        <v>169848.9</v>
      </c>
      <c r="H294" s="231">
        <f t="shared" si="30"/>
        <v>-0.57492877492877492</v>
      </c>
      <c r="I294" s="40"/>
    </row>
    <row r="295" spans="2:9" x14ac:dyDescent="0.25">
      <c r="B295" s="157">
        <v>42416</v>
      </c>
      <c r="C295" s="10">
        <v>9178</v>
      </c>
      <c r="D295" s="242">
        <v>18.084</v>
      </c>
      <c r="E295" s="40">
        <v>7.49</v>
      </c>
      <c r="F295" s="40">
        <f t="shared" si="28"/>
        <v>-97231.731999999989</v>
      </c>
      <c r="G295" s="40">
        <f t="shared" si="29"/>
        <v>165974.95199999999</v>
      </c>
      <c r="H295" s="231">
        <f t="shared" si="30"/>
        <v>-0.58582172085821715</v>
      </c>
      <c r="I295" s="40"/>
    </row>
    <row r="296" spans="2:9" x14ac:dyDescent="0.25">
      <c r="B296" s="157">
        <v>42416</v>
      </c>
      <c r="C296" s="10">
        <v>9678</v>
      </c>
      <c r="D296" s="242">
        <v>17.536999999999999</v>
      </c>
      <c r="E296" s="40">
        <v>7.49</v>
      </c>
      <c r="F296" s="40">
        <f t="shared" si="28"/>
        <v>-97234.865999999995</v>
      </c>
      <c r="G296" s="40">
        <f t="shared" si="29"/>
        <v>169723.08599999998</v>
      </c>
      <c r="H296" s="231">
        <f t="shared" si="30"/>
        <v>-0.57290300507498426</v>
      </c>
      <c r="I296" s="40"/>
    </row>
    <row r="297" spans="2:9" x14ac:dyDescent="0.25">
      <c r="B297" s="157">
        <v>42418</v>
      </c>
      <c r="C297" s="10">
        <v>13478</v>
      </c>
      <c r="D297" s="242">
        <v>14.673999999999999</v>
      </c>
      <c r="E297" s="40">
        <v>6.93</v>
      </c>
      <c r="F297" s="40">
        <f t="shared" si="28"/>
        <v>-104373.632</v>
      </c>
      <c r="G297" s="40">
        <f t="shared" si="29"/>
        <v>197776.17199999999</v>
      </c>
      <c r="H297" s="231">
        <f t="shared" si="30"/>
        <v>-0.52773613193403301</v>
      </c>
      <c r="I297" s="40"/>
    </row>
    <row r="298" spans="2:9" x14ac:dyDescent="0.25">
      <c r="B298" s="157">
        <v>42422</v>
      </c>
      <c r="C298" s="10">
        <v>10978</v>
      </c>
      <c r="D298" s="242">
        <v>16.314</v>
      </c>
      <c r="E298" s="40">
        <v>7.49</v>
      </c>
      <c r="F298" s="40">
        <f t="shared" si="28"/>
        <v>-96869.872000000003</v>
      </c>
      <c r="G298" s="40">
        <f>IF(C298=0, 0,D298*C298)</f>
        <v>179095.092</v>
      </c>
      <c r="H298" s="231">
        <f>IF(C298=0, D298, (E298-D298)/D298)</f>
        <v>-0.54088512933676591</v>
      </c>
      <c r="I298" s="40"/>
    </row>
    <row r="299" spans="2:9" x14ac:dyDescent="0.25">
      <c r="B299" s="157">
        <v>42422</v>
      </c>
      <c r="C299" s="10">
        <v>9978</v>
      </c>
      <c r="D299" s="242">
        <v>17.199000000000002</v>
      </c>
      <c r="E299" s="40">
        <v>7.49</v>
      </c>
      <c r="F299" s="40">
        <f t="shared" si="28"/>
        <v>-96876.402000000016</v>
      </c>
      <c r="G299" s="40">
        <f>IF(C299=0, 0,D299*C299)</f>
        <v>171611.622</v>
      </c>
      <c r="H299" s="231">
        <f>IF(C299=0, D299, (E299-D299)/D299)</f>
        <v>-0.56450956450956458</v>
      </c>
      <c r="I299" s="40"/>
    </row>
    <row r="300" spans="2:9" x14ac:dyDescent="0.25">
      <c r="B300" s="157">
        <v>42426</v>
      </c>
      <c r="C300" s="10">
        <v>9678</v>
      </c>
      <c r="D300" s="242">
        <v>17.489000000000001</v>
      </c>
      <c r="E300" s="40">
        <v>7.49</v>
      </c>
      <c r="F300" s="40">
        <f t="shared" ref="F300:F308" si="31">C300*(E300-D300)</f>
        <v>-96770.322</v>
      </c>
      <c r="G300" s="40">
        <f>IF(C300=0, 0,D300*C300)</f>
        <v>169258.54200000002</v>
      </c>
      <c r="H300" s="231">
        <f>IF(C300=0, D300, (E300-D300)/D300)</f>
        <v>-0.57173080221853734</v>
      </c>
      <c r="I300" s="40"/>
    </row>
    <row r="301" spans="2:9" x14ac:dyDescent="0.25">
      <c r="B301" s="157">
        <v>42426</v>
      </c>
      <c r="C301" s="10">
        <v>9178</v>
      </c>
      <c r="D301" s="242">
        <v>18.02</v>
      </c>
      <c r="E301" s="40">
        <v>7.76</v>
      </c>
      <c r="F301" s="40">
        <f t="shared" si="31"/>
        <v>-94166.28</v>
      </c>
      <c r="G301" s="40">
        <f t="shared" ref="G301:G308" si="32">IF(C301=0, 0,D301*C301)</f>
        <v>165387.56</v>
      </c>
      <c r="H301" s="231">
        <f t="shared" ref="H301:H308" si="33">IF(C301=0, D301, (E301-D301)/D301)</f>
        <v>-0.5693673695893452</v>
      </c>
      <c r="I301" s="40"/>
    </row>
    <row r="302" spans="2:9" x14ac:dyDescent="0.25">
      <c r="B302" s="157">
        <v>42426</v>
      </c>
      <c r="C302" s="10">
        <v>8178</v>
      </c>
      <c r="D302" s="242">
        <v>19.245999999999999</v>
      </c>
      <c r="E302" s="40">
        <v>8</v>
      </c>
      <c r="F302" s="40">
        <f t="shared" si="31"/>
        <v>-91969.787999999986</v>
      </c>
      <c r="G302" s="40">
        <f t="shared" si="32"/>
        <v>157393.788</v>
      </c>
      <c r="H302" s="231">
        <f t="shared" si="33"/>
        <v>-0.58432921126467829</v>
      </c>
      <c r="I302" s="40"/>
    </row>
    <row r="303" spans="2:9" x14ac:dyDescent="0.25">
      <c r="B303" s="157">
        <v>42426</v>
      </c>
      <c r="C303" s="10">
        <v>6678</v>
      </c>
      <c r="D303" s="242">
        <v>21.75</v>
      </c>
      <c r="E303" s="40">
        <v>8.1</v>
      </c>
      <c r="F303" s="40">
        <f t="shared" si="31"/>
        <v>-91154.7</v>
      </c>
      <c r="G303" s="40">
        <f t="shared" si="32"/>
        <v>145246.5</v>
      </c>
      <c r="H303" s="231">
        <f t="shared" si="33"/>
        <v>-0.62758620689655176</v>
      </c>
      <c r="I303" s="40"/>
    </row>
    <row r="304" spans="2:9" x14ac:dyDescent="0.25">
      <c r="B304" s="157">
        <v>42426</v>
      </c>
      <c r="C304" s="10">
        <v>8678</v>
      </c>
      <c r="D304" s="242">
        <v>18.568999999999999</v>
      </c>
      <c r="E304" s="40">
        <v>7.94</v>
      </c>
      <c r="F304" s="40">
        <f t="shared" si="31"/>
        <v>-92238.461999999985</v>
      </c>
      <c r="G304" s="40">
        <f t="shared" si="32"/>
        <v>161141.78199999998</v>
      </c>
      <c r="H304" s="231">
        <f t="shared" si="33"/>
        <v>-0.57240562227368186</v>
      </c>
      <c r="I304" s="40"/>
    </row>
    <row r="305" spans="2:9" x14ac:dyDescent="0.25">
      <c r="B305" s="157">
        <v>42429</v>
      </c>
      <c r="C305" s="10">
        <v>7678</v>
      </c>
      <c r="D305" s="242">
        <v>19.876000000000001</v>
      </c>
      <c r="E305" s="40">
        <v>8.2100000000000009</v>
      </c>
      <c r="F305" s="40">
        <f t="shared" si="31"/>
        <v>-89571.54800000001</v>
      </c>
      <c r="G305" s="40">
        <f t="shared" si="32"/>
        <v>152607.92800000001</v>
      </c>
      <c r="H305" s="231">
        <f t="shared" si="33"/>
        <v>-0.58693902193600322</v>
      </c>
      <c r="I305" s="40"/>
    </row>
    <row r="306" spans="2:9" x14ac:dyDescent="0.25">
      <c r="B306" s="157">
        <v>42429</v>
      </c>
      <c r="C306" s="10">
        <v>9678</v>
      </c>
      <c r="D306" s="242">
        <v>17.463000000000001</v>
      </c>
      <c r="E306" s="40">
        <v>8.2100000000000009</v>
      </c>
      <c r="F306" s="40">
        <f t="shared" si="31"/>
        <v>-89550.534</v>
      </c>
      <c r="G306" s="40">
        <f t="shared" si="32"/>
        <v>169006.91400000002</v>
      </c>
      <c r="H306" s="231">
        <f t="shared" si="33"/>
        <v>-0.5298631392086125</v>
      </c>
      <c r="I306" s="40"/>
    </row>
    <row r="307" spans="2:9" x14ac:dyDescent="0.25">
      <c r="B307" s="157">
        <v>42429</v>
      </c>
      <c r="C307" s="10">
        <v>9178</v>
      </c>
      <c r="D307" s="242">
        <v>17.981000000000002</v>
      </c>
      <c r="E307" s="40">
        <v>8.2100000000000009</v>
      </c>
      <c r="F307" s="40">
        <f t="shared" si="31"/>
        <v>-89678.238000000012</v>
      </c>
      <c r="G307" s="40">
        <f t="shared" si="32"/>
        <v>165029.61800000002</v>
      </c>
      <c r="H307" s="231">
        <f t="shared" si="33"/>
        <v>-0.5434069295367332</v>
      </c>
      <c r="I307" s="40"/>
    </row>
    <row r="308" spans="2:9" x14ac:dyDescent="0.25">
      <c r="B308" s="157">
        <v>42429</v>
      </c>
      <c r="C308" s="10">
        <v>9678</v>
      </c>
      <c r="D308" s="242">
        <v>17.459</v>
      </c>
      <c r="E308" s="40">
        <v>8.2100000000000009</v>
      </c>
      <c r="F308" s="40">
        <f t="shared" si="31"/>
        <v>-89511.821999999986</v>
      </c>
      <c r="G308" s="40">
        <f t="shared" si="32"/>
        <v>168968.20199999999</v>
      </c>
      <c r="H308" s="231">
        <f t="shared" si="33"/>
        <v>-0.5297554270004009</v>
      </c>
      <c r="I308" s="40"/>
    </row>
    <row r="309" spans="2:9" x14ac:dyDescent="0.25">
      <c r="B309" s="157">
        <v>42429</v>
      </c>
      <c r="C309" s="10">
        <v>9178</v>
      </c>
      <c r="D309" s="242">
        <v>17.975999999999999</v>
      </c>
      <c r="E309" s="40">
        <v>8.2100000000000009</v>
      </c>
      <c r="F309" s="40">
        <f t="shared" ref="F309:F320" si="34">C309*(E309-D309)</f>
        <v>-89632.347999999984</v>
      </c>
      <c r="G309" s="40">
        <f t="shared" ref="G309:G320" si="35">IF(C309=0, 0,D309*C309)</f>
        <v>164983.728</v>
      </c>
      <c r="H309" s="231">
        <f t="shared" ref="H309:H360" si="36">IF(C309=0, D309, (E309-D309)/D309)</f>
        <v>-0.54327992879394738</v>
      </c>
      <c r="I309" s="40" t="s">
        <v>190</v>
      </c>
    </row>
    <row r="310" spans="2:9" x14ac:dyDescent="0.25">
      <c r="B310" s="157">
        <v>42430</v>
      </c>
      <c r="C310" s="282">
        <v>10178</v>
      </c>
      <c r="D310" s="338">
        <v>16.974</v>
      </c>
      <c r="E310" s="40">
        <v>7.8</v>
      </c>
      <c r="F310" s="40">
        <f t="shared" si="34"/>
        <v>-93372.971999999994</v>
      </c>
      <c r="G310" s="40">
        <f t="shared" si="35"/>
        <v>172761.372</v>
      </c>
      <c r="H310" s="231">
        <f t="shared" si="36"/>
        <v>-0.54047366560622123</v>
      </c>
      <c r="I310" s="40"/>
    </row>
    <row r="311" spans="2:9" x14ac:dyDescent="0.25">
      <c r="B311" s="157">
        <v>42430</v>
      </c>
      <c r="C311" s="282">
        <v>9678</v>
      </c>
      <c r="D311" s="338">
        <v>17.440000000000001</v>
      </c>
      <c r="E311" s="40">
        <v>7.96</v>
      </c>
      <c r="F311" s="40">
        <f t="shared" si="34"/>
        <v>-91747.44</v>
      </c>
      <c r="G311" s="40">
        <f t="shared" si="35"/>
        <v>168784.32</v>
      </c>
      <c r="H311" s="231">
        <f t="shared" si="36"/>
        <v>-0.54357798165137616</v>
      </c>
      <c r="I311" s="40"/>
    </row>
    <row r="312" spans="2:9" x14ac:dyDescent="0.25">
      <c r="B312" s="157">
        <v>42431</v>
      </c>
      <c r="C312" s="10">
        <v>8678</v>
      </c>
      <c r="D312" s="242">
        <v>18.405999999999999</v>
      </c>
      <c r="E312" s="40">
        <v>9.1</v>
      </c>
      <c r="F312" s="40">
        <f t="shared" si="34"/>
        <v>-80757.467999999993</v>
      </c>
      <c r="G312" s="40">
        <f t="shared" si="35"/>
        <v>159727.26799999998</v>
      </c>
      <c r="H312" s="232">
        <f t="shared" si="36"/>
        <v>-0.50559600130392257</v>
      </c>
      <c r="I312" s="40"/>
    </row>
    <row r="313" spans="2:9" x14ac:dyDescent="0.25">
      <c r="B313" s="157">
        <v>42432</v>
      </c>
      <c r="C313" s="10">
        <v>9278</v>
      </c>
      <c r="D313" s="242">
        <v>17.771999999999998</v>
      </c>
      <c r="E313" s="40">
        <v>9.9700000000000006</v>
      </c>
      <c r="F313" s="40">
        <f t="shared" si="34"/>
        <v>-72386.955999999976</v>
      </c>
      <c r="G313" s="40">
        <f t="shared" si="35"/>
        <v>164888.61599999998</v>
      </c>
      <c r="H313" s="232">
        <f t="shared" si="36"/>
        <v>-0.43900517668242173</v>
      </c>
      <c r="I313" s="40"/>
    </row>
    <row r="314" spans="2:9" x14ac:dyDescent="0.25">
      <c r="B314" s="157">
        <v>42433</v>
      </c>
      <c r="C314" s="10">
        <v>9278</v>
      </c>
      <c r="D314" s="242">
        <v>17.771999999999998</v>
      </c>
      <c r="E314" s="40">
        <v>11</v>
      </c>
      <c r="F314" s="40">
        <f t="shared" si="34"/>
        <v>-62830.615999999987</v>
      </c>
      <c r="G314" s="40">
        <f t="shared" si="35"/>
        <v>164888.61599999998</v>
      </c>
      <c r="H314" s="232">
        <f t="shared" si="36"/>
        <v>-0.38104884087328378</v>
      </c>
      <c r="I314" s="40"/>
    </row>
    <row r="315" spans="2:9" x14ac:dyDescent="0.25">
      <c r="B315" s="157">
        <v>42439</v>
      </c>
      <c r="C315" s="10">
        <v>9278</v>
      </c>
      <c r="D315" s="242">
        <v>17.718</v>
      </c>
      <c r="E315" s="40">
        <v>10.59</v>
      </c>
      <c r="F315" s="40">
        <f t="shared" si="34"/>
        <v>-66133.584000000003</v>
      </c>
      <c r="G315" s="40">
        <f t="shared" si="35"/>
        <v>164387.60399999999</v>
      </c>
      <c r="H315" s="232">
        <f t="shared" si="36"/>
        <v>-0.40230274297324753</v>
      </c>
      <c r="I315" s="40" t="s">
        <v>189</v>
      </c>
    </row>
    <row r="316" spans="2:9" x14ac:dyDescent="0.25">
      <c r="B316" s="157">
        <v>42440</v>
      </c>
      <c r="C316" s="10">
        <v>9278</v>
      </c>
      <c r="D316" s="242">
        <v>17.712</v>
      </c>
      <c r="E316" s="40">
        <v>11.12</v>
      </c>
      <c r="F316" s="40">
        <f t="shared" si="34"/>
        <v>-61160.576000000008</v>
      </c>
      <c r="G316" s="40">
        <f t="shared" si="35"/>
        <v>164331.93599999999</v>
      </c>
      <c r="H316" s="232">
        <f t="shared" si="36"/>
        <v>-0.37217705510388438</v>
      </c>
      <c r="I316" s="40"/>
    </row>
    <row r="317" spans="2:9" x14ac:dyDescent="0.25">
      <c r="B317" s="157">
        <v>42446</v>
      </c>
      <c r="C317" s="10">
        <v>9278</v>
      </c>
      <c r="D317" s="242">
        <v>17.704999999999998</v>
      </c>
      <c r="E317" s="40">
        <v>11.45</v>
      </c>
      <c r="F317" s="40">
        <f t="shared" si="34"/>
        <v>-58033.889999999992</v>
      </c>
      <c r="G317" s="40">
        <f t="shared" si="35"/>
        <v>164266.99</v>
      </c>
      <c r="H317" s="232">
        <f t="shared" si="36"/>
        <v>-0.353290031064671</v>
      </c>
      <c r="I317" s="40"/>
    </row>
    <row r="318" spans="2:9" x14ac:dyDescent="0.25">
      <c r="B318" s="157">
        <v>42447</v>
      </c>
      <c r="C318" s="10">
        <v>7928</v>
      </c>
      <c r="D318" s="242">
        <v>18.734999999999999</v>
      </c>
      <c r="E318" s="40">
        <v>11.63</v>
      </c>
      <c r="F318" s="40">
        <f t="shared" si="34"/>
        <v>-56328.439999999988</v>
      </c>
      <c r="G318" s="40">
        <f t="shared" si="35"/>
        <v>148531.07999999999</v>
      </c>
      <c r="H318" s="232">
        <f t="shared" si="36"/>
        <v>-0.37923672271150249</v>
      </c>
      <c r="I318" s="40"/>
    </row>
    <row r="319" spans="2:9" x14ac:dyDescent="0.25">
      <c r="B319" s="157">
        <v>42450</v>
      </c>
      <c r="C319" s="10">
        <v>9278</v>
      </c>
      <c r="D319" s="242">
        <v>17.670000000000002</v>
      </c>
      <c r="E319" s="40">
        <v>11.43</v>
      </c>
      <c r="F319" s="40">
        <f t="shared" si="34"/>
        <v>-57894.720000000016</v>
      </c>
      <c r="G319" s="40">
        <f t="shared" si="35"/>
        <v>163942.26</v>
      </c>
      <c r="H319" s="231">
        <f t="shared" si="36"/>
        <v>-0.35314091680814946</v>
      </c>
      <c r="I319" s="40"/>
    </row>
    <row r="320" spans="2:9" x14ac:dyDescent="0.25">
      <c r="B320" s="157">
        <v>42451</v>
      </c>
      <c r="C320" s="10">
        <v>9628</v>
      </c>
      <c r="D320" s="242">
        <v>17.428000000000001</v>
      </c>
      <c r="E320" s="40">
        <v>11.31</v>
      </c>
      <c r="F320" s="40">
        <f t="shared" si="34"/>
        <v>-58904.104000000007</v>
      </c>
      <c r="G320" s="40">
        <f t="shared" si="35"/>
        <v>167796.78400000001</v>
      </c>
      <c r="H320" s="231">
        <f t="shared" si="36"/>
        <v>-0.35104429653431263</v>
      </c>
      <c r="I320" s="40"/>
    </row>
    <row r="321" spans="2:9" x14ac:dyDescent="0.25">
      <c r="B321" s="157">
        <v>42453</v>
      </c>
      <c r="C321" s="10">
        <v>13278</v>
      </c>
      <c r="D321" s="242">
        <v>15.5565</v>
      </c>
      <c r="E321" s="40">
        <v>10.29</v>
      </c>
      <c r="F321" s="40">
        <f t="shared" ref="F321:F360" si="37">C321*(E321-D321)</f>
        <v>-69928.587000000014</v>
      </c>
      <c r="G321" s="40">
        <f t="shared" ref="G321:G360" si="38">IF(C321=0, 0,D321*C321)</f>
        <v>206559.20699999999</v>
      </c>
      <c r="H321" s="231">
        <f t="shared" si="36"/>
        <v>-0.33854016006171056</v>
      </c>
      <c r="I321" s="40"/>
    </row>
    <row r="322" spans="2:9" x14ac:dyDescent="0.25">
      <c r="B322" s="157">
        <v>42459</v>
      </c>
      <c r="C322" s="10">
        <v>11278</v>
      </c>
      <c r="D322" s="242">
        <v>16.408899999999999</v>
      </c>
      <c r="E322" s="40">
        <v>10.53</v>
      </c>
      <c r="F322" s="40">
        <f t="shared" si="37"/>
        <v>-66302.234199999992</v>
      </c>
      <c r="G322" s="40">
        <f t="shared" si="38"/>
        <v>185059.5742</v>
      </c>
      <c r="H322" s="231">
        <f t="shared" si="36"/>
        <v>-0.35827508242478168</v>
      </c>
      <c r="I322" s="40"/>
    </row>
    <row r="323" spans="2:9" x14ac:dyDescent="0.25">
      <c r="B323" s="157">
        <v>42460</v>
      </c>
      <c r="C323" s="10">
        <v>9678</v>
      </c>
      <c r="D323" s="242">
        <v>17.311699999999998</v>
      </c>
      <c r="E323" s="40">
        <v>11.14</v>
      </c>
      <c r="F323" s="40">
        <f t="shared" si="37"/>
        <v>-59729.712599999977</v>
      </c>
      <c r="G323" s="40">
        <f t="shared" si="38"/>
        <v>167542.63259999998</v>
      </c>
      <c r="H323" s="231">
        <f t="shared" si="36"/>
        <v>-0.35650456049954643</v>
      </c>
      <c r="I323" s="40"/>
    </row>
    <row r="324" spans="2:9" x14ac:dyDescent="0.25">
      <c r="B324" s="157">
        <v>42461</v>
      </c>
      <c r="C324" s="10">
        <v>11678</v>
      </c>
      <c r="D324" s="242">
        <v>16.116</v>
      </c>
      <c r="E324" s="40">
        <v>10.53</v>
      </c>
      <c r="F324" s="40">
        <f t="shared" si="37"/>
        <v>-65233.308000000005</v>
      </c>
      <c r="G324" s="40">
        <f t="shared" si="38"/>
        <v>188202.64799999999</v>
      </c>
      <c r="H324" s="231">
        <f t="shared" si="36"/>
        <v>-0.34661206254653765</v>
      </c>
      <c r="I324" s="40"/>
    </row>
    <row r="325" spans="2:9" x14ac:dyDescent="0.25">
      <c r="B325" s="157">
        <v>42461</v>
      </c>
      <c r="C325" s="10">
        <v>9678</v>
      </c>
      <c r="D325" s="242">
        <v>17.266200000000001</v>
      </c>
      <c r="E325" s="40">
        <v>10.56</v>
      </c>
      <c r="F325" s="40">
        <f t="shared" si="37"/>
        <v>-64902.603600000009</v>
      </c>
      <c r="G325" s="40">
        <f t="shared" si="38"/>
        <v>167102.28360000002</v>
      </c>
      <c r="H325" s="231">
        <f t="shared" si="36"/>
        <v>-0.388400458699656</v>
      </c>
      <c r="I325" s="40"/>
    </row>
    <row r="326" spans="2:9" x14ac:dyDescent="0.25">
      <c r="B326" s="157">
        <v>42464</v>
      </c>
      <c r="C326" s="10">
        <v>9778</v>
      </c>
      <c r="D326" s="242">
        <v>17.196100000000001</v>
      </c>
      <c r="E326" s="40">
        <v>10.4</v>
      </c>
      <c r="F326" s="40">
        <f t="shared" si="37"/>
        <v>-66452.265800000008</v>
      </c>
      <c r="G326" s="40">
        <f t="shared" si="38"/>
        <v>168143.46580000001</v>
      </c>
      <c r="H326" s="231">
        <f t="shared" si="36"/>
        <v>-0.3952117049796175</v>
      </c>
      <c r="I326" s="40"/>
    </row>
    <row r="327" spans="2:9" x14ac:dyDescent="0.25">
      <c r="B327" s="157">
        <v>42465</v>
      </c>
      <c r="C327" s="10">
        <v>9678</v>
      </c>
      <c r="D327" s="242">
        <v>17.262699999999999</v>
      </c>
      <c r="E327" s="40">
        <v>10.63</v>
      </c>
      <c r="F327" s="40">
        <f t="shared" si="37"/>
        <v>-64191.270599999982</v>
      </c>
      <c r="G327" s="40">
        <f t="shared" si="38"/>
        <v>167068.4106</v>
      </c>
      <c r="H327" s="231">
        <f t="shared" si="36"/>
        <v>-0.38422147172806098</v>
      </c>
      <c r="I327" s="40"/>
    </row>
    <row r="328" spans="2:9" x14ac:dyDescent="0.25">
      <c r="B328" s="157">
        <v>42469</v>
      </c>
      <c r="C328" s="10">
        <v>8678</v>
      </c>
      <c r="D328" s="242">
        <v>17.895700000000001</v>
      </c>
      <c r="E328" s="40">
        <v>11.78</v>
      </c>
      <c r="F328" s="40">
        <f t="shared" si="37"/>
        <v>-53072.044600000016</v>
      </c>
      <c r="G328" s="40">
        <f t="shared" si="38"/>
        <v>155298.88460000002</v>
      </c>
      <c r="H328" s="231">
        <f t="shared" si="36"/>
        <v>-0.34174131215878684</v>
      </c>
      <c r="I328" s="40"/>
    </row>
    <row r="329" spans="2:9" x14ac:dyDescent="0.25">
      <c r="B329" s="157">
        <v>42471</v>
      </c>
      <c r="C329" s="10">
        <v>9678</v>
      </c>
      <c r="D329" s="242">
        <v>17.2514</v>
      </c>
      <c r="E329" s="40">
        <v>11.67</v>
      </c>
      <c r="F329" s="40">
        <f t="shared" si="37"/>
        <v>-54016.789200000007</v>
      </c>
      <c r="G329" s="40">
        <f t="shared" si="38"/>
        <v>166959.04920000001</v>
      </c>
      <c r="H329" s="231">
        <f t="shared" si="36"/>
        <v>-0.32353316252593994</v>
      </c>
      <c r="I329" s="40"/>
    </row>
    <row r="330" spans="2:9" x14ac:dyDescent="0.25">
      <c r="B330" s="157">
        <v>42472</v>
      </c>
      <c r="C330" s="10">
        <v>8288</v>
      </c>
      <c r="D330" s="242">
        <v>17.96</v>
      </c>
      <c r="E330" s="40">
        <v>13.05</v>
      </c>
      <c r="F330" s="40">
        <f t="shared" si="37"/>
        <v>-40694.080000000002</v>
      </c>
      <c r="G330" s="40">
        <f t="shared" si="38"/>
        <v>148852.48000000001</v>
      </c>
      <c r="H330" s="231">
        <f t="shared" si="36"/>
        <v>-0.27338530066815142</v>
      </c>
      <c r="I330" s="40"/>
    </row>
    <row r="331" spans="2:9" x14ac:dyDescent="0.25">
      <c r="B331" s="157">
        <v>42473</v>
      </c>
      <c r="C331" s="10">
        <v>9258</v>
      </c>
      <c r="D331" s="242">
        <v>17.415800000000001</v>
      </c>
      <c r="E331" s="40">
        <v>12.92</v>
      </c>
      <c r="F331" s="40">
        <f t="shared" si="37"/>
        <v>-41622.116400000006</v>
      </c>
      <c r="G331" s="40">
        <f t="shared" si="38"/>
        <v>161235.47640000001</v>
      </c>
      <c r="H331" s="231">
        <f t="shared" si="36"/>
        <v>-0.2581449029042594</v>
      </c>
      <c r="I331" s="40"/>
    </row>
    <row r="332" spans="2:9" x14ac:dyDescent="0.25">
      <c r="B332" s="157">
        <v>42474</v>
      </c>
      <c r="C332" s="10">
        <v>9678</v>
      </c>
      <c r="D332" s="242">
        <v>17.2135</v>
      </c>
      <c r="E332" s="40">
        <v>13.11</v>
      </c>
      <c r="F332" s="40">
        <f t="shared" si="37"/>
        <v>-39713.673000000003</v>
      </c>
      <c r="G332" s="40">
        <f t="shared" si="38"/>
        <v>166592.253</v>
      </c>
      <c r="H332" s="231">
        <f t="shared" si="36"/>
        <v>-0.23838847416272113</v>
      </c>
      <c r="I332" s="40"/>
    </row>
    <row r="333" spans="2:9" x14ac:dyDescent="0.25">
      <c r="B333" s="157">
        <v>42474</v>
      </c>
      <c r="C333" s="10">
        <v>9178</v>
      </c>
      <c r="D333" s="242">
        <v>17.433299999999999</v>
      </c>
      <c r="E333" s="40">
        <v>13.11</v>
      </c>
      <c r="F333" s="40">
        <f t="shared" si="37"/>
        <v>-39679.2474</v>
      </c>
      <c r="G333" s="40">
        <f t="shared" si="38"/>
        <v>160002.82739999998</v>
      </c>
      <c r="H333" s="231">
        <f t="shared" si="36"/>
        <v>-0.24799091394056202</v>
      </c>
      <c r="I333" s="40"/>
    </row>
    <row r="334" spans="2:9" x14ac:dyDescent="0.25">
      <c r="B334" s="157">
        <v>42475</v>
      </c>
      <c r="C334" s="10">
        <v>9678</v>
      </c>
      <c r="D334" s="242">
        <v>17.205100000000002</v>
      </c>
      <c r="E334" s="40">
        <v>13.01</v>
      </c>
      <c r="F334" s="40">
        <f t="shared" si="37"/>
        <v>-40600.177800000019</v>
      </c>
      <c r="G334" s="40">
        <f t="shared" si="38"/>
        <v>166510.9578</v>
      </c>
      <c r="H334" s="231">
        <f t="shared" si="36"/>
        <v>-0.24382886469709572</v>
      </c>
      <c r="I334" s="40"/>
    </row>
    <row r="335" spans="2:9" x14ac:dyDescent="0.25">
      <c r="B335" s="157">
        <v>42478</v>
      </c>
      <c r="C335" s="10">
        <v>9178</v>
      </c>
      <c r="D335" s="242">
        <v>17.412400000000002</v>
      </c>
      <c r="E335" s="40">
        <v>13.36</v>
      </c>
      <c r="F335" s="40">
        <f t="shared" si="37"/>
        <v>-37192.92720000002</v>
      </c>
      <c r="G335" s="40">
        <f t="shared" si="38"/>
        <v>159811.00720000002</v>
      </c>
      <c r="H335" s="231">
        <f t="shared" si="36"/>
        <v>-0.232730697663734</v>
      </c>
      <c r="I335" s="40"/>
    </row>
    <row r="336" spans="2:9" x14ac:dyDescent="0.25">
      <c r="B336" s="157">
        <v>42484</v>
      </c>
      <c r="C336" s="282">
        <v>9178</v>
      </c>
      <c r="D336" s="338">
        <v>17.412400000000002</v>
      </c>
      <c r="E336" s="40">
        <v>14.34</v>
      </c>
      <c r="F336" s="40">
        <f t="shared" si="37"/>
        <v>-28198.487200000018</v>
      </c>
      <c r="G336" s="40">
        <f t="shared" si="38"/>
        <v>159811.00720000002</v>
      </c>
      <c r="H336" s="231">
        <f t="shared" si="36"/>
        <v>-0.17644896740254082</v>
      </c>
      <c r="I336" s="40"/>
    </row>
    <row r="337" spans="2:9" x14ac:dyDescent="0.25">
      <c r="B337" s="157">
        <v>42485</v>
      </c>
      <c r="C337" s="282">
        <v>9678</v>
      </c>
      <c r="D337" s="338">
        <v>17.233499999999999</v>
      </c>
      <c r="E337" s="40">
        <v>13.83</v>
      </c>
      <c r="F337" s="40">
        <f t="shared" si="37"/>
        <v>-32939.072999999997</v>
      </c>
      <c r="G337" s="40">
        <f t="shared" si="38"/>
        <v>166785.81299999999</v>
      </c>
      <c r="H337" s="231">
        <f t="shared" si="36"/>
        <v>-0.19749325441726867</v>
      </c>
      <c r="I337" s="40"/>
    </row>
    <row r="338" spans="2:9" x14ac:dyDescent="0.25">
      <c r="B338" s="157">
        <v>42486</v>
      </c>
      <c r="C338" s="10">
        <v>9178</v>
      </c>
      <c r="D338" s="242">
        <v>17.390599999999999</v>
      </c>
      <c r="E338" s="40">
        <v>14.44</v>
      </c>
      <c r="F338" s="40">
        <f t="shared" si="37"/>
        <v>-27080.606799999998</v>
      </c>
      <c r="G338" s="40">
        <f t="shared" si="38"/>
        <v>159610.92679999999</v>
      </c>
      <c r="H338" s="232">
        <f t="shared" si="36"/>
        <v>-0.16966637148804525</v>
      </c>
      <c r="I338" s="40"/>
    </row>
    <row r="339" spans="2:9" x14ac:dyDescent="0.25">
      <c r="B339" s="157">
        <v>42487</v>
      </c>
      <c r="C339" s="10">
        <v>9178</v>
      </c>
      <c r="D339" s="242">
        <v>17.376300000000001</v>
      </c>
      <c r="E339" s="40">
        <v>14.84</v>
      </c>
      <c r="F339" s="40">
        <f t="shared" si="37"/>
        <v>-23278.161400000005</v>
      </c>
      <c r="G339" s="40">
        <f t="shared" si="38"/>
        <v>159479.6814</v>
      </c>
      <c r="H339" s="232">
        <f t="shared" si="36"/>
        <v>-0.14596317973331496</v>
      </c>
      <c r="I339" s="40"/>
    </row>
    <row r="340" spans="2:9" x14ac:dyDescent="0.25">
      <c r="B340" s="157">
        <v>42488</v>
      </c>
      <c r="C340" s="10">
        <v>9678</v>
      </c>
      <c r="D340" s="242">
        <v>17.2287</v>
      </c>
      <c r="E340" s="40">
        <v>14.35</v>
      </c>
      <c r="F340" s="40">
        <f t="shared" si="37"/>
        <v>-27860.058600000004</v>
      </c>
      <c r="G340" s="40">
        <f t="shared" si="38"/>
        <v>166739.35860000001</v>
      </c>
      <c r="H340" s="232">
        <f t="shared" si="36"/>
        <v>-0.16708747612994598</v>
      </c>
      <c r="I340" s="40"/>
    </row>
    <row r="341" spans="2:9" x14ac:dyDescent="0.25">
      <c r="B341" s="157">
        <v>42489</v>
      </c>
      <c r="C341" s="10">
        <v>9678</v>
      </c>
      <c r="D341" s="242">
        <v>17.179200000000002</v>
      </c>
      <c r="E341" s="40">
        <v>14.09</v>
      </c>
      <c r="F341" s="40">
        <f t="shared" si="37"/>
        <v>-29897.277600000016</v>
      </c>
      <c r="G341" s="40">
        <f t="shared" si="38"/>
        <v>166260.29760000002</v>
      </c>
      <c r="H341" s="232">
        <f t="shared" si="36"/>
        <v>-0.17982211045916</v>
      </c>
      <c r="I341" s="40"/>
    </row>
    <row r="342" spans="2:9" x14ac:dyDescent="0.25">
      <c r="B342" s="157">
        <v>42492</v>
      </c>
      <c r="C342" s="10">
        <v>9678</v>
      </c>
      <c r="D342" s="242">
        <v>17.136399999999998</v>
      </c>
      <c r="E342" s="40">
        <v>13.55</v>
      </c>
      <c r="F342" s="40">
        <f t="shared" si="37"/>
        <v>-34709.179199999977</v>
      </c>
      <c r="G342" s="40">
        <f t="shared" si="38"/>
        <v>165846.07919999998</v>
      </c>
      <c r="H342" s="232">
        <f t="shared" si="36"/>
        <v>-0.20928549753740563</v>
      </c>
      <c r="I342" s="40"/>
    </row>
    <row r="343" spans="2:9" x14ac:dyDescent="0.25">
      <c r="B343" s="157">
        <v>42493</v>
      </c>
      <c r="C343" s="10">
        <v>9678</v>
      </c>
      <c r="D343" s="242">
        <v>17.1221</v>
      </c>
      <c r="E343" s="40">
        <v>12.79</v>
      </c>
      <c r="F343" s="40">
        <f t="shared" si="37"/>
        <v>-41926.063800000004</v>
      </c>
      <c r="G343" s="40">
        <f t="shared" si="38"/>
        <v>165707.6838</v>
      </c>
      <c r="H343" s="232">
        <f t="shared" si="36"/>
        <v>-0.25301218892542388</v>
      </c>
      <c r="I343" s="40"/>
    </row>
    <row r="344" spans="2:9" x14ac:dyDescent="0.25">
      <c r="B344" s="157">
        <v>42494</v>
      </c>
      <c r="C344" s="10">
        <v>11678</v>
      </c>
      <c r="D344" s="242">
        <v>16.316800000000001</v>
      </c>
      <c r="E344" s="40">
        <v>12.17</v>
      </c>
      <c r="F344" s="40">
        <f t="shared" si="37"/>
        <v>-48426.330400000006</v>
      </c>
      <c r="G344" s="40">
        <f t="shared" si="38"/>
        <v>190547.59040000002</v>
      </c>
      <c r="H344" s="232">
        <f t="shared" si="36"/>
        <v>-0.25414296920964896</v>
      </c>
      <c r="I344" s="40"/>
    </row>
    <row r="345" spans="2:9" x14ac:dyDescent="0.25">
      <c r="B345" s="157">
        <v>42495</v>
      </c>
      <c r="C345" s="10">
        <v>9678</v>
      </c>
      <c r="D345" s="242">
        <v>17.0684</v>
      </c>
      <c r="E345" s="40">
        <v>12.07</v>
      </c>
      <c r="F345" s="40">
        <f t="shared" si="37"/>
        <v>-48374.515200000002</v>
      </c>
      <c r="G345" s="40">
        <f t="shared" si="38"/>
        <v>165187.97520000002</v>
      </c>
      <c r="H345" s="231">
        <f t="shared" si="36"/>
        <v>-0.29284525790349419</v>
      </c>
      <c r="I345" s="40"/>
    </row>
    <row r="346" spans="2:9" x14ac:dyDescent="0.25">
      <c r="B346" s="157">
        <v>42499</v>
      </c>
      <c r="C346" s="10">
        <v>10678</v>
      </c>
      <c r="D346" s="242">
        <v>16.537600000000001</v>
      </c>
      <c r="E346" s="40">
        <v>11.44</v>
      </c>
      <c r="F346" s="40">
        <f t="shared" si="37"/>
        <v>-54432.172800000015</v>
      </c>
      <c r="G346" s="40">
        <f t="shared" si="38"/>
        <v>176588.49280000001</v>
      </c>
      <c r="H346" s="231">
        <f t="shared" si="36"/>
        <v>-0.30824303405572762</v>
      </c>
      <c r="I346" s="40"/>
    </row>
    <row r="347" spans="2:9" x14ac:dyDescent="0.25">
      <c r="B347" s="157">
        <v>42500</v>
      </c>
      <c r="C347" s="10">
        <v>9678</v>
      </c>
      <c r="D347" s="242">
        <v>17.042100000000001</v>
      </c>
      <c r="E347" s="40">
        <v>11.94</v>
      </c>
      <c r="F347" s="40">
        <f t="shared" si="37"/>
        <v>-49378.123800000016</v>
      </c>
      <c r="G347" s="40">
        <f t="shared" si="38"/>
        <v>164933.44380000001</v>
      </c>
      <c r="H347" s="231">
        <f t="shared" si="36"/>
        <v>-0.2993821184009014</v>
      </c>
      <c r="I347" s="40"/>
    </row>
    <row r="348" spans="2:9" x14ac:dyDescent="0.25">
      <c r="B348" s="157">
        <v>42502</v>
      </c>
      <c r="C348" s="10">
        <v>10678</v>
      </c>
      <c r="D348" s="242">
        <v>16.601800000000001</v>
      </c>
      <c r="E348" s="40">
        <v>12.33</v>
      </c>
      <c r="F348" s="40">
        <f t="shared" si="37"/>
        <v>-45614.280400000011</v>
      </c>
      <c r="G348" s="40">
        <f t="shared" si="38"/>
        <v>177274.02040000001</v>
      </c>
      <c r="H348" s="231">
        <f t="shared" si="36"/>
        <v>-0.25730944837306802</v>
      </c>
      <c r="I348" s="40"/>
    </row>
    <row r="349" spans="2:9" x14ac:dyDescent="0.25">
      <c r="B349" s="157">
        <v>42502</v>
      </c>
      <c r="C349" s="10">
        <v>9678</v>
      </c>
      <c r="D349" s="242">
        <v>17.0334</v>
      </c>
      <c r="E349" s="40">
        <v>12.33</v>
      </c>
      <c r="F349" s="40">
        <f t="shared" si="37"/>
        <v>-45519.5052</v>
      </c>
      <c r="G349" s="40">
        <f t="shared" si="38"/>
        <v>164849.2452</v>
      </c>
      <c r="H349" s="231">
        <f t="shared" si="36"/>
        <v>-0.27612807777660364</v>
      </c>
      <c r="I349" s="40"/>
    </row>
    <row r="350" spans="2:9" x14ac:dyDescent="0.25">
      <c r="B350" s="157">
        <v>42503</v>
      </c>
      <c r="C350" s="10">
        <v>9678</v>
      </c>
      <c r="D350" s="242">
        <v>17.029299999999999</v>
      </c>
      <c r="E350" s="40">
        <v>12.3</v>
      </c>
      <c r="F350" s="40">
        <f t="shared" si="37"/>
        <v>-45770.165399999983</v>
      </c>
      <c r="G350" s="40">
        <f t="shared" si="38"/>
        <v>164809.56539999999</v>
      </c>
      <c r="H350" s="231">
        <f t="shared" si="36"/>
        <v>-0.27771546687180321</v>
      </c>
      <c r="I350" s="40"/>
    </row>
    <row r="351" spans="2:9" x14ac:dyDescent="0.25">
      <c r="B351" s="157">
        <v>42506</v>
      </c>
      <c r="C351" s="10">
        <v>9678</v>
      </c>
      <c r="D351" s="242">
        <v>17.027699999999999</v>
      </c>
      <c r="E351" s="40">
        <v>12.78</v>
      </c>
      <c r="F351" s="40">
        <f t="shared" si="37"/>
        <v>-41109.240599999997</v>
      </c>
      <c r="G351" s="40">
        <f t="shared" si="38"/>
        <v>164794.08059999999</v>
      </c>
      <c r="H351" s="231">
        <f t="shared" si="36"/>
        <v>-0.24945823569830336</v>
      </c>
      <c r="I351" s="40"/>
    </row>
    <row r="352" spans="2:9" x14ac:dyDescent="0.25">
      <c r="B352" s="157">
        <v>42513</v>
      </c>
      <c r="C352" s="10">
        <v>9178</v>
      </c>
      <c r="D352" s="242">
        <v>17.244399999999999</v>
      </c>
      <c r="E352" s="40">
        <v>13.19</v>
      </c>
      <c r="F352" s="40">
        <f t="shared" si="37"/>
        <v>-37211.283199999991</v>
      </c>
      <c r="G352" s="40">
        <f t="shared" si="38"/>
        <v>158269.10319999998</v>
      </c>
      <c r="H352" s="231">
        <f t="shared" si="36"/>
        <v>-0.23511400802579385</v>
      </c>
      <c r="I352" s="40"/>
    </row>
    <row r="353" spans="2:9" x14ac:dyDescent="0.25">
      <c r="B353" s="157">
        <v>42514</v>
      </c>
      <c r="C353" s="10">
        <v>9678</v>
      </c>
      <c r="D353" s="242">
        <v>17.026</v>
      </c>
      <c r="E353" s="40">
        <v>13.02</v>
      </c>
      <c r="F353" s="40">
        <f t="shared" si="37"/>
        <v>-38770.067999999999</v>
      </c>
      <c r="G353" s="40">
        <f t="shared" si="38"/>
        <v>164777.628</v>
      </c>
      <c r="H353" s="231">
        <f t="shared" si="36"/>
        <v>-0.23528720779983556</v>
      </c>
      <c r="I353" s="40"/>
    </row>
    <row r="354" spans="2:9" x14ac:dyDescent="0.25">
      <c r="B354" s="157">
        <v>42515</v>
      </c>
      <c r="C354" s="10">
        <v>9178</v>
      </c>
      <c r="D354" s="242">
        <v>17.206800000000001</v>
      </c>
      <c r="E354" s="40">
        <v>13.54</v>
      </c>
      <c r="F354" s="40">
        <f t="shared" si="37"/>
        <v>-33653.890400000018</v>
      </c>
      <c r="G354" s="40">
        <f t="shared" si="38"/>
        <v>157924.0104</v>
      </c>
      <c r="H354" s="231">
        <f t="shared" si="36"/>
        <v>-0.21310179696399109</v>
      </c>
      <c r="I354" s="40"/>
    </row>
    <row r="355" spans="2:9" x14ac:dyDescent="0.25">
      <c r="B355" s="157">
        <v>42516</v>
      </c>
      <c r="C355" s="10">
        <v>9678</v>
      </c>
      <c r="D355" s="242">
        <v>17.003799999999998</v>
      </c>
      <c r="E355" s="40">
        <v>13.17</v>
      </c>
      <c r="F355" s="40">
        <f t="shared" si="37"/>
        <v>-37103.516399999986</v>
      </c>
      <c r="G355" s="40">
        <f t="shared" si="38"/>
        <v>164562.77639999997</v>
      </c>
      <c r="H355" s="231">
        <f t="shared" si="36"/>
        <v>-0.22546724849739463</v>
      </c>
      <c r="I355" s="40"/>
    </row>
    <row r="356" spans="2:9" x14ac:dyDescent="0.25">
      <c r="B356" s="157">
        <v>42517</v>
      </c>
      <c r="C356" s="10">
        <v>9678</v>
      </c>
      <c r="D356" s="242">
        <v>16.999700000000001</v>
      </c>
      <c r="E356" s="40">
        <v>12.9</v>
      </c>
      <c r="F356" s="40">
        <f t="shared" si="37"/>
        <v>-39676.8966</v>
      </c>
      <c r="G356" s="40">
        <f t="shared" si="38"/>
        <v>164523.09660000002</v>
      </c>
      <c r="H356" s="231">
        <f t="shared" si="36"/>
        <v>-0.2411630793484591</v>
      </c>
      <c r="I356" s="40"/>
    </row>
    <row r="357" spans="2:9" x14ac:dyDescent="0.25">
      <c r="B357" s="157">
        <v>42525</v>
      </c>
      <c r="C357" s="10">
        <v>9678</v>
      </c>
      <c r="D357" s="242">
        <v>16.9956</v>
      </c>
      <c r="E357" s="40">
        <v>13.32</v>
      </c>
      <c r="F357" s="40">
        <f t="shared" si="37"/>
        <v>-35572.456799999993</v>
      </c>
      <c r="G357" s="40">
        <f t="shared" si="38"/>
        <v>164483.41680000001</v>
      </c>
      <c r="H357" s="231">
        <f t="shared" si="36"/>
        <v>-0.21626773988561743</v>
      </c>
      <c r="I357" s="40"/>
    </row>
    <row r="358" spans="2:9" x14ac:dyDescent="0.25">
      <c r="B358" s="157">
        <v>42527</v>
      </c>
      <c r="C358" s="10">
        <v>8178</v>
      </c>
      <c r="D358" s="242">
        <v>17.568999999999999</v>
      </c>
      <c r="E358" s="40">
        <v>13.96</v>
      </c>
      <c r="F358" s="40">
        <f t="shared" si="37"/>
        <v>-29514.401999999984</v>
      </c>
      <c r="G358" s="40">
        <f t="shared" si="38"/>
        <v>143679.28200000001</v>
      </c>
      <c r="H358" s="231">
        <f t="shared" si="36"/>
        <v>-0.20541863509590746</v>
      </c>
      <c r="I358" s="40"/>
    </row>
    <row r="359" spans="2:9" x14ac:dyDescent="0.25">
      <c r="B359" s="157">
        <v>42528</v>
      </c>
      <c r="C359" s="10">
        <v>7678</v>
      </c>
      <c r="D359" s="242">
        <v>17.759599999999999</v>
      </c>
      <c r="E359" s="40">
        <v>14.62</v>
      </c>
      <c r="F359" s="40">
        <f t="shared" si="37"/>
        <v>-24105.848799999996</v>
      </c>
      <c r="G359" s="40">
        <f t="shared" si="38"/>
        <v>136358.20879999999</v>
      </c>
      <c r="H359" s="231">
        <f t="shared" si="36"/>
        <v>-0.17678326088425414</v>
      </c>
      <c r="I359" s="40"/>
    </row>
    <row r="360" spans="2:9" x14ac:dyDescent="0.25">
      <c r="B360" s="157">
        <v>42529</v>
      </c>
      <c r="C360" s="10">
        <v>8178</v>
      </c>
      <c r="D360" s="242">
        <v>17.5654</v>
      </c>
      <c r="E360" s="40">
        <v>14.53</v>
      </c>
      <c r="F360" s="40">
        <f t="shared" si="37"/>
        <v>-24823.50120000001</v>
      </c>
      <c r="G360" s="40">
        <f t="shared" si="38"/>
        <v>143649.8412</v>
      </c>
      <c r="H360" s="231">
        <f t="shared" si="36"/>
        <v>-0.17280562924840887</v>
      </c>
      <c r="I360" s="40"/>
    </row>
    <row r="361" spans="2:9" x14ac:dyDescent="0.25">
      <c r="B361" s="157">
        <v>42531</v>
      </c>
      <c r="C361" s="10">
        <v>8978</v>
      </c>
      <c r="D361" s="242">
        <v>17.1751</v>
      </c>
      <c r="E361" s="40">
        <v>13.42</v>
      </c>
      <c r="F361" s="40">
        <f t="shared" ref="F361:F369" si="39">C361*(E361-D361)</f>
        <v>-33713.287800000006</v>
      </c>
      <c r="G361" s="40">
        <f t="shared" ref="G361:G369" si="40">IF(C361=0, 0,D361*C361)</f>
        <v>154198.0478</v>
      </c>
      <c r="H361" s="231">
        <f t="shared" ref="H361:H369" si="41">IF(C361=0, D361, (E361-D361)/D361)</f>
        <v>-0.21863628159370255</v>
      </c>
      <c r="I361" s="40"/>
    </row>
    <row r="362" spans="2:9" x14ac:dyDescent="0.25">
      <c r="B362" s="157">
        <v>42531</v>
      </c>
      <c r="C362" s="282">
        <v>9278</v>
      </c>
      <c r="D362" s="338">
        <v>17.1052</v>
      </c>
      <c r="E362" s="40">
        <v>13.42</v>
      </c>
      <c r="F362" s="40">
        <f t="shared" si="39"/>
        <v>-34191.285600000003</v>
      </c>
      <c r="G362" s="40">
        <f t="shared" si="40"/>
        <v>158702.04560000001</v>
      </c>
      <c r="H362" s="231">
        <f t="shared" si="41"/>
        <v>-0.21544325702125669</v>
      </c>
      <c r="I362" s="40"/>
    </row>
    <row r="363" spans="2:9" x14ac:dyDescent="0.25">
      <c r="B363" s="157">
        <v>42532</v>
      </c>
      <c r="C363" s="10">
        <v>9278</v>
      </c>
      <c r="D363" s="242">
        <v>17.053000000000001</v>
      </c>
      <c r="E363" s="40">
        <v>13.42</v>
      </c>
      <c r="F363" s="40">
        <f t="shared" si="39"/>
        <v>-33706.974000000009</v>
      </c>
      <c r="G363" s="40">
        <f t="shared" si="40"/>
        <v>158217.734</v>
      </c>
      <c r="H363" s="231">
        <f t="shared" si="41"/>
        <v>-0.21304169354365804</v>
      </c>
      <c r="I363" s="40" t="s">
        <v>186</v>
      </c>
    </row>
    <row r="364" spans="2:9" x14ac:dyDescent="0.25">
      <c r="B364" s="157">
        <v>42535</v>
      </c>
      <c r="C364" s="10">
        <v>9678</v>
      </c>
      <c r="D364" s="242">
        <v>16.879300000000001</v>
      </c>
      <c r="E364" s="40">
        <v>13.23</v>
      </c>
      <c r="F364" s="40">
        <f t="shared" si="39"/>
        <v>-35317.9254</v>
      </c>
      <c r="G364" s="40">
        <f t="shared" si="40"/>
        <v>163357.86540000001</v>
      </c>
      <c r="H364" s="231">
        <f t="shared" si="41"/>
        <v>-0.21619972392220058</v>
      </c>
      <c r="I364" s="40" t="s">
        <v>224</v>
      </c>
    </row>
    <row r="365" spans="2:9" x14ac:dyDescent="0.25">
      <c r="B365" s="157">
        <v>42536</v>
      </c>
      <c r="C365" s="10">
        <v>9278</v>
      </c>
      <c r="D365" s="242">
        <v>17.027999999999999</v>
      </c>
      <c r="E365" s="40">
        <v>13.06</v>
      </c>
      <c r="F365" s="40">
        <f t="shared" si="39"/>
        <v>-36815.103999999985</v>
      </c>
      <c r="G365" s="40">
        <f t="shared" si="40"/>
        <v>157985.78399999999</v>
      </c>
      <c r="H365" s="231">
        <f t="shared" si="41"/>
        <v>-0.23302795395818643</v>
      </c>
      <c r="I365" s="40"/>
    </row>
    <row r="366" spans="2:9" x14ac:dyDescent="0.25">
      <c r="B366" s="157">
        <v>42537</v>
      </c>
      <c r="C366" s="282">
        <v>9278</v>
      </c>
      <c r="D366" s="338">
        <v>17.0168</v>
      </c>
      <c r="E366" s="40">
        <v>12.67</v>
      </c>
      <c r="F366" s="40">
        <f t="shared" si="39"/>
        <v>-40329.610399999998</v>
      </c>
      <c r="G366" s="40">
        <f t="shared" si="40"/>
        <v>157881.87039999999</v>
      </c>
      <c r="H366" s="231">
        <f t="shared" si="41"/>
        <v>-0.25544168116214566</v>
      </c>
      <c r="I366" s="40"/>
    </row>
    <row r="367" spans="2:9" x14ac:dyDescent="0.25">
      <c r="B367" s="157">
        <v>42538</v>
      </c>
      <c r="C367" s="282">
        <v>9278</v>
      </c>
      <c r="D367" s="338">
        <v>17.0061</v>
      </c>
      <c r="E367" s="40">
        <v>13.16</v>
      </c>
      <c r="F367" s="40">
        <f t="shared" si="39"/>
        <v>-35684.1158</v>
      </c>
      <c r="G367" s="40">
        <f t="shared" si="40"/>
        <v>157782.59580000001</v>
      </c>
      <c r="H367" s="231">
        <f t="shared" si="41"/>
        <v>-0.2261600249322302</v>
      </c>
      <c r="I367" s="40"/>
    </row>
    <row r="368" spans="2:9" x14ac:dyDescent="0.25">
      <c r="B368" s="157">
        <v>42541</v>
      </c>
      <c r="C368" s="10">
        <v>7678</v>
      </c>
      <c r="D368" s="242">
        <v>17.568000000000001</v>
      </c>
      <c r="E368" s="40">
        <v>14.48</v>
      </c>
      <c r="F368" s="40">
        <f t="shared" si="39"/>
        <v>-23709.664000000008</v>
      </c>
      <c r="G368" s="40">
        <f t="shared" si="40"/>
        <v>134887.10400000002</v>
      </c>
      <c r="H368" s="232">
        <f t="shared" si="41"/>
        <v>-0.17577413479052828</v>
      </c>
      <c r="I368" s="40"/>
    </row>
    <row r="369" spans="2:9" x14ac:dyDescent="0.25">
      <c r="B369" s="157">
        <v>42542</v>
      </c>
      <c r="C369" s="10">
        <v>6800</v>
      </c>
      <c r="D369" s="242">
        <v>17.892099999999999</v>
      </c>
      <c r="E369" s="40">
        <v>15.09</v>
      </c>
      <c r="F369" s="40">
        <f t="shared" si="39"/>
        <v>-19054.279999999995</v>
      </c>
      <c r="G369" s="40">
        <f t="shared" si="40"/>
        <v>121666.28</v>
      </c>
      <c r="H369" s="232">
        <f t="shared" si="41"/>
        <v>-0.15661101827063337</v>
      </c>
      <c r="I369" s="40"/>
    </row>
    <row r="370" spans="2:9" x14ac:dyDescent="0.25">
      <c r="B370" s="157">
        <v>42543</v>
      </c>
      <c r="C370" s="10">
        <v>7300</v>
      </c>
      <c r="D370" s="242">
        <v>17.6769</v>
      </c>
      <c r="E370" s="40">
        <v>14.75</v>
      </c>
      <c r="F370" s="40">
        <f t="shared" ref="F370:F378" si="42">C370*(E370-D370)</f>
        <v>-21366.37</v>
      </c>
      <c r="G370" s="40">
        <f t="shared" ref="G370:G378" si="43">IF(C370=0, 0,D370*C370)</f>
        <v>129041.37</v>
      </c>
      <c r="H370" s="232">
        <f t="shared" ref="H370:H378" si="44">IF(C370=0, D370, (E370-D370)/D370)</f>
        <v>-0.16557767481854849</v>
      </c>
      <c r="I370" s="40"/>
    </row>
    <row r="371" spans="2:9" x14ac:dyDescent="0.25">
      <c r="B371" s="157">
        <v>42544</v>
      </c>
      <c r="C371" s="10">
        <v>6800</v>
      </c>
      <c r="D371" s="242">
        <v>17.856100000000001</v>
      </c>
      <c r="E371" s="40">
        <v>15.27</v>
      </c>
      <c r="F371" s="40">
        <f t="shared" si="42"/>
        <v>-17585.480000000014</v>
      </c>
      <c r="G371" s="40">
        <f t="shared" si="43"/>
        <v>121421.48000000001</v>
      </c>
      <c r="H371" s="232">
        <f t="shared" si="44"/>
        <v>-0.1448300580753917</v>
      </c>
      <c r="I371" s="40"/>
    </row>
    <row r="372" spans="2:9" x14ac:dyDescent="0.25">
      <c r="B372" s="157">
        <v>42545</v>
      </c>
      <c r="C372" s="10">
        <v>7678</v>
      </c>
      <c r="D372" s="242">
        <v>17.462</v>
      </c>
      <c r="E372" s="40">
        <v>14.41</v>
      </c>
      <c r="F372" s="40">
        <f t="shared" si="42"/>
        <v>-23433.255999999998</v>
      </c>
      <c r="G372" s="40">
        <f t="shared" si="43"/>
        <v>134073.236</v>
      </c>
      <c r="H372" s="232">
        <f t="shared" si="44"/>
        <v>-0.17477952124613444</v>
      </c>
      <c r="I372" s="40"/>
    </row>
    <row r="373" spans="2:9" x14ac:dyDescent="0.25">
      <c r="B373" s="157">
        <v>42545</v>
      </c>
      <c r="C373" s="10">
        <v>8013</v>
      </c>
      <c r="D373" s="242">
        <v>17.32</v>
      </c>
      <c r="E373" s="40">
        <v>14.68</v>
      </c>
      <c r="F373" s="40">
        <f t="shared" si="42"/>
        <v>-21154.320000000003</v>
      </c>
      <c r="G373" s="40">
        <f t="shared" si="43"/>
        <v>138785.16</v>
      </c>
      <c r="H373" s="232">
        <f t="shared" si="44"/>
        <v>-0.15242494226327949</v>
      </c>
      <c r="I373" s="40"/>
    </row>
    <row r="374" spans="2:9" x14ac:dyDescent="0.25">
      <c r="B374" s="157">
        <v>42548</v>
      </c>
      <c r="C374" s="10">
        <v>8978</v>
      </c>
      <c r="D374" s="242">
        <v>16.943300000000001</v>
      </c>
      <c r="E374" s="40">
        <v>13.66</v>
      </c>
      <c r="F374" s="40">
        <f t="shared" si="42"/>
        <v>-29477.467400000005</v>
      </c>
      <c r="G374" s="40">
        <f t="shared" si="43"/>
        <v>152116.9474</v>
      </c>
      <c r="H374" s="232">
        <f t="shared" si="44"/>
        <v>-0.19378161279089673</v>
      </c>
      <c r="I374" s="40"/>
    </row>
    <row r="375" spans="2:9" x14ac:dyDescent="0.25">
      <c r="B375" s="157">
        <v>42548</v>
      </c>
      <c r="C375" s="10">
        <v>9278</v>
      </c>
      <c r="D375" s="242">
        <v>16.834599999999998</v>
      </c>
      <c r="E375" s="40">
        <v>13.66</v>
      </c>
      <c r="F375" s="40">
        <f t="shared" si="42"/>
        <v>-29453.938799999982</v>
      </c>
      <c r="G375" s="40">
        <f t="shared" si="43"/>
        <v>156191.41879999998</v>
      </c>
      <c r="H375" s="231">
        <f t="shared" si="44"/>
        <v>-0.18857590913951019</v>
      </c>
      <c r="I375" s="40"/>
    </row>
    <row r="376" spans="2:9" x14ac:dyDescent="0.25">
      <c r="B376" s="157">
        <v>42549</v>
      </c>
      <c r="C376" s="10">
        <v>8178</v>
      </c>
      <c r="D376" s="242">
        <v>17.124400000000001</v>
      </c>
      <c r="E376" s="40">
        <v>14.78</v>
      </c>
      <c r="F376" s="40">
        <f t="shared" si="42"/>
        <v>-19172.503200000017</v>
      </c>
      <c r="G376" s="40">
        <f t="shared" si="43"/>
        <v>140043.3432</v>
      </c>
      <c r="H376" s="231">
        <f t="shared" si="44"/>
        <v>-0.13690406671182651</v>
      </c>
      <c r="I376" s="40">
        <v>17</v>
      </c>
    </row>
    <row r="377" spans="2:9" x14ac:dyDescent="0.25">
      <c r="B377" s="157">
        <v>42552</v>
      </c>
      <c r="C377" s="10">
        <v>7678</v>
      </c>
      <c r="D377" s="242">
        <v>17.2315</v>
      </c>
      <c r="E377" s="40">
        <v>15.48</v>
      </c>
      <c r="F377" s="40">
        <f t="shared" si="42"/>
        <v>-13448.017</v>
      </c>
      <c r="G377" s="40">
        <f t="shared" si="43"/>
        <v>132303.45699999999</v>
      </c>
      <c r="H377" s="231">
        <f t="shared" si="44"/>
        <v>-0.1016452427240809</v>
      </c>
      <c r="I377" s="40">
        <v>17</v>
      </c>
    </row>
    <row r="378" spans="2:9" x14ac:dyDescent="0.25">
      <c r="B378" s="157">
        <v>42552</v>
      </c>
      <c r="C378" s="10">
        <v>7300</v>
      </c>
      <c r="D378" s="242">
        <v>17.313400000000001</v>
      </c>
      <c r="E378" s="40">
        <v>15.65</v>
      </c>
      <c r="F378" s="40">
        <f t="shared" si="42"/>
        <v>-12142.820000000009</v>
      </c>
      <c r="G378" s="40">
        <f t="shared" si="43"/>
        <v>126387.82</v>
      </c>
      <c r="H378" s="231">
        <f t="shared" si="44"/>
        <v>-9.6075871868032903E-2</v>
      </c>
      <c r="I378" s="40"/>
    </row>
    <row r="379" spans="2:9" x14ac:dyDescent="0.25">
      <c r="B379" s="157">
        <v>42552</v>
      </c>
      <c r="C379" s="10">
        <v>6800</v>
      </c>
      <c r="D379" s="242">
        <v>17.446100000000001</v>
      </c>
      <c r="E379" s="40">
        <v>15.7</v>
      </c>
      <c r="F379" s="40">
        <f t="shared" ref="F379:F383" si="45">C379*(E379-D379)</f>
        <v>-11873.480000000014</v>
      </c>
      <c r="G379" s="40">
        <f t="shared" ref="G379:G383" si="46">IF(C379=0, 0,D379*C379)</f>
        <v>118633.48000000001</v>
      </c>
      <c r="H379" s="231">
        <f t="shared" ref="H379:H383" si="47">IF(C379=0, D379, (E379-D379)/D379)</f>
        <v>-0.10008540590733757</v>
      </c>
      <c r="I379" s="40"/>
    </row>
    <row r="380" spans="2:9" x14ac:dyDescent="0.25">
      <c r="B380" s="157">
        <v>42552</v>
      </c>
      <c r="C380" s="10">
        <v>6000</v>
      </c>
      <c r="D380" s="242">
        <v>17.668199999999999</v>
      </c>
      <c r="E380" s="40">
        <v>15.68</v>
      </c>
      <c r="F380" s="40">
        <f t="shared" si="45"/>
        <v>-11929.199999999995</v>
      </c>
      <c r="G380" s="40">
        <f t="shared" si="46"/>
        <v>106009.2</v>
      </c>
      <c r="H380" s="231">
        <f t="shared" si="47"/>
        <v>-0.11252985589929926</v>
      </c>
      <c r="I380" s="40"/>
    </row>
    <row r="381" spans="2:9" x14ac:dyDescent="0.25">
      <c r="B381" s="157">
        <v>42556</v>
      </c>
      <c r="C381" s="10">
        <v>8178</v>
      </c>
      <c r="D381" s="242">
        <v>16.978899999999999</v>
      </c>
      <c r="E381" s="40">
        <v>14.72</v>
      </c>
      <c r="F381" s="40">
        <f t="shared" si="45"/>
        <v>-18473.284199999991</v>
      </c>
      <c r="G381" s="40">
        <f t="shared" si="46"/>
        <v>138853.4442</v>
      </c>
      <c r="H381" s="231">
        <f t="shared" si="47"/>
        <v>-0.13304159869013887</v>
      </c>
      <c r="I381" s="40">
        <v>16.75</v>
      </c>
    </row>
    <row r="382" spans="2:9" x14ac:dyDescent="0.25">
      <c r="B382" s="157">
        <v>42556</v>
      </c>
      <c r="C382" s="10">
        <v>8678</v>
      </c>
      <c r="D382" s="242">
        <v>16.843</v>
      </c>
      <c r="E382" s="40">
        <v>14.72</v>
      </c>
      <c r="F382" s="40">
        <f t="shared" si="45"/>
        <v>-18423.393999999993</v>
      </c>
      <c r="G382" s="40">
        <f t="shared" si="46"/>
        <v>146163.554</v>
      </c>
      <c r="H382" s="231">
        <f t="shared" si="47"/>
        <v>-0.12604642878347083</v>
      </c>
      <c r="I382" s="40"/>
    </row>
    <row r="383" spans="2:9" x14ac:dyDescent="0.25">
      <c r="B383" s="157">
        <v>42557</v>
      </c>
      <c r="C383" s="10">
        <v>8178</v>
      </c>
      <c r="D383" s="242">
        <v>16.960599999999999</v>
      </c>
      <c r="E383" s="40">
        <v>14.84</v>
      </c>
      <c r="F383" s="40">
        <f t="shared" si="45"/>
        <v>-17342.266799999998</v>
      </c>
      <c r="G383" s="40">
        <f t="shared" si="46"/>
        <v>138703.7868</v>
      </c>
      <c r="H383" s="231">
        <f t="shared" si="47"/>
        <v>-0.12503095409360515</v>
      </c>
      <c r="I383" s="40">
        <v>16.75</v>
      </c>
    </row>
    <row r="384" spans="2:9" x14ac:dyDescent="0.25">
      <c r="B384" s="157">
        <v>42557</v>
      </c>
      <c r="C384" s="10">
        <v>8678</v>
      </c>
      <c r="D384" s="242">
        <v>16.835000000000001</v>
      </c>
      <c r="E384" s="40">
        <v>14.84</v>
      </c>
      <c r="F384" s="40">
        <f t="shared" ref="F384" si="48">C384*(E384-D384)</f>
        <v>-17312.610000000008</v>
      </c>
      <c r="G384" s="40">
        <f t="shared" ref="G384" si="49">IF(C384=0, 0,D384*C384)</f>
        <v>146094.13</v>
      </c>
      <c r="H384" s="231">
        <f t="shared" ref="H384" si="50">IF(C384=0, D384, (E384-D384)/D384)</f>
        <v>-0.11850311850311855</v>
      </c>
      <c r="I384" s="40"/>
    </row>
    <row r="385" spans="2:9" x14ac:dyDescent="0.25">
      <c r="B385" s="157">
        <v>42559</v>
      </c>
      <c r="C385" s="10">
        <v>8678</v>
      </c>
      <c r="D385" s="242">
        <v>16.835000000000001</v>
      </c>
      <c r="E385" s="40">
        <v>14.92</v>
      </c>
      <c r="F385" s="40">
        <f t="shared" ref="F385" si="51">C385*(E385-D385)</f>
        <v>-16618.370000000006</v>
      </c>
      <c r="G385" s="40">
        <f t="shared" ref="G385" si="52">IF(C385=0, 0,D385*C385)</f>
        <v>146094.13</v>
      </c>
      <c r="H385" s="231">
        <f t="shared" ref="H385" si="53">IF(C385=0, D385, (E385-D385)/D385)</f>
        <v>-0.1137511137511138</v>
      </c>
      <c r="I385" s="40"/>
    </row>
    <row r="386" spans="2:9" x14ac:dyDescent="0.25">
      <c r="B386" s="157">
        <v>42562</v>
      </c>
      <c r="C386" s="10">
        <v>8678</v>
      </c>
      <c r="D386" s="242">
        <v>16.835000000000001</v>
      </c>
      <c r="E386" s="40">
        <v>14.69</v>
      </c>
      <c r="F386" s="40">
        <f t="shared" ref="F386" si="54">C386*(E386-D386)</f>
        <v>-18614.310000000012</v>
      </c>
      <c r="G386" s="40">
        <f t="shared" ref="G386" si="55">IF(C386=0, 0,D386*C386)</f>
        <v>146094.13</v>
      </c>
      <c r="H386" s="231">
        <f t="shared" ref="H386" si="56">IF(C386=0, D386, (E386-D386)/D386)</f>
        <v>-0.12741312741312749</v>
      </c>
      <c r="I386" s="40"/>
    </row>
    <row r="387" spans="2:9" x14ac:dyDescent="0.25">
      <c r="B387" s="157">
        <v>42563</v>
      </c>
      <c r="C387" s="10">
        <v>8678</v>
      </c>
      <c r="D387" s="242">
        <v>16.835000000000001</v>
      </c>
      <c r="E387" s="40">
        <v>15.6</v>
      </c>
      <c r="F387" s="40">
        <f t="shared" ref="F387:F388" si="57">C387*(E387-D387)</f>
        <v>-10717.330000000011</v>
      </c>
      <c r="G387" s="40">
        <f t="shared" ref="G387:G388" si="58">IF(C387=0, 0,D387*C387)</f>
        <v>146094.13</v>
      </c>
      <c r="H387" s="231">
        <f t="shared" ref="H387:H388" si="59">IF(C387=0, D387, (E387-D387)/D387)</f>
        <v>-7.3359073359073421E-2</v>
      </c>
      <c r="I387" s="40"/>
    </row>
    <row r="388" spans="2:9" x14ac:dyDescent="0.25">
      <c r="B388" s="157">
        <v>42564</v>
      </c>
      <c r="C388" s="10">
        <v>8738</v>
      </c>
      <c r="D388" s="242">
        <v>16.816099999999999</v>
      </c>
      <c r="E388" s="40">
        <v>15.29</v>
      </c>
      <c r="F388" s="40">
        <f t="shared" si="57"/>
        <v>-13335.061799999996</v>
      </c>
      <c r="G388" s="40">
        <f t="shared" si="58"/>
        <v>146939.08179999999</v>
      </c>
      <c r="H388" s="231">
        <f t="shared" si="59"/>
        <v>-9.0752314745987453E-2</v>
      </c>
      <c r="I388" s="40"/>
    </row>
    <row r="389" spans="2:9" x14ac:dyDescent="0.25">
      <c r="B389" s="157">
        <v>42566</v>
      </c>
      <c r="C389" s="10">
        <v>8738</v>
      </c>
      <c r="D389" s="242">
        <v>16.816099999999999</v>
      </c>
      <c r="E389" s="40">
        <v>15.21</v>
      </c>
      <c r="F389" s="40">
        <f t="shared" ref="F389:F391" si="60">C389*(E389-D389)</f>
        <v>-14034.101799999982</v>
      </c>
      <c r="G389" s="40">
        <f t="shared" ref="G389:G391" si="61">IF(C389=0, 0,D389*C389)</f>
        <v>146939.08179999999</v>
      </c>
      <c r="H389" s="231">
        <f t="shared" ref="H389:H391" si="62">IF(C389=0, D389, (E389-D389)/D389)</f>
        <v>-9.5509660384988079E-2</v>
      </c>
      <c r="I389" s="40"/>
    </row>
    <row r="390" spans="2:9" x14ac:dyDescent="0.25">
      <c r="B390" s="157">
        <v>42570</v>
      </c>
      <c r="C390" s="10">
        <v>9138</v>
      </c>
      <c r="D390" s="242">
        <v>16.733499999999999</v>
      </c>
      <c r="E390" s="40">
        <v>14.75</v>
      </c>
      <c r="F390" s="40">
        <f t="shared" si="60"/>
        <v>-18125.222999999994</v>
      </c>
      <c r="G390" s="40">
        <f t="shared" si="61"/>
        <v>152910.723</v>
      </c>
      <c r="H390" s="231">
        <f t="shared" si="62"/>
        <v>-0.1185346759494427</v>
      </c>
      <c r="I390" s="40"/>
    </row>
    <row r="391" spans="2:9" x14ac:dyDescent="0.25">
      <c r="B391" s="157">
        <v>42571</v>
      </c>
      <c r="C391" s="282">
        <v>9138</v>
      </c>
      <c r="D391" s="338">
        <v>16.7227</v>
      </c>
      <c r="E391" s="40">
        <v>14.84</v>
      </c>
      <c r="F391" s="40">
        <f t="shared" si="60"/>
        <v>-17204.112599999997</v>
      </c>
      <c r="G391" s="40">
        <f t="shared" si="61"/>
        <v>152812.03260000001</v>
      </c>
      <c r="H391" s="231">
        <f t="shared" si="62"/>
        <v>-0.11258349429218965</v>
      </c>
      <c r="I391" s="40"/>
    </row>
    <row r="392" spans="2:9" x14ac:dyDescent="0.25">
      <c r="B392" s="157">
        <v>42572</v>
      </c>
      <c r="C392" s="10">
        <v>9138</v>
      </c>
      <c r="D392" s="242">
        <v>16.718900000000001</v>
      </c>
      <c r="E392" s="40">
        <v>14.42</v>
      </c>
      <c r="F392" s="40">
        <f t="shared" ref="F392" si="63">C392*(E392-D392)</f>
        <v>-21007.348200000015</v>
      </c>
      <c r="G392" s="40">
        <f t="shared" ref="G392" si="64">IF(C392=0, 0,D392*C392)</f>
        <v>152777.3082</v>
      </c>
      <c r="H392" s="231">
        <f t="shared" ref="H392" si="65">IF(C392=0, D392, (E392-D392)/D392)</f>
        <v>-0.13750306539305823</v>
      </c>
      <c r="I392" s="40"/>
    </row>
    <row r="393" spans="2:9" x14ac:dyDescent="0.25">
      <c r="B393" s="157">
        <v>42573</v>
      </c>
      <c r="C393" s="10">
        <v>9278</v>
      </c>
      <c r="D393" s="242">
        <v>16.679099999999998</v>
      </c>
      <c r="E393" s="40">
        <v>14.11</v>
      </c>
      <c r="F393" s="40">
        <f t="shared" ref="F393:F394" si="66">C393*(E393-D393)</f>
        <v>-23836.109799999987</v>
      </c>
      <c r="G393" s="40">
        <f t="shared" ref="G393:G394" si="67">IF(C393=0, 0,D393*C393)</f>
        <v>154748.68979999999</v>
      </c>
      <c r="H393" s="231">
        <f t="shared" ref="H393:H394" si="68">IF(C393=0, D393, (E393-D393)/D393)</f>
        <v>-0.15403109280476759</v>
      </c>
      <c r="I393" s="40"/>
    </row>
    <row r="394" spans="2:9" x14ac:dyDescent="0.25">
      <c r="B394" s="157">
        <v>42576</v>
      </c>
      <c r="C394" s="10">
        <v>9478</v>
      </c>
      <c r="D394" s="242">
        <v>16.613099999999999</v>
      </c>
      <c r="E394" s="40">
        <v>13.58</v>
      </c>
      <c r="F394" s="40">
        <f t="shared" si="66"/>
        <v>-28747.721799999992</v>
      </c>
      <c r="G394" s="40">
        <f t="shared" si="67"/>
        <v>157458.96179999999</v>
      </c>
      <c r="H394" s="231">
        <f t="shared" si="68"/>
        <v>-0.18257278894366491</v>
      </c>
      <c r="I394" s="40"/>
    </row>
    <row r="395" spans="2:9" x14ac:dyDescent="0.25">
      <c r="B395" s="157">
        <v>42577</v>
      </c>
      <c r="C395" s="282">
        <v>9278</v>
      </c>
      <c r="D395" s="338">
        <v>16.674199999999999</v>
      </c>
      <c r="E395" s="40">
        <v>13.78</v>
      </c>
      <c r="F395" s="40">
        <f t="shared" ref="F395:F396" si="69">C395*(E395-D395)</f>
        <v>-26852.387599999998</v>
      </c>
      <c r="G395" s="40">
        <f t="shared" ref="G395:G396" si="70">IF(C395=0, 0,D395*C395)</f>
        <v>154703.22759999998</v>
      </c>
      <c r="H395" s="231">
        <f t="shared" ref="H395:H396" si="71">IF(C395=0, D395, (E395-D395)/D395)</f>
        <v>-0.17357354475776948</v>
      </c>
      <c r="I395" s="40">
        <v>16.53</v>
      </c>
    </row>
    <row r="396" spans="2:9" x14ac:dyDescent="0.25">
      <c r="B396" s="157">
        <v>42578</v>
      </c>
      <c r="C396" s="282">
        <v>9478</v>
      </c>
      <c r="D396" s="338">
        <v>16.6004</v>
      </c>
      <c r="E396" s="40">
        <v>13.13</v>
      </c>
      <c r="F396" s="40">
        <f t="shared" si="69"/>
        <v>-32892.451199999996</v>
      </c>
      <c r="G396" s="40">
        <f t="shared" si="70"/>
        <v>157338.5912</v>
      </c>
      <c r="H396" s="231">
        <f t="shared" si="71"/>
        <v>-0.20905520348907253</v>
      </c>
      <c r="I396" s="40"/>
    </row>
    <row r="397" spans="2:9" x14ac:dyDescent="0.25">
      <c r="B397" s="157">
        <v>42580</v>
      </c>
      <c r="C397" s="10">
        <v>9478</v>
      </c>
      <c r="D397" s="242">
        <v>16.599</v>
      </c>
      <c r="E397" s="40">
        <v>13.64</v>
      </c>
      <c r="F397" s="40">
        <f t="shared" ref="F397:F400" si="72">C397*(E397-D397)</f>
        <v>-28045.401999999998</v>
      </c>
      <c r="G397" s="40">
        <f t="shared" ref="G397:G400" si="73">IF(C397=0, 0,D397*C397)</f>
        <v>157325.32200000001</v>
      </c>
      <c r="H397" s="232">
        <f t="shared" ref="H397:H400" si="74">IF(C397=0, D397, (E397-D397)/D397)</f>
        <v>-0.17826375082836313</v>
      </c>
      <c r="I397" s="40"/>
    </row>
    <row r="398" spans="2:9" x14ac:dyDescent="0.25">
      <c r="B398" s="157">
        <v>42580</v>
      </c>
      <c r="C398" s="10">
        <v>9278</v>
      </c>
      <c r="D398" s="242">
        <v>16.664000000000001</v>
      </c>
      <c r="E398" s="40">
        <v>13.64</v>
      </c>
      <c r="F398" s="40">
        <f t="shared" si="72"/>
        <v>-28056.67200000001</v>
      </c>
      <c r="G398" s="40">
        <f t="shared" si="73"/>
        <v>154608.592</v>
      </c>
      <c r="H398" s="232">
        <f t="shared" si="74"/>
        <v>-0.18146903504560732</v>
      </c>
      <c r="I398" s="40">
        <v>16.53</v>
      </c>
    </row>
    <row r="399" spans="2:9" x14ac:dyDescent="0.25">
      <c r="B399" s="157">
        <v>42583</v>
      </c>
      <c r="C399" s="10">
        <v>9478</v>
      </c>
      <c r="D399" s="242">
        <v>16.5871</v>
      </c>
      <c r="E399" s="40">
        <v>12.92</v>
      </c>
      <c r="F399" s="40">
        <f t="shared" si="72"/>
        <v>-34756.773799999995</v>
      </c>
      <c r="G399" s="40">
        <f t="shared" si="73"/>
        <v>157212.5338</v>
      </c>
      <c r="H399" s="232">
        <f t="shared" si="74"/>
        <v>-0.22108144280796521</v>
      </c>
      <c r="I399" s="40"/>
    </row>
    <row r="400" spans="2:9" x14ac:dyDescent="0.25">
      <c r="B400" s="157">
        <v>42584</v>
      </c>
      <c r="C400" s="10">
        <v>9678</v>
      </c>
      <c r="D400" s="242">
        <v>16.5063</v>
      </c>
      <c r="E400" s="40">
        <v>12.9</v>
      </c>
      <c r="F400" s="40">
        <f t="shared" si="72"/>
        <v>-34901.771399999991</v>
      </c>
      <c r="G400" s="40">
        <f t="shared" si="73"/>
        <v>159747.97140000001</v>
      </c>
      <c r="H400" s="232">
        <f t="shared" si="74"/>
        <v>-0.21848021664455386</v>
      </c>
      <c r="I400" s="40"/>
    </row>
    <row r="401" spans="2:9" x14ac:dyDescent="0.25">
      <c r="B401" s="157">
        <v>42585</v>
      </c>
      <c r="C401" s="10">
        <v>10078</v>
      </c>
      <c r="D401" s="242">
        <v>16.5063</v>
      </c>
      <c r="E401" s="40">
        <v>12.9</v>
      </c>
      <c r="F401" s="40">
        <f t="shared" ref="F401:F416" si="75">C401*(E401-D401)</f>
        <v>-36344.291399999995</v>
      </c>
      <c r="G401" s="40">
        <f t="shared" ref="G401:G416" si="76">IF(C401=0, 0,D401*C401)</f>
        <v>166350.4914</v>
      </c>
      <c r="H401" s="232">
        <f t="shared" ref="H401:H416" si="77">IF(C401=0, D401, (E401-D401)/D401)</f>
        <v>-0.21848021664455386</v>
      </c>
      <c r="I401" s="40"/>
    </row>
    <row r="402" spans="2:9" x14ac:dyDescent="0.25">
      <c r="B402" s="157">
        <v>42586</v>
      </c>
      <c r="C402" s="10">
        <v>9678</v>
      </c>
      <c r="D402" s="242">
        <v>16.489799999999999</v>
      </c>
      <c r="E402" s="40">
        <v>13.41</v>
      </c>
      <c r="F402" s="40">
        <f t="shared" si="75"/>
        <v>-29806.304399999986</v>
      </c>
      <c r="G402" s="40">
        <f t="shared" si="76"/>
        <v>159588.28439999997</v>
      </c>
      <c r="H402" s="232">
        <f t="shared" si="77"/>
        <v>-0.1867700032747516</v>
      </c>
      <c r="I402" s="40"/>
    </row>
    <row r="403" spans="2:9" x14ac:dyDescent="0.25">
      <c r="B403" s="157">
        <v>42586</v>
      </c>
      <c r="C403" s="10">
        <v>9278</v>
      </c>
      <c r="D403" s="242">
        <v>16.609200000000001</v>
      </c>
      <c r="E403" s="40">
        <v>13.66</v>
      </c>
      <c r="F403" s="40">
        <f t="shared" si="75"/>
        <v>-27362.67760000001</v>
      </c>
      <c r="G403" s="40">
        <f t="shared" si="76"/>
        <v>154100.15760000001</v>
      </c>
      <c r="H403" s="232">
        <f t="shared" si="77"/>
        <v>-0.17756424150470829</v>
      </c>
      <c r="I403" s="40">
        <v>16.53</v>
      </c>
    </row>
    <row r="404" spans="2:9" x14ac:dyDescent="0.25">
      <c r="B404" s="157">
        <v>42586</v>
      </c>
      <c r="C404" s="10">
        <v>9138</v>
      </c>
      <c r="D404" s="242">
        <v>16.6511</v>
      </c>
      <c r="E404" s="40">
        <v>13.87</v>
      </c>
      <c r="F404" s="40">
        <f t="shared" si="75"/>
        <v>-25413.691800000004</v>
      </c>
      <c r="G404" s="40">
        <f t="shared" si="76"/>
        <v>152157.7518</v>
      </c>
      <c r="H404" s="231">
        <f t="shared" si="77"/>
        <v>-0.1670219985466426</v>
      </c>
      <c r="I404" s="40"/>
    </row>
    <row r="405" spans="2:9" x14ac:dyDescent="0.25">
      <c r="B405" s="157">
        <v>42593</v>
      </c>
      <c r="C405" s="10">
        <v>8678</v>
      </c>
      <c r="D405" s="242">
        <v>16.760300000000001</v>
      </c>
      <c r="E405" s="40">
        <v>14.61</v>
      </c>
      <c r="F405" s="40">
        <f t="shared" si="75"/>
        <v>-18660.303400000012</v>
      </c>
      <c r="G405" s="40">
        <f t="shared" si="76"/>
        <v>145445.88340000002</v>
      </c>
      <c r="H405" s="231">
        <f t="shared" si="77"/>
        <v>-0.12829722618330228</v>
      </c>
      <c r="I405" s="40"/>
    </row>
    <row r="406" spans="2:9" x14ac:dyDescent="0.25">
      <c r="B406" s="157">
        <v>42597</v>
      </c>
      <c r="C406" s="10">
        <v>8678</v>
      </c>
      <c r="D406" s="242">
        <v>16.7471</v>
      </c>
      <c r="E406" s="40">
        <v>14.9</v>
      </c>
      <c r="F406" s="40">
        <f t="shared" si="75"/>
        <v>-16029.133799999994</v>
      </c>
      <c r="G406" s="40">
        <f t="shared" si="76"/>
        <v>145331.33379999999</v>
      </c>
      <c r="H406" s="231">
        <f t="shared" si="77"/>
        <v>-0.11029372249523794</v>
      </c>
      <c r="I406" s="40"/>
    </row>
    <row r="407" spans="2:9" x14ac:dyDescent="0.25">
      <c r="B407" s="157">
        <v>42598</v>
      </c>
      <c r="C407" s="10">
        <v>8178</v>
      </c>
      <c r="D407" s="242">
        <v>16.8429</v>
      </c>
      <c r="E407" s="40">
        <v>15.17</v>
      </c>
      <c r="F407" s="40">
        <f t="shared" si="75"/>
        <v>-13680.976200000003</v>
      </c>
      <c r="G407" s="40">
        <f t="shared" si="76"/>
        <v>137741.23620000001</v>
      </c>
      <c r="H407" s="231">
        <f t="shared" si="77"/>
        <v>-9.9323750660515728E-2</v>
      </c>
      <c r="I407" s="40">
        <v>16.75</v>
      </c>
    </row>
    <row r="408" spans="2:9" x14ac:dyDescent="0.25">
      <c r="B408" s="157">
        <v>42599</v>
      </c>
      <c r="C408" s="10">
        <v>7178</v>
      </c>
      <c r="D408" s="242">
        <v>17.009899999999998</v>
      </c>
      <c r="E408" s="40">
        <v>15.7</v>
      </c>
      <c r="F408" s="40">
        <f t="shared" si="75"/>
        <v>-9402.4621999999927</v>
      </c>
      <c r="G408" s="40">
        <f t="shared" si="76"/>
        <v>122097.06219999999</v>
      </c>
      <c r="H408" s="231">
        <f t="shared" si="77"/>
        <v>-7.7008095285686515E-2</v>
      </c>
      <c r="I408" s="40"/>
    </row>
    <row r="409" spans="2:9" x14ac:dyDescent="0.25">
      <c r="B409" s="157">
        <v>42600</v>
      </c>
      <c r="C409" s="10">
        <v>5500</v>
      </c>
      <c r="D409" s="242">
        <v>17.185600000000001</v>
      </c>
      <c r="E409" s="40">
        <v>16.68</v>
      </c>
      <c r="F409" s="40">
        <f t="shared" si="75"/>
        <v>-2780.8000000000065</v>
      </c>
      <c r="G409" s="40">
        <f t="shared" si="76"/>
        <v>94520.8</v>
      </c>
      <c r="H409" s="231">
        <f t="shared" si="77"/>
        <v>-2.9419979517735846E-2</v>
      </c>
      <c r="I409" s="40"/>
    </row>
    <row r="410" spans="2:9" x14ac:dyDescent="0.25">
      <c r="B410" s="157">
        <v>42601</v>
      </c>
      <c r="C410" s="7">
        <v>5000</v>
      </c>
      <c r="D410" s="443">
        <v>17.222200000000001</v>
      </c>
      <c r="E410" s="40">
        <v>16.8</v>
      </c>
      <c r="F410" s="40">
        <f t="shared" si="75"/>
        <v>-2111.0000000000005</v>
      </c>
      <c r="G410" s="40">
        <f t="shared" si="76"/>
        <v>86111</v>
      </c>
      <c r="H410" s="231">
        <f t="shared" si="77"/>
        <v>-2.4514870341768188E-2</v>
      </c>
      <c r="I410" s="40"/>
    </row>
    <row r="411" spans="2:9" x14ac:dyDescent="0.25">
      <c r="B411" s="157">
        <v>42604</v>
      </c>
      <c r="C411" s="10">
        <v>6000</v>
      </c>
      <c r="D411" s="242">
        <v>16.9651</v>
      </c>
      <c r="E411" s="40">
        <v>15.64</v>
      </c>
      <c r="F411" s="40">
        <f t="shared" si="75"/>
        <v>-7950.599999999994</v>
      </c>
      <c r="G411" s="40">
        <f t="shared" si="76"/>
        <v>101790.59999999999</v>
      </c>
      <c r="H411" s="231">
        <f t="shared" si="77"/>
        <v>-7.8107408739117312E-2</v>
      </c>
      <c r="I411" s="40"/>
    </row>
    <row r="412" spans="2:9" x14ac:dyDescent="0.25">
      <c r="B412" s="157">
        <v>42604</v>
      </c>
      <c r="C412" s="10">
        <v>6500</v>
      </c>
      <c r="D412" s="242">
        <v>16.850899999999999</v>
      </c>
      <c r="E412" s="40">
        <v>15.64</v>
      </c>
      <c r="F412" s="40">
        <f t="shared" si="75"/>
        <v>-7870.8499999999922</v>
      </c>
      <c r="G412" s="40">
        <f t="shared" si="76"/>
        <v>109530.84999999999</v>
      </c>
      <c r="H412" s="231">
        <f t="shared" si="77"/>
        <v>-7.1859663282079822E-2</v>
      </c>
      <c r="I412" s="40"/>
    </row>
    <row r="413" spans="2:9" x14ac:dyDescent="0.25">
      <c r="B413" s="157">
        <v>42605</v>
      </c>
      <c r="C413" s="10">
        <v>6000</v>
      </c>
      <c r="D413" s="242">
        <v>16.923500000000001</v>
      </c>
      <c r="E413" s="40">
        <v>16.43</v>
      </c>
      <c r="F413" s="40">
        <f t="shared" si="75"/>
        <v>-2961.0000000000055</v>
      </c>
      <c r="G413" s="40">
        <f t="shared" si="76"/>
        <v>101541</v>
      </c>
      <c r="H413" s="231">
        <f t="shared" si="77"/>
        <v>-2.9160634620498178E-2</v>
      </c>
      <c r="I413" s="40"/>
    </row>
    <row r="414" spans="2:9" x14ac:dyDescent="0.25">
      <c r="B414" s="157">
        <v>42605</v>
      </c>
      <c r="C414" s="10">
        <v>5500</v>
      </c>
      <c r="D414" s="242">
        <v>16.9848</v>
      </c>
      <c r="E414" s="40">
        <v>16.43</v>
      </c>
      <c r="F414" s="40">
        <f t="shared" si="75"/>
        <v>-3051.400000000001</v>
      </c>
      <c r="G414" s="40">
        <f t="shared" si="76"/>
        <v>93416.4</v>
      </c>
      <c r="H414" s="231">
        <f t="shared" si="77"/>
        <v>-3.266450002355048E-2</v>
      </c>
      <c r="I414" s="40"/>
    </row>
    <row r="415" spans="2:9" x14ac:dyDescent="0.25">
      <c r="B415" s="157">
        <v>42605</v>
      </c>
      <c r="C415" s="10">
        <v>5000</v>
      </c>
      <c r="D415" s="242">
        <v>17.035299999999999</v>
      </c>
      <c r="E415" s="40">
        <v>16.43</v>
      </c>
      <c r="F415" s="40">
        <f t="shared" si="75"/>
        <v>-3026.4999999999986</v>
      </c>
      <c r="G415" s="40">
        <f t="shared" si="76"/>
        <v>85176.5</v>
      </c>
      <c r="H415" s="231">
        <f t="shared" si="77"/>
        <v>-3.5532100990296606E-2</v>
      </c>
      <c r="I415" s="40"/>
    </row>
    <row r="416" spans="2:9" x14ac:dyDescent="0.25">
      <c r="B416" s="157">
        <v>42606</v>
      </c>
      <c r="C416" s="10">
        <v>5178</v>
      </c>
      <c r="D416" s="242">
        <v>17.0017</v>
      </c>
      <c r="E416" s="40">
        <v>16.059999999999999</v>
      </c>
      <c r="F416" s="40">
        <f t="shared" si="75"/>
        <v>-4876.1226000000042</v>
      </c>
      <c r="G416" s="40">
        <f t="shared" si="76"/>
        <v>88034.802599999995</v>
      </c>
      <c r="H416" s="231">
        <f t="shared" si="77"/>
        <v>-5.5388578789179958E-2</v>
      </c>
      <c r="I416" s="40"/>
    </row>
    <row r="417" spans="2:9" x14ac:dyDescent="0.25">
      <c r="B417" s="157">
        <v>42607</v>
      </c>
      <c r="C417" s="10">
        <v>5178</v>
      </c>
      <c r="D417" s="242">
        <v>17.0017</v>
      </c>
      <c r="E417" s="40">
        <v>16.010000000000002</v>
      </c>
      <c r="F417" s="40">
        <f t="shared" ref="F417:F418" si="78">C417*(E417-D417)</f>
        <v>-5135.0225999999902</v>
      </c>
      <c r="G417" s="40">
        <f t="shared" ref="G417:G418" si="79">IF(C417=0, 0,D417*C417)</f>
        <v>88034.802599999995</v>
      </c>
      <c r="H417" s="231">
        <f t="shared" ref="H417:H418" si="80">IF(C417=0, D417, (E417-D417)/D417)</f>
        <v>-5.8329461171529789E-2</v>
      </c>
      <c r="I417" s="40"/>
    </row>
    <row r="418" spans="2:9" x14ac:dyDescent="0.25">
      <c r="B418" s="157">
        <v>42608</v>
      </c>
      <c r="C418" s="10">
        <v>6178</v>
      </c>
      <c r="D418" s="242">
        <v>16.825800000000001</v>
      </c>
      <c r="E418" s="40">
        <v>15.95</v>
      </c>
      <c r="F418" s="40">
        <f t="shared" si="78"/>
        <v>-5410.6924000000108</v>
      </c>
      <c r="G418" s="40">
        <f t="shared" si="79"/>
        <v>103949.79240000001</v>
      </c>
      <c r="H418" s="231">
        <f t="shared" si="80"/>
        <v>-5.2051016890727435E-2</v>
      </c>
      <c r="I418" s="40"/>
    </row>
    <row r="419" spans="2:9" x14ac:dyDescent="0.25">
      <c r="B419" s="157">
        <v>42611</v>
      </c>
      <c r="C419" s="10">
        <v>6178</v>
      </c>
      <c r="D419" s="242">
        <v>16.825800000000001</v>
      </c>
      <c r="E419" s="40">
        <v>15.99</v>
      </c>
      <c r="F419" s="40">
        <f t="shared" ref="F419:F424" si="81">C419*(E419-D419)</f>
        <v>-5163.5724000000046</v>
      </c>
      <c r="G419" s="40">
        <f t="shared" ref="G419:G424" si="82">IF(C419=0, 0,D419*C419)</f>
        <v>103949.79240000001</v>
      </c>
      <c r="H419" s="231">
        <f t="shared" ref="H419:H424" si="83">IF(C419=0, D419, (E419-D419)/D419)</f>
        <v>-4.9673715365688452E-2</v>
      </c>
      <c r="I419" s="40"/>
    </row>
    <row r="420" spans="2:9" x14ac:dyDescent="0.25">
      <c r="B420" s="157">
        <v>42612</v>
      </c>
      <c r="C420" s="10">
        <v>6678</v>
      </c>
      <c r="D420" s="242">
        <v>16.739999999999998</v>
      </c>
      <c r="E420" s="40">
        <v>15.55</v>
      </c>
      <c r="F420" s="236">
        <f t="shared" si="81"/>
        <v>-7946.8199999999852</v>
      </c>
      <c r="G420" s="40">
        <f t="shared" si="82"/>
        <v>111789.71999999999</v>
      </c>
      <c r="H420" s="232">
        <f t="shared" si="83"/>
        <v>-7.1087216248506446E-2</v>
      </c>
      <c r="I420" s="339"/>
    </row>
    <row r="421" spans="2:9" x14ac:dyDescent="0.25">
      <c r="B421" s="157">
        <v>42612</v>
      </c>
      <c r="C421" s="10">
        <v>7178</v>
      </c>
      <c r="D421" s="242">
        <v>16.6571</v>
      </c>
      <c r="E421" s="40">
        <v>15.55</v>
      </c>
      <c r="F421" s="40">
        <f t="shared" si="81"/>
        <v>-7946.7637999999934</v>
      </c>
      <c r="G421" s="40">
        <f t="shared" si="82"/>
        <v>119564.66379999999</v>
      </c>
      <c r="H421" s="231">
        <f t="shared" si="83"/>
        <v>-6.6464150422342369E-2</v>
      </c>
      <c r="I421" s="40"/>
    </row>
    <row r="422" spans="2:9" x14ac:dyDescent="0.25">
      <c r="B422" s="157">
        <v>42613</v>
      </c>
      <c r="C422" s="10">
        <v>7678</v>
      </c>
      <c r="D422" s="242">
        <v>16.565200000000001</v>
      </c>
      <c r="E422" s="40">
        <v>15.02</v>
      </c>
      <c r="F422" s="40">
        <f t="shared" si="81"/>
        <v>-11864.04560000001</v>
      </c>
      <c r="G422" s="40">
        <f t="shared" si="82"/>
        <v>127187.60560000001</v>
      </c>
      <c r="H422" s="231">
        <f t="shared" si="83"/>
        <v>-9.3279887957887692E-2</v>
      </c>
      <c r="I422" s="40" t="s">
        <v>276</v>
      </c>
    </row>
    <row r="423" spans="2:9" x14ac:dyDescent="0.25">
      <c r="B423" s="157">
        <v>42613</v>
      </c>
      <c r="C423" s="10">
        <v>8178</v>
      </c>
      <c r="D423" s="242">
        <v>16.474399999999999</v>
      </c>
      <c r="E423" s="40">
        <v>15.02</v>
      </c>
      <c r="F423" s="40">
        <f t="shared" si="81"/>
        <v>-11894.083199999997</v>
      </c>
      <c r="G423" s="40">
        <f t="shared" si="82"/>
        <v>134727.64319999999</v>
      </c>
      <c r="H423" s="231">
        <f t="shared" si="83"/>
        <v>-8.8282426067110162E-2</v>
      </c>
      <c r="I423" s="40" t="s">
        <v>277</v>
      </c>
    </row>
    <row r="424" spans="2:9" x14ac:dyDescent="0.25">
      <c r="B424" s="157">
        <v>42615</v>
      </c>
      <c r="C424" s="10">
        <v>7678</v>
      </c>
      <c r="D424" s="242">
        <v>16.528099999999998</v>
      </c>
      <c r="E424" s="40">
        <v>15.49</v>
      </c>
      <c r="F424" s="40">
        <f t="shared" si="81"/>
        <v>-7970.5317999999861</v>
      </c>
      <c r="G424" s="40">
        <f t="shared" si="82"/>
        <v>126902.75179999998</v>
      </c>
      <c r="H424" s="231">
        <f t="shared" si="83"/>
        <v>-6.2808187268953986E-2</v>
      </c>
      <c r="I424" s="40">
        <v>16.350000000000001</v>
      </c>
    </row>
    <row r="425" spans="2:9" x14ac:dyDescent="0.25">
      <c r="B425" s="157">
        <v>42616</v>
      </c>
      <c r="C425" s="10">
        <v>7678</v>
      </c>
      <c r="D425" s="242">
        <v>16.528099999999998</v>
      </c>
      <c r="E425" s="40">
        <v>15.64</v>
      </c>
      <c r="F425" s="40">
        <f t="shared" ref="F425:F429" si="84">C425*(E425-D425)</f>
        <v>-6818.8317999999836</v>
      </c>
      <c r="G425" s="40">
        <f t="shared" ref="G425:G429" si="85">IF(C425=0, 0,D425*C425)</f>
        <v>126902.75179999998</v>
      </c>
      <c r="H425" s="231">
        <f t="shared" ref="H425:H429" si="86">IF(C425=0, D425, (E425-D425)/D425)</f>
        <v>-5.3732733950060681E-2</v>
      </c>
      <c r="I425" s="40"/>
    </row>
    <row r="426" spans="2:9" x14ac:dyDescent="0.25">
      <c r="B426" s="157">
        <v>42621</v>
      </c>
      <c r="C426" s="10">
        <v>7178</v>
      </c>
      <c r="D426" s="242">
        <v>16.545400000000001</v>
      </c>
      <c r="E426" s="40">
        <v>16.739999999999998</v>
      </c>
      <c r="F426" s="40">
        <f t="shared" si="84"/>
        <v>1396.8387999999832</v>
      </c>
      <c r="G426" s="40">
        <f t="shared" si="85"/>
        <v>118762.8812</v>
      </c>
      <c r="H426" s="231">
        <f t="shared" si="86"/>
        <v>1.1761577235968768E-2</v>
      </c>
      <c r="I426" s="40"/>
    </row>
    <row r="427" spans="2:9" x14ac:dyDescent="0.25">
      <c r="B427" s="157">
        <v>42621</v>
      </c>
      <c r="C427" s="282">
        <v>6678</v>
      </c>
      <c r="D427" s="338">
        <v>16.532299999999999</v>
      </c>
      <c r="E427" s="40">
        <v>16.739999999999998</v>
      </c>
      <c r="F427" s="40">
        <f t="shared" si="84"/>
        <v>1387.0205999999941</v>
      </c>
      <c r="G427" s="40">
        <f t="shared" si="85"/>
        <v>110402.6994</v>
      </c>
      <c r="H427" s="231">
        <f t="shared" si="86"/>
        <v>1.256328520532528E-2</v>
      </c>
      <c r="I427" s="40"/>
    </row>
    <row r="428" spans="2:9" x14ac:dyDescent="0.25">
      <c r="B428" s="157">
        <v>42621</v>
      </c>
      <c r="C428" s="10">
        <v>6458</v>
      </c>
      <c r="D428" s="242">
        <v>16.524263999999999</v>
      </c>
      <c r="E428" s="40">
        <v>16.739999999999998</v>
      </c>
      <c r="F428" s="40">
        <f t="shared" si="84"/>
        <v>1393.2230879999981</v>
      </c>
      <c r="G428" s="40">
        <f t="shared" si="85"/>
        <v>106713.69691199998</v>
      </c>
      <c r="H428" s="231">
        <f t="shared" si="86"/>
        <v>1.3055710075801242E-2</v>
      </c>
      <c r="I428" s="40"/>
    </row>
    <row r="429" spans="2:9" x14ac:dyDescent="0.25">
      <c r="B429" s="157">
        <v>42622</v>
      </c>
      <c r="C429" s="10">
        <v>7178</v>
      </c>
      <c r="D429" s="242">
        <v>16.477945999999999</v>
      </c>
      <c r="E429" s="40">
        <v>15.67</v>
      </c>
      <c r="F429" s="40">
        <f t="shared" si="84"/>
        <v>-5799.4363879999955</v>
      </c>
      <c r="G429" s="40">
        <f t="shared" si="85"/>
        <v>118278.696388</v>
      </c>
      <c r="H429" s="231">
        <f t="shared" si="86"/>
        <v>-4.9031960658203359E-2</v>
      </c>
      <c r="I429" s="40"/>
    </row>
    <row r="430" spans="2:9" x14ac:dyDescent="0.25">
      <c r="B430" s="157">
        <v>42622</v>
      </c>
      <c r="C430" s="10">
        <v>7678</v>
      </c>
      <c r="D430" s="242">
        <v>16.430541999999999</v>
      </c>
      <c r="E430" s="40">
        <v>15.67</v>
      </c>
      <c r="F430" s="40">
        <f t="shared" ref="F430:F436" si="87">C430*(E430-D430)</f>
        <v>-5839.4414759999936</v>
      </c>
      <c r="G430" s="40">
        <f t="shared" ref="G430:G436" si="88">IF(C430=0, 0,D430*C430)</f>
        <v>126153.70147599999</v>
      </c>
      <c r="H430" s="231">
        <f t="shared" ref="H430:H436" si="89">IF(C430=0, D430, (E430-D430)/D430)</f>
        <v>-4.6288308687564853E-2</v>
      </c>
      <c r="I430" s="40">
        <v>16.350000000000001</v>
      </c>
    </row>
    <row r="431" spans="2:9" x14ac:dyDescent="0.25">
      <c r="B431" s="157">
        <v>42625</v>
      </c>
      <c r="C431" s="282">
        <v>7678</v>
      </c>
      <c r="D431" s="338">
        <v>16.412330000000001</v>
      </c>
      <c r="E431" s="40">
        <v>15.47</v>
      </c>
      <c r="F431" s="40">
        <f t="shared" si="87"/>
        <v>-7235.2097400000011</v>
      </c>
      <c r="G431" s="40">
        <f t="shared" si="88"/>
        <v>126013.86974000001</v>
      </c>
      <c r="H431" s="231">
        <f t="shared" si="89"/>
        <v>-5.7415979327737135E-2</v>
      </c>
      <c r="I431" s="40"/>
    </row>
    <row r="432" spans="2:9" x14ac:dyDescent="0.25">
      <c r="B432" s="157">
        <v>42625</v>
      </c>
      <c r="C432" s="282">
        <v>7678</v>
      </c>
      <c r="D432" s="338">
        <v>16.355817999999999</v>
      </c>
      <c r="E432" s="40">
        <v>15.47</v>
      </c>
      <c r="F432" s="40">
        <f t="shared" si="87"/>
        <v>-6801.3106039999893</v>
      </c>
      <c r="G432" s="40">
        <f t="shared" si="88"/>
        <v>125579.970604</v>
      </c>
      <c r="H432" s="231">
        <f t="shared" si="89"/>
        <v>-5.4159198885680847E-2</v>
      </c>
      <c r="I432" s="40" t="s">
        <v>292</v>
      </c>
    </row>
    <row r="433" spans="2:9" x14ac:dyDescent="0.25">
      <c r="B433" s="157">
        <v>42626</v>
      </c>
      <c r="C433" s="10">
        <v>8278</v>
      </c>
      <c r="D433" s="242">
        <v>16.25066</v>
      </c>
      <c r="E433" s="40">
        <v>14.34</v>
      </c>
      <c r="F433" s="40">
        <f t="shared" si="87"/>
        <v>-15816.44348</v>
      </c>
      <c r="G433" s="40">
        <f t="shared" si="88"/>
        <v>134522.96348000001</v>
      </c>
      <c r="H433" s="232">
        <f t="shared" si="89"/>
        <v>-0.11757430159759666</v>
      </c>
      <c r="I433" s="40"/>
    </row>
    <row r="434" spans="2:9" x14ac:dyDescent="0.25">
      <c r="B434" s="157">
        <v>42626</v>
      </c>
      <c r="C434" s="10">
        <v>8678</v>
      </c>
      <c r="D434" s="242">
        <v>16.18149</v>
      </c>
      <c r="E434" s="40">
        <v>14.34</v>
      </c>
      <c r="F434" s="40">
        <f t="shared" si="87"/>
        <v>-15980.450220000002</v>
      </c>
      <c r="G434" s="40">
        <f t="shared" si="88"/>
        <v>140422.97021999999</v>
      </c>
      <c r="H434" s="232">
        <f t="shared" si="89"/>
        <v>-0.11380225183218605</v>
      </c>
      <c r="I434" s="40"/>
    </row>
    <row r="435" spans="2:9" x14ac:dyDescent="0.25">
      <c r="B435" s="157">
        <v>42626</v>
      </c>
      <c r="C435" s="10">
        <v>8978</v>
      </c>
      <c r="D435" s="242">
        <v>16.124635000000001</v>
      </c>
      <c r="E435" s="40">
        <v>14.34</v>
      </c>
      <c r="F435" s="40">
        <f t="shared" si="87"/>
        <v>-16022.453030000013</v>
      </c>
      <c r="G435" s="40">
        <f t="shared" si="88"/>
        <v>144766.97303000002</v>
      </c>
      <c r="H435" s="232">
        <f t="shared" si="89"/>
        <v>-0.11067754401882594</v>
      </c>
      <c r="I435" s="40"/>
    </row>
    <row r="436" spans="2:9" x14ac:dyDescent="0.25">
      <c r="B436" s="157">
        <v>42626</v>
      </c>
      <c r="C436" s="10">
        <v>9278</v>
      </c>
      <c r="D436" s="242">
        <v>16.064019999999999</v>
      </c>
      <c r="E436" s="40">
        <v>14.34</v>
      </c>
      <c r="F436" s="40">
        <f t="shared" si="87"/>
        <v>-15995.457559999995</v>
      </c>
      <c r="G436" s="40">
        <f t="shared" si="88"/>
        <v>149041.97756</v>
      </c>
      <c r="H436" s="232">
        <f t="shared" si="89"/>
        <v>-0.10732182853357998</v>
      </c>
      <c r="I436" s="40" t="s">
        <v>293</v>
      </c>
    </row>
    <row r="437" spans="2:9" x14ac:dyDescent="0.25">
      <c r="B437" s="157">
        <v>42627</v>
      </c>
      <c r="C437" s="10">
        <v>9478</v>
      </c>
      <c r="D437" s="242">
        <v>16.020790999999999</v>
      </c>
      <c r="E437" s="40">
        <v>14.01</v>
      </c>
      <c r="F437" s="40">
        <f t="shared" ref="F437:F438" si="90">C437*(E437-D437)</f>
        <v>-19058.277097999995</v>
      </c>
      <c r="G437" s="40">
        <f t="shared" ref="G437:G438" si="91">IF(C437=0, 0,D437*C437)</f>
        <v>151845.05709799999</v>
      </c>
      <c r="H437" s="232">
        <f t="shared" ref="H437:H438" si="92">IF(C437=0, D437, (E437-D437)/D437)</f>
        <v>-0.1255113433537707</v>
      </c>
      <c r="I437" s="40"/>
    </row>
    <row r="438" spans="2:9" x14ac:dyDescent="0.25">
      <c r="B438" s="157">
        <v>42628</v>
      </c>
      <c r="C438" s="10">
        <v>9478</v>
      </c>
      <c r="D438" s="242">
        <v>16.015726999999998</v>
      </c>
      <c r="E438" s="40">
        <v>14.26</v>
      </c>
      <c r="F438" s="40">
        <f t="shared" si="90"/>
        <v>-16640.780505999985</v>
      </c>
      <c r="G438" s="40">
        <f t="shared" si="91"/>
        <v>151797.06050599998</v>
      </c>
      <c r="H438" s="232">
        <f t="shared" si="92"/>
        <v>-0.1096251827968845</v>
      </c>
      <c r="I438" s="40"/>
    </row>
    <row r="439" spans="2:9" x14ac:dyDescent="0.25">
      <c r="B439" s="157">
        <v>42629</v>
      </c>
      <c r="C439" s="10">
        <v>9478</v>
      </c>
      <c r="D439" s="242">
        <v>16.015726999999998</v>
      </c>
      <c r="E439" s="40">
        <v>14.24</v>
      </c>
      <c r="F439" s="40">
        <f t="shared" ref="F439:F442" si="93">C439*(E439-D439)</f>
        <v>-16830.340505999982</v>
      </c>
      <c r="G439" s="40">
        <f t="shared" ref="G439:G442" si="94">IF(C439=0, 0,D439*C439)</f>
        <v>151797.06050599998</v>
      </c>
      <c r="H439" s="232">
        <f t="shared" ref="H439:H442" si="95">IF(C439=0, D439, (E439-D439)/D439)</f>
        <v>-0.1108739553315312</v>
      </c>
      <c r="I439" s="40"/>
    </row>
    <row r="440" spans="2:9" x14ac:dyDescent="0.25">
      <c r="B440" s="157">
        <v>42632</v>
      </c>
      <c r="C440" s="10">
        <v>9678</v>
      </c>
      <c r="D440" s="242">
        <v>15.975311</v>
      </c>
      <c r="E440" s="40">
        <v>14.09</v>
      </c>
      <c r="F440" s="40">
        <f t="shared" si="93"/>
        <v>-18246.039857999996</v>
      </c>
      <c r="G440" s="40">
        <f t="shared" si="94"/>
        <v>154609.05985799999</v>
      </c>
      <c r="H440" s="231">
        <f t="shared" si="95"/>
        <v>-0.11801404054043141</v>
      </c>
      <c r="I440" s="40"/>
    </row>
    <row r="441" spans="2:9" x14ac:dyDescent="0.25">
      <c r="B441" s="157">
        <v>42633</v>
      </c>
      <c r="C441" s="10">
        <v>9878</v>
      </c>
      <c r="D441" s="242">
        <v>15.937544000000001</v>
      </c>
      <c r="E441" s="40">
        <v>13.87</v>
      </c>
      <c r="F441" s="40">
        <f t="shared" si="93"/>
        <v>-20423.199632000014</v>
      </c>
      <c r="G441" s="40">
        <f t="shared" si="94"/>
        <v>157431.05963200002</v>
      </c>
      <c r="H441" s="231">
        <f t="shared" si="95"/>
        <v>-0.12972789282966068</v>
      </c>
      <c r="I441" s="40"/>
    </row>
    <row r="442" spans="2:9" x14ac:dyDescent="0.25">
      <c r="B442" s="157">
        <v>42633</v>
      </c>
      <c r="C442" s="10">
        <v>10000</v>
      </c>
      <c r="D442" s="242">
        <v>15.915126000000001</v>
      </c>
      <c r="E442" s="40">
        <v>13.87</v>
      </c>
      <c r="F442" s="40">
        <f t="shared" si="93"/>
        <v>-20451.260000000017</v>
      </c>
      <c r="G442" s="40">
        <f t="shared" si="94"/>
        <v>159151.26</v>
      </c>
      <c r="H442" s="231">
        <f t="shared" si="95"/>
        <v>-0.12850203008132022</v>
      </c>
      <c r="I442" s="40"/>
    </row>
    <row r="443" spans="2:9" x14ac:dyDescent="0.25">
      <c r="B443" s="157">
        <v>42634</v>
      </c>
      <c r="C443" s="10">
        <v>9678</v>
      </c>
      <c r="D443" s="242">
        <v>15.969538999999999</v>
      </c>
      <c r="E443" s="40">
        <v>14.65</v>
      </c>
      <c r="F443" s="40">
        <f t="shared" ref="F443:F444" si="96">C443*(E443-D443)</f>
        <v>-12770.498441999989</v>
      </c>
      <c r="G443" s="40">
        <f t="shared" ref="G443:G444" si="97">IF(C443=0, 0,D443*C443)</f>
        <v>154553.19844199999</v>
      </c>
      <c r="H443" s="231">
        <f t="shared" ref="H443:H444" si="98">IF(C443=0, D443, (E443-D443)/D443)</f>
        <v>-8.2628496664806608E-2</v>
      </c>
      <c r="I443" s="40"/>
    </row>
    <row r="444" spans="2:9" x14ac:dyDescent="0.25">
      <c r="B444" s="157">
        <v>42634</v>
      </c>
      <c r="C444" s="10">
        <v>9278</v>
      </c>
      <c r="D444" s="242">
        <v>16.026872999999998</v>
      </c>
      <c r="E444" s="40">
        <v>14.65</v>
      </c>
      <c r="F444" s="40">
        <f t="shared" si="96"/>
        <v>-12774.627693999981</v>
      </c>
      <c r="G444" s="40">
        <f t="shared" si="97"/>
        <v>148697.32769399998</v>
      </c>
      <c r="H444" s="231">
        <f t="shared" si="98"/>
        <v>-8.5910270830747718E-2</v>
      </c>
      <c r="I444" s="40">
        <v>16</v>
      </c>
    </row>
    <row r="445" spans="2:9" x14ac:dyDescent="0.25">
      <c r="B445" s="157">
        <v>42635</v>
      </c>
      <c r="C445" s="10">
        <v>9278</v>
      </c>
      <c r="D445" s="242">
        <v>16.026872999999998</v>
      </c>
      <c r="E445" s="40">
        <v>14.87</v>
      </c>
      <c r="F445" s="40">
        <f t="shared" ref="F445:F456" si="99">C445*(E445-D445)</f>
        <v>-10733.467693999992</v>
      </c>
      <c r="G445" s="40">
        <f t="shared" ref="G445:G456" si="100">IF(C445=0, 0,D445*C445)</f>
        <v>148697.32769399998</v>
      </c>
      <c r="H445" s="231">
        <f t="shared" ref="H445:H456" si="101">IF(C445=0, D445, (E445-D445)/D445)</f>
        <v>-7.2183326092369937E-2</v>
      </c>
      <c r="I445" s="40"/>
    </row>
    <row r="446" spans="2:9" x14ac:dyDescent="0.25">
      <c r="B446" s="157">
        <v>42636</v>
      </c>
      <c r="C446" s="10">
        <v>9478</v>
      </c>
      <c r="D446" s="242">
        <v>15.992122</v>
      </c>
      <c r="E446" s="40">
        <v>14.49</v>
      </c>
      <c r="F446" s="40">
        <f t="shared" si="99"/>
        <v>-14237.112315999999</v>
      </c>
      <c r="G446" s="40">
        <f t="shared" si="100"/>
        <v>151573.33231600001</v>
      </c>
      <c r="H446" s="231">
        <f t="shared" si="101"/>
        <v>-9.39288732289561E-2</v>
      </c>
      <c r="I446" s="40"/>
    </row>
    <row r="447" spans="2:9" x14ac:dyDescent="0.25">
      <c r="B447" s="157">
        <v>42639</v>
      </c>
      <c r="C447" s="10">
        <v>9278</v>
      </c>
      <c r="D447" s="242">
        <v>16.019549999999999</v>
      </c>
      <c r="E447" s="40">
        <v>14.41</v>
      </c>
      <c r="F447" s="40">
        <f t="shared" si="99"/>
        <v>-14933.404899999989</v>
      </c>
      <c r="G447" s="40">
        <f t="shared" si="100"/>
        <v>148629.38489999998</v>
      </c>
      <c r="H447" s="231">
        <f t="shared" si="101"/>
        <v>-0.10047410819904422</v>
      </c>
      <c r="I447" s="40">
        <v>16</v>
      </c>
    </row>
    <row r="448" spans="2:9" x14ac:dyDescent="0.25">
      <c r="B448" s="157">
        <v>42639</v>
      </c>
      <c r="C448" s="10">
        <v>9478</v>
      </c>
      <c r="D448" s="242">
        <v>15.987468</v>
      </c>
      <c r="E448" s="40">
        <v>14.41</v>
      </c>
      <c r="F448" s="40">
        <f t="shared" si="99"/>
        <v>-14951.241703999996</v>
      </c>
      <c r="G448" s="40">
        <f t="shared" si="100"/>
        <v>151529.221704</v>
      </c>
      <c r="H448" s="231">
        <f t="shared" si="101"/>
        <v>-9.8669032519721048E-2</v>
      </c>
      <c r="I448" s="40"/>
    </row>
    <row r="449" spans="2:9" x14ac:dyDescent="0.25">
      <c r="B449" s="157">
        <v>42639</v>
      </c>
      <c r="C449" s="10">
        <v>9678</v>
      </c>
      <c r="D449" s="242">
        <v>15.954266000000001</v>
      </c>
      <c r="E449" s="40">
        <v>14.41</v>
      </c>
      <c r="F449" s="40">
        <f t="shared" si="99"/>
        <v>-14945.406348000004</v>
      </c>
      <c r="G449" s="40">
        <f t="shared" si="100"/>
        <v>154405.386348</v>
      </c>
      <c r="H449" s="231">
        <f t="shared" si="101"/>
        <v>-9.6793296538994669E-2</v>
      </c>
      <c r="I449" s="40"/>
    </row>
    <row r="450" spans="2:9" x14ac:dyDescent="0.25">
      <c r="B450" s="157">
        <v>42640</v>
      </c>
      <c r="C450" s="10">
        <v>10000</v>
      </c>
      <c r="D450" s="242">
        <v>15.890373</v>
      </c>
      <c r="E450" s="40">
        <v>14.06</v>
      </c>
      <c r="F450" s="40">
        <f t="shared" si="99"/>
        <v>-18303.73</v>
      </c>
      <c r="G450" s="40">
        <f t="shared" si="100"/>
        <v>158903.73000000001</v>
      </c>
      <c r="H450" s="231">
        <f t="shared" si="101"/>
        <v>-0.11518754153851517</v>
      </c>
      <c r="I450" s="40"/>
    </row>
    <row r="451" spans="2:9" x14ac:dyDescent="0.25">
      <c r="B451" s="157">
        <v>42641</v>
      </c>
      <c r="C451" s="10">
        <v>9278</v>
      </c>
      <c r="D451" s="242">
        <v>15.968</v>
      </c>
      <c r="E451" s="40">
        <v>15.18</v>
      </c>
      <c r="F451" s="40">
        <f t="shared" si="99"/>
        <v>-7311.0640000000021</v>
      </c>
      <c r="G451" s="40">
        <f t="shared" si="100"/>
        <v>148151.10399999999</v>
      </c>
      <c r="H451" s="231">
        <f t="shared" si="101"/>
        <v>-4.9348697394789594E-2</v>
      </c>
      <c r="I451" s="40" t="s">
        <v>307</v>
      </c>
    </row>
    <row r="452" spans="2:9" x14ac:dyDescent="0.25">
      <c r="B452" s="157">
        <v>42641</v>
      </c>
      <c r="C452" s="10">
        <v>8978</v>
      </c>
      <c r="D452" s="242">
        <v>15.991466000000001</v>
      </c>
      <c r="E452" s="40">
        <v>15.18</v>
      </c>
      <c r="F452" s="40">
        <f t="shared" si="99"/>
        <v>-7285.3417480000098</v>
      </c>
      <c r="G452" s="40">
        <f t="shared" si="100"/>
        <v>143571.38174800001</v>
      </c>
      <c r="H452" s="231">
        <f t="shared" si="101"/>
        <v>-5.0743690415875634E-2</v>
      </c>
      <c r="I452" s="40"/>
    </row>
    <row r="453" spans="2:9" x14ac:dyDescent="0.25">
      <c r="B453" s="157">
        <v>42642</v>
      </c>
      <c r="C453" s="10">
        <v>8678</v>
      </c>
      <c r="D453" s="242">
        <v>16.016100000000002</v>
      </c>
      <c r="E453" s="40">
        <v>15.9</v>
      </c>
      <c r="F453" s="40">
        <f t="shared" si="99"/>
        <v>-1007.5158000000105</v>
      </c>
      <c r="G453" s="40">
        <f t="shared" si="100"/>
        <v>138987.71580000001</v>
      </c>
      <c r="H453" s="231">
        <f t="shared" si="101"/>
        <v>-7.2489557382884214E-3</v>
      </c>
      <c r="I453" s="40"/>
    </row>
    <row r="454" spans="2:9" x14ac:dyDescent="0.25">
      <c r="B454" s="157">
        <v>42642</v>
      </c>
      <c r="C454" s="10">
        <v>7978</v>
      </c>
      <c r="D454" s="242">
        <v>16.036825</v>
      </c>
      <c r="E454" s="40">
        <v>15.9</v>
      </c>
      <c r="F454" s="40">
        <f t="shared" si="99"/>
        <v>-1091.5898499999998</v>
      </c>
      <c r="G454" s="40">
        <f t="shared" si="100"/>
        <v>127941.78985</v>
      </c>
      <c r="H454" s="231">
        <f t="shared" si="101"/>
        <v>-8.5319257396648009E-3</v>
      </c>
      <c r="I454" s="40"/>
    </row>
    <row r="455" spans="2:9" x14ac:dyDescent="0.25">
      <c r="B455" s="157">
        <v>42642</v>
      </c>
      <c r="C455" s="10">
        <v>7764</v>
      </c>
      <c r="D455" s="242">
        <v>16.038399999999999</v>
      </c>
      <c r="E455" s="40">
        <v>15.9</v>
      </c>
      <c r="F455" s="40">
        <f t="shared" si="99"/>
        <v>-1074.5375999999919</v>
      </c>
      <c r="G455" s="40">
        <f t="shared" si="100"/>
        <v>124522.1376</v>
      </c>
      <c r="H455" s="231">
        <f t="shared" si="101"/>
        <v>-8.6292897047086353E-3</v>
      </c>
      <c r="I455" s="40"/>
    </row>
    <row r="456" spans="2:9" x14ac:dyDescent="0.25">
      <c r="B456" s="157">
        <v>42642</v>
      </c>
      <c r="C456" s="10">
        <v>8178</v>
      </c>
      <c r="D456" s="242">
        <v>16.019235999999999</v>
      </c>
      <c r="E456" s="40">
        <v>15.9</v>
      </c>
      <c r="F456" s="40">
        <f t="shared" si="99"/>
        <v>-975.11200799999187</v>
      </c>
      <c r="G456" s="40">
        <f t="shared" si="100"/>
        <v>131005.31200799999</v>
      </c>
      <c r="H456" s="231">
        <f t="shared" si="101"/>
        <v>-7.4433012910228059E-3</v>
      </c>
      <c r="I456" s="40" t="s">
        <v>308</v>
      </c>
    </row>
    <row r="457" spans="2:9" x14ac:dyDescent="0.25">
      <c r="B457" s="157">
        <v>42643</v>
      </c>
      <c r="C457" s="10">
        <v>8178</v>
      </c>
      <c r="D457" s="242">
        <v>16.019235999999999</v>
      </c>
      <c r="E457" s="40">
        <v>15.81</v>
      </c>
      <c r="F457" s="40">
        <f t="shared" ref="F457" si="102">C457*(E457-D457)</f>
        <v>-1711.1320079999907</v>
      </c>
      <c r="G457" s="40">
        <f t="shared" ref="G457" si="103">IF(C457=0, 0,D457*C457)</f>
        <v>131005.31200799999</v>
      </c>
      <c r="H457" s="231">
        <f t="shared" ref="H457" si="104">IF(C457=0, D457, (E457-D457)/D457)</f>
        <v>-1.3061546755413234E-2</v>
      </c>
      <c r="I457" s="40"/>
    </row>
    <row r="458" spans="2:9" x14ac:dyDescent="0.25">
      <c r="B458" s="157">
        <v>42646</v>
      </c>
      <c r="C458" s="10">
        <v>8178</v>
      </c>
      <c r="D458" s="242">
        <v>16.019235999999999</v>
      </c>
      <c r="E458" s="40">
        <v>15.98</v>
      </c>
      <c r="F458" s="40">
        <f t="shared" ref="F458:F467" si="105">C458*(E458-D458)</f>
        <v>-320.8720079999913</v>
      </c>
      <c r="G458" s="40">
        <f t="shared" ref="G458:G467" si="106">IF(C458=0, 0,D458*C458)</f>
        <v>131005.31200799999</v>
      </c>
      <c r="H458" s="231">
        <f t="shared" ref="H458:H467" si="107">IF(C458=0, D458, (E458-D458)/D458)</f>
        <v>-2.4493053226757469E-3</v>
      </c>
      <c r="I458" s="40"/>
    </row>
    <row r="459" spans="2:9" x14ac:dyDescent="0.25">
      <c r="B459" s="157">
        <v>42647</v>
      </c>
      <c r="C459" s="10">
        <v>8678</v>
      </c>
      <c r="D459" s="242">
        <v>16.010061</v>
      </c>
      <c r="E459" s="40">
        <v>15.63</v>
      </c>
      <c r="F459" s="40">
        <f t="shared" si="105"/>
        <v>-3298.169357999996</v>
      </c>
      <c r="G459" s="40">
        <f t="shared" si="106"/>
        <v>138935.309358</v>
      </c>
      <c r="H459" s="231">
        <f t="shared" si="107"/>
        <v>-2.3738885192255015E-2</v>
      </c>
      <c r="I459" s="40"/>
    </row>
    <row r="460" spans="2:9" x14ac:dyDescent="0.25">
      <c r="B460" s="157">
        <v>42647</v>
      </c>
      <c r="C460" s="10">
        <v>9178</v>
      </c>
      <c r="D460" s="242">
        <v>15.988811</v>
      </c>
      <c r="E460" s="40">
        <v>15.63</v>
      </c>
      <c r="F460" s="40">
        <f t="shared" si="105"/>
        <v>-3293.1673579999938</v>
      </c>
      <c r="G460" s="40">
        <f t="shared" si="106"/>
        <v>146745.30735799999</v>
      </c>
      <c r="H460" s="231">
        <f t="shared" si="107"/>
        <v>-2.2441381038277287E-2</v>
      </c>
      <c r="I460" s="40"/>
    </row>
    <row r="461" spans="2:9" x14ac:dyDescent="0.25">
      <c r="B461" s="157">
        <v>42648</v>
      </c>
      <c r="C461" s="10">
        <v>8178</v>
      </c>
      <c r="D461" s="242">
        <v>15.977725</v>
      </c>
      <c r="E461" s="40">
        <v>16.12</v>
      </c>
      <c r="F461" s="40">
        <f t="shared" si="105"/>
        <v>1163.524950000012</v>
      </c>
      <c r="G461" s="40">
        <f t="shared" si="106"/>
        <v>130665.83504999999</v>
      </c>
      <c r="H461" s="231">
        <f t="shared" si="107"/>
        <v>8.904584351026288E-3</v>
      </c>
      <c r="I461" s="40">
        <v>15.75</v>
      </c>
    </row>
    <row r="462" spans="2:9" x14ac:dyDescent="0.25">
      <c r="B462" s="157">
        <v>42648</v>
      </c>
      <c r="C462" s="282">
        <v>7678</v>
      </c>
      <c r="D462" s="338">
        <v>15.951529000000001</v>
      </c>
      <c r="E462" s="40">
        <v>16.12</v>
      </c>
      <c r="F462" s="40">
        <f t="shared" si="105"/>
        <v>1293.5203380000021</v>
      </c>
      <c r="G462" s="40">
        <f t="shared" si="106"/>
        <v>122475.839662</v>
      </c>
      <c r="H462" s="231">
        <f t="shared" si="107"/>
        <v>1.0561432700275958E-2</v>
      </c>
      <c r="I462" s="40" t="s">
        <v>312</v>
      </c>
    </row>
    <row r="463" spans="2:9" x14ac:dyDescent="0.25">
      <c r="B463" s="157">
        <v>42649</v>
      </c>
      <c r="C463" s="10">
        <v>8678</v>
      </c>
      <c r="D463" s="242">
        <v>15.941579000000001</v>
      </c>
      <c r="E463" s="40">
        <v>16.079999999999998</v>
      </c>
      <c r="F463" s="40">
        <f t="shared" si="105"/>
        <v>1201.2174379999781</v>
      </c>
      <c r="G463" s="40">
        <f t="shared" si="106"/>
        <v>138341.022562</v>
      </c>
      <c r="H463" s="231">
        <f t="shared" si="107"/>
        <v>8.683016908174369E-3</v>
      </c>
      <c r="I463" s="40"/>
    </row>
    <row r="464" spans="2:9" x14ac:dyDescent="0.25">
      <c r="B464" s="157">
        <v>42650</v>
      </c>
      <c r="C464" s="10">
        <v>8978</v>
      </c>
      <c r="D464" s="242">
        <v>15.935176999999999</v>
      </c>
      <c r="E464" s="40">
        <v>15.56</v>
      </c>
      <c r="F464" s="40">
        <f t="shared" si="105"/>
        <v>-3368.3391059999908</v>
      </c>
      <c r="G464" s="40">
        <f t="shared" si="106"/>
        <v>143066.01910599999</v>
      </c>
      <c r="H464" s="231">
        <f t="shared" si="107"/>
        <v>-2.354394933925108E-2</v>
      </c>
      <c r="I464" s="40"/>
    </row>
    <row r="465" spans="2:9" x14ac:dyDescent="0.25">
      <c r="B465" s="157">
        <v>42650</v>
      </c>
      <c r="C465" s="10">
        <v>9278</v>
      </c>
      <c r="D465" s="242">
        <v>15.923692000000001</v>
      </c>
      <c r="E465" s="40">
        <v>15.56</v>
      </c>
      <c r="F465" s="40">
        <f t="shared" si="105"/>
        <v>-3374.3343760000034</v>
      </c>
      <c r="G465" s="40">
        <f t="shared" si="106"/>
        <v>147740.01437600001</v>
      </c>
      <c r="H465" s="231">
        <f t="shared" si="107"/>
        <v>-2.2839678134945106E-2</v>
      </c>
      <c r="I465" s="40">
        <v>15.8</v>
      </c>
    </row>
    <row r="466" spans="2:9" x14ac:dyDescent="0.25">
      <c r="B466" s="157">
        <v>42653</v>
      </c>
      <c r="C466" s="282">
        <v>9678</v>
      </c>
      <c r="D466" s="338">
        <v>15.9153</v>
      </c>
      <c r="E466" s="40">
        <v>15.72</v>
      </c>
      <c r="F466" s="40">
        <f t="shared" si="105"/>
        <v>-1890.1133999999961</v>
      </c>
      <c r="G466" s="40">
        <f t="shared" si="106"/>
        <v>154028.27340000001</v>
      </c>
      <c r="H466" s="231">
        <f t="shared" si="107"/>
        <v>-1.2271210721758281E-2</v>
      </c>
      <c r="I466" s="40"/>
    </row>
    <row r="467" spans="2:9" x14ac:dyDescent="0.25">
      <c r="B467" s="157">
        <v>42661</v>
      </c>
      <c r="C467" s="282">
        <v>10000</v>
      </c>
      <c r="D467" s="338">
        <v>15.901258</v>
      </c>
      <c r="E467" s="40">
        <v>14.2</v>
      </c>
      <c r="F467" s="40">
        <f t="shared" si="105"/>
        <v>-17012.580000000009</v>
      </c>
      <c r="G467" s="40">
        <f t="shared" si="106"/>
        <v>159012.58000000002</v>
      </c>
      <c r="H467" s="231">
        <f t="shared" si="107"/>
        <v>-0.10698889358313669</v>
      </c>
      <c r="I467" s="40"/>
    </row>
    <row r="468" spans="2:9" x14ac:dyDescent="0.25">
      <c r="B468" s="157">
        <v>42663</v>
      </c>
      <c r="C468" s="10">
        <v>10000</v>
      </c>
      <c r="D468" s="242">
        <v>15.901258</v>
      </c>
      <c r="E468" s="40">
        <v>14.7</v>
      </c>
      <c r="F468" s="40">
        <f t="shared" ref="F468:F469" si="108">C468*(E468-D468)</f>
        <v>-12012.580000000011</v>
      </c>
      <c r="G468" s="40">
        <f t="shared" ref="G468:G469" si="109">IF(C468=0, 0,D468*C468)</f>
        <v>159012.58000000002</v>
      </c>
      <c r="H468" s="232">
        <f t="shared" ref="H468:H469" si="110">IF(C468=0, D468, (E468-D468)/D468)</f>
        <v>-7.5544840540289399E-2</v>
      </c>
      <c r="I468" s="40"/>
    </row>
    <row r="469" spans="2:9" x14ac:dyDescent="0.25">
      <c r="B469" s="157">
        <v>42668</v>
      </c>
      <c r="C469" s="10">
        <v>11000</v>
      </c>
      <c r="D469" s="242">
        <v>15.74728</v>
      </c>
      <c r="E469" s="40">
        <v>14.18</v>
      </c>
      <c r="F469" s="40">
        <f t="shared" si="108"/>
        <v>-17240.080000000002</v>
      </c>
      <c r="G469" s="40">
        <f t="shared" si="109"/>
        <v>173220.08</v>
      </c>
      <c r="H469" s="232">
        <f t="shared" si="110"/>
        <v>-9.9527029429844413E-2</v>
      </c>
      <c r="I469" s="40"/>
    </row>
    <row r="470" spans="2:9" x14ac:dyDescent="0.25">
      <c r="B470" s="157">
        <v>42670</v>
      </c>
      <c r="C470" s="10">
        <v>11500</v>
      </c>
      <c r="D470" s="242">
        <v>15.679137000000001</v>
      </c>
      <c r="E470" s="40">
        <v>13.95</v>
      </c>
      <c r="F470" s="40">
        <f>C470*(E470-D470)</f>
        <v>-19885.075500000017</v>
      </c>
      <c r="G470" s="40">
        <f>IF(C470=0, 0,D470*C470)</f>
        <v>180310.07550000001</v>
      </c>
      <c r="H470" s="232">
        <f>IF(C470=0, D470, (E470-D470)/D470)</f>
        <v>-0.11028266415428357</v>
      </c>
      <c r="I470" s="40"/>
    </row>
    <row r="471" spans="2:9" x14ac:dyDescent="0.25">
      <c r="B471" s="157">
        <v>42670</v>
      </c>
      <c r="C471" s="10">
        <v>12000</v>
      </c>
      <c r="D471" s="242">
        <v>15.6113</v>
      </c>
      <c r="E471" s="40">
        <v>13.95</v>
      </c>
      <c r="F471" s="40">
        <f t="shared" ref="F471:F478" si="111">C471*(E471-D471)</f>
        <v>-19935.600000000009</v>
      </c>
      <c r="G471" s="40">
        <f t="shared" ref="G471:G478" si="112">IF(C471=0, 0,D471*C471)</f>
        <v>187335.6</v>
      </c>
      <c r="H471" s="232">
        <f t="shared" ref="H471:H478" si="113">IF(C471=0, D471, (E471-D471)/D471)</f>
        <v>-0.10641650599245422</v>
      </c>
      <c r="I471" s="40"/>
    </row>
    <row r="472" spans="2:9" x14ac:dyDescent="0.25">
      <c r="B472" s="157">
        <v>42670</v>
      </c>
      <c r="C472" s="10">
        <v>12500</v>
      </c>
      <c r="D472" s="242">
        <v>15.542006000000001</v>
      </c>
      <c r="E472" s="40">
        <v>13.95</v>
      </c>
      <c r="F472" s="40">
        <f t="shared" si="111"/>
        <v>-19900.075000000015</v>
      </c>
      <c r="G472" s="40">
        <f t="shared" si="112"/>
        <v>194275.07500000001</v>
      </c>
      <c r="H472" s="232">
        <f t="shared" si="113"/>
        <v>-0.10243246592492637</v>
      </c>
      <c r="I472" s="40"/>
    </row>
    <row r="473" spans="2:9" x14ac:dyDescent="0.25">
      <c r="B473" s="157">
        <v>42671</v>
      </c>
      <c r="C473" s="10">
        <v>12500</v>
      </c>
      <c r="D473" s="242">
        <v>15.536431</v>
      </c>
      <c r="E473" s="40">
        <v>13.72</v>
      </c>
      <c r="F473" s="40">
        <f t="shared" si="111"/>
        <v>-22705.387499999997</v>
      </c>
      <c r="G473" s="40">
        <f t="shared" si="112"/>
        <v>194205.38750000001</v>
      </c>
      <c r="H473" s="232">
        <f t="shared" si="113"/>
        <v>-0.11691430290521676</v>
      </c>
      <c r="I473" s="40"/>
    </row>
    <row r="474" spans="2:9" x14ac:dyDescent="0.25">
      <c r="B474" s="157">
        <v>42674</v>
      </c>
      <c r="C474" s="10">
        <v>12500</v>
      </c>
      <c r="D474" s="242">
        <v>15.5313</v>
      </c>
      <c r="E474" s="40">
        <v>13.18</v>
      </c>
      <c r="F474" s="40">
        <f t="shared" si="111"/>
        <v>-29391.250000000004</v>
      </c>
      <c r="G474" s="40">
        <f t="shared" si="112"/>
        <v>194141.25</v>
      </c>
      <c r="H474" s="232">
        <f t="shared" si="113"/>
        <v>-0.15139106192012261</v>
      </c>
      <c r="I474" s="40"/>
    </row>
    <row r="475" spans="2:9" x14ac:dyDescent="0.25">
      <c r="B475" s="157">
        <v>42676</v>
      </c>
      <c r="C475" s="10">
        <v>12500</v>
      </c>
      <c r="D475" s="242">
        <v>15.528746</v>
      </c>
      <c r="E475" s="40">
        <v>12.78</v>
      </c>
      <c r="F475" s="40">
        <f t="shared" si="111"/>
        <v>-34359.325000000004</v>
      </c>
      <c r="G475" s="40">
        <f t="shared" si="112"/>
        <v>194109.32500000001</v>
      </c>
      <c r="H475" s="231">
        <f t="shared" si="113"/>
        <v>-0.17701017197396368</v>
      </c>
      <c r="I475" s="40"/>
    </row>
    <row r="476" spans="2:9" x14ac:dyDescent="0.25">
      <c r="B476" s="157">
        <v>42677</v>
      </c>
      <c r="C476" s="10">
        <v>10000</v>
      </c>
      <c r="D476" s="242">
        <v>15.813000000000001</v>
      </c>
      <c r="E476" s="40">
        <v>14.15</v>
      </c>
      <c r="F476" s="40">
        <f t="shared" si="111"/>
        <v>-16630.000000000004</v>
      </c>
      <c r="G476" s="40">
        <f t="shared" si="112"/>
        <v>158130</v>
      </c>
      <c r="H476" s="231">
        <f t="shared" si="113"/>
        <v>-0.10516663504711314</v>
      </c>
      <c r="I476" s="40"/>
    </row>
    <row r="477" spans="2:9" x14ac:dyDescent="0.25">
      <c r="B477" s="157">
        <v>42678</v>
      </c>
      <c r="C477" s="10">
        <v>11000</v>
      </c>
      <c r="D477" s="242">
        <v>15.62</v>
      </c>
      <c r="E477" s="40">
        <v>13.69</v>
      </c>
      <c r="F477" s="40">
        <f t="shared" si="111"/>
        <v>-21229.999999999996</v>
      </c>
      <c r="G477" s="40">
        <f t="shared" si="112"/>
        <v>171820</v>
      </c>
      <c r="H477" s="231">
        <f t="shared" si="113"/>
        <v>-0.12355953905249678</v>
      </c>
      <c r="I477" s="40"/>
    </row>
    <row r="478" spans="2:9" x14ac:dyDescent="0.25">
      <c r="B478" s="157">
        <v>42701</v>
      </c>
      <c r="C478" s="10">
        <v>7678</v>
      </c>
      <c r="D478" s="242">
        <v>15.484220000000001</v>
      </c>
      <c r="E478" s="40">
        <v>16.28</v>
      </c>
      <c r="F478" s="40">
        <f t="shared" si="111"/>
        <v>6109.9988400000047</v>
      </c>
      <c r="G478" s="40">
        <f t="shared" si="112"/>
        <v>118887.84116000001</v>
      </c>
      <c r="H478" s="231">
        <f t="shared" si="113"/>
        <v>5.1392966516879801E-2</v>
      </c>
      <c r="I478" s="40" t="s">
        <v>329</v>
      </c>
    </row>
    <row r="479" spans="2:9" x14ac:dyDescent="0.25">
      <c r="B479" s="157">
        <v>42702</v>
      </c>
      <c r="C479" s="10">
        <v>8178</v>
      </c>
      <c r="D479" s="242">
        <v>15.519399999999999</v>
      </c>
      <c r="E479" s="40">
        <v>15.62</v>
      </c>
      <c r="F479" s="40">
        <f t="shared" ref="F479" si="114">C479*(E479-D479)</f>
        <v>822.70680000000016</v>
      </c>
      <c r="G479" s="40">
        <f t="shared" ref="G479" si="115">IF(C479=0, 0,D479*C479)</f>
        <v>126917.6532</v>
      </c>
      <c r="H479" s="231">
        <f t="shared" ref="H479" si="116">IF(C479=0, D479, (E479-D479)/D479)</f>
        <v>6.4822093637640649E-3</v>
      </c>
      <c r="I479" s="40" t="s">
        <v>338</v>
      </c>
    </row>
    <row r="480" spans="2:9" x14ac:dyDescent="0.25">
      <c r="B480" s="157">
        <v>42702</v>
      </c>
      <c r="C480" s="10">
        <v>8678</v>
      </c>
      <c r="D480" s="242">
        <v>15.5304</v>
      </c>
      <c r="E480" s="40">
        <v>15.54</v>
      </c>
      <c r="F480" s="40">
        <f t="shared" ref="F480:F484" si="117">C480*(E480-D480)</f>
        <v>83.308799999990825</v>
      </c>
      <c r="G480" s="40">
        <f t="shared" ref="G480:G484" si="118">IF(C480=0, 0,D480*C480)</f>
        <v>134772.8112</v>
      </c>
      <c r="H480" s="231">
        <f t="shared" ref="H480:H484" si="119">IF(C480=0, D480, (E480-D480)/D480)</f>
        <v>6.1814248184199655E-4</v>
      </c>
      <c r="I480" s="40"/>
    </row>
    <row r="481" spans="1:10" x14ac:dyDescent="0.25">
      <c r="B481" s="157">
        <v>42703</v>
      </c>
      <c r="C481" s="10">
        <v>8978</v>
      </c>
      <c r="D481" s="242">
        <v>15.5053</v>
      </c>
      <c r="E481" s="40">
        <v>14.95</v>
      </c>
      <c r="F481" s="40">
        <f t="shared" si="117"/>
        <v>-4985.4834000000074</v>
      </c>
      <c r="G481" s="40">
        <f t="shared" si="118"/>
        <v>139206.5834</v>
      </c>
      <c r="H481" s="231">
        <f t="shared" si="119"/>
        <v>-3.5813560524465882E-2</v>
      </c>
      <c r="I481" s="40"/>
    </row>
    <row r="482" spans="1:10" x14ac:dyDescent="0.25">
      <c r="B482" s="157">
        <v>42704</v>
      </c>
      <c r="C482" s="10">
        <v>5178</v>
      </c>
      <c r="D482" s="242">
        <v>14.3947</v>
      </c>
      <c r="E482" s="40">
        <v>18.059999999999999</v>
      </c>
      <c r="F482" s="40">
        <f t="shared" si="117"/>
        <v>18978.923399999992</v>
      </c>
      <c r="G482" s="40">
        <f t="shared" si="118"/>
        <v>74535.756600000008</v>
      </c>
      <c r="H482" s="231">
        <f t="shared" si="119"/>
        <v>0.25462843963403187</v>
      </c>
      <c r="I482" s="40"/>
    </row>
    <row r="483" spans="1:10" x14ac:dyDescent="0.25">
      <c r="B483" s="157">
        <v>42705</v>
      </c>
      <c r="C483" s="10">
        <v>4678</v>
      </c>
      <c r="D483" s="242">
        <v>13.905799999999999</v>
      </c>
      <c r="E483" s="40">
        <v>17.89</v>
      </c>
      <c r="F483" s="40">
        <f t="shared" si="117"/>
        <v>18638.087600000006</v>
      </c>
      <c r="G483" s="40">
        <f t="shared" si="118"/>
        <v>65051.332399999999</v>
      </c>
      <c r="H483" s="231">
        <f t="shared" si="119"/>
        <v>0.28651354111234173</v>
      </c>
      <c r="I483" s="40"/>
    </row>
    <row r="484" spans="1:10" x14ac:dyDescent="0.25">
      <c r="B484" s="157">
        <v>42705</v>
      </c>
      <c r="C484" s="7">
        <v>5000</v>
      </c>
      <c r="D484" s="443">
        <v>14.1645</v>
      </c>
      <c r="E484" s="40">
        <v>17.89</v>
      </c>
      <c r="F484" s="40">
        <f t="shared" si="117"/>
        <v>18627.5</v>
      </c>
      <c r="G484" s="40">
        <f t="shared" si="118"/>
        <v>70822.5</v>
      </c>
      <c r="H484" s="231">
        <f t="shared" si="119"/>
        <v>0.2630166966712556</v>
      </c>
      <c r="I484" s="40"/>
    </row>
    <row r="485" spans="1:10" x14ac:dyDescent="0.25">
      <c r="B485" s="157">
        <v>42708</v>
      </c>
      <c r="C485" s="10">
        <v>5000</v>
      </c>
      <c r="D485" s="242">
        <v>14.1645</v>
      </c>
      <c r="E485" s="40">
        <v>18.2</v>
      </c>
      <c r="F485" s="40">
        <f t="shared" ref="F485:F489" si="120">C485*(E485-D485)</f>
        <v>20177.499999999996</v>
      </c>
      <c r="G485" s="40">
        <f t="shared" ref="G485:G489" si="121">IF(C485=0, 0,D485*C485)</f>
        <v>70822.5</v>
      </c>
      <c r="H485" s="231">
        <f t="shared" ref="H485:H489" si="122">IF(C485=0, D485, (E485-D485)/D485)</f>
        <v>0.28490239683716323</v>
      </c>
      <c r="I485" s="40"/>
    </row>
    <row r="486" spans="1:10" x14ac:dyDescent="0.25">
      <c r="B486" s="157">
        <v>42711</v>
      </c>
      <c r="C486" s="10">
        <v>5000</v>
      </c>
      <c r="D486" s="242">
        <v>14.143514</v>
      </c>
      <c r="E486" s="40">
        <v>18.420000000000002</v>
      </c>
      <c r="F486" s="40">
        <f t="shared" si="120"/>
        <v>21382.430000000011</v>
      </c>
      <c r="G486" s="40">
        <f t="shared" si="121"/>
        <v>70717.569999999992</v>
      </c>
      <c r="H486" s="231">
        <f t="shared" si="122"/>
        <v>0.3023637548631834</v>
      </c>
      <c r="I486" s="40"/>
    </row>
    <row r="487" spans="1:10" x14ac:dyDescent="0.25">
      <c r="B487" s="157">
        <v>42713</v>
      </c>
      <c r="C487" s="10">
        <v>5000</v>
      </c>
      <c r="D487" s="242">
        <v>14.127554</v>
      </c>
      <c r="E487" s="40">
        <v>18.25</v>
      </c>
      <c r="F487" s="40">
        <f t="shared" si="120"/>
        <v>20612.23</v>
      </c>
      <c r="G487" s="40">
        <f t="shared" si="121"/>
        <v>70637.77</v>
      </c>
      <c r="H487" s="231">
        <f t="shared" si="122"/>
        <v>0.29180182216964096</v>
      </c>
      <c r="I487" s="40"/>
    </row>
    <row r="488" spans="1:10" x14ac:dyDescent="0.25">
      <c r="B488" s="157">
        <v>42716</v>
      </c>
      <c r="C488" s="10">
        <v>5000</v>
      </c>
      <c r="D488" s="242">
        <v>14.0276</v>
      </c>
      <c r="E488" s="40">
        <v>18.489999999999998</v>
      </c>
      <c r="F488" s="40">
        <f t="shared" si="120"/>
        <v>22311.999999999993</v>
      </c>
      <c r="G488" s="40">
        <f t="shared" si="121"/>
        <v>70138</v>
      </c>
      <c r="H488" s="231">
        <f t="shared" si="122"/>
        <v>0.3181157147338104</v>
      </c>
      <c r="I488" s="40" t="s">
        <v>189</v>
      </c>
    </row>
    <row r="489" spans="1:10" x14ac:dyDescent="0.25">
      <c r="B489" s="157">
        <v>42718</v>
      </c>
      <c r="C489" s="7">
        <v>5000</v>
      </c>
      <c r="D489" s="443">
        <v>14.025399999999999</v>
      </c>
      <c r="E489" s="40">
        <v>18.2</v>
      </c>
      <c r="F489" s="40">
        <f t="shared" si="120"/>
        <v>20873</v>
      </c>
      <c r="G489" s="40">
        <f t="shared" si="121"/>
        <v>70127</v>
      </c>
      <c r="H489" s="231">
        <f t="shared" si="122"/>
        <v>0.29764569994438661</v>
      </c>
      <c r="I489" s="40">
        <v>13.8</v>
      </c>
    </row>
    <row r="490" spans="1:10" x14ac:dyDescent="0.25">
      <c r="B490" s="157">
        <v>42726</v>
      </c>
      <c r="C490" s="10">
        <v>5000</v>
      </c>
      <c r="D490" s="242">
        <v>14.025399999999999</v>
      </c>
      <c r="E490" s="40">
        <v>18.04</v>
      </c>
      <c r="F490" s="40">
        <f t="shared" ref="F490:F491" si="123">C490*(E490-D490)</f>
        <v>20073</v>
      </c>
      <c r="G490" s="40">
        <f t="shared" ref="G490:G491" si="124">IF(C490=0, 0,D490*C490)</f>
        <v>70127</v>
      </c>
      <c r="H490" s="231">
        <f t="shared" ref="H490:H491" si="125">IF(C490=0, D490, (E490-D490)/D490)</f>
        <v>0.28623782565916123</v>
      </c>
      <c r="I490" s="40"/>
    </row>
    <row r="491" spans="1:10" x14ac:dyDescent="0.25">
      <c r="B491" s="157">
        <v>42733</v>
      </c>
      <c r="C491" s="10">
        <v>6000</v>
      </c>
      <c r="D491" s="242">
        <v>14.627558000000001</v>
      </c>
      <c r="E491" s="40">
        <v>17.57</v>
      </c>
      <c r="F491" s="236">
        <f t="shared" si="123"/>
        <v>17654.651999999998</v>
      </c>
      <c r="G491" s="40">
        <f t="shared" si="124"/>
        <v>87765.347999999998</v>
      </c>
      <c r="H491" s="232">
        <f t="shared" si="125"/>
        <v>0.20115743174629694</v>
      </c>
      <c r="I491" s="40"/>
      <c r="J491" s="663"/>
    </row>
    <row r="492" spans="1:10" x14ac:dyDescent="0.25">
      <c r="B492" s="157">
        <v>42734</v>
      </c>
      <c r="C492" s="10">
        <v>6000</v>
      </c>
      <c r="D492" s="242">
        <v>14.562623</v>
      </c>
      <c r="E492" s="40">
        <v>17.309999999999999</v>
      </c>
      <c r="F492" s="236">
        <f t="shared" ref="F492:F494" si="126">C492*(E492-D492)</f>
        <v>16484.261999999992</v>
      </c>
      <c r="G492" s="40">
        <f t="shared" ref="G492:G494" si="127">IF(C492=0, 0,D492*C492)</f>
        <v>87375.737999999998</v>
      </c>
      <c r="H492" s="232">
        <f t="shared" ref="H492:H494" si="128">IF(C492=0, D492, (E492-D492)/D492)</f>
        <v>0.18865948806063293</v>
      </c>
      <c r="I492" s="40"/>
    </row>
    <row r="493" spans="1:10" x14ac:dyDescent="0.25">
      <c r="B493" s="157">
        <v>42739</v>
      </c>
      <c r="C493" s="10">
        <v>5500</v>
      </c>
      <c r="D493" s="242">
        <v>14.242898</v>
      </c>
      <c r="E493" s="40">
        <v>18.05</v>
      </c>
      <c r="F493" s="236">
        <f t="shared" si="126"/>
        <v>20939.061000000002</v>
      </c>
      <c r="G493" s="40">
        <f t="shared" si="127"/>
        <v>78335.938999999998</v>
      </c>
      <c r="H493" s="232">
        <f t="shared" si="128"/>
        <v>0.26729827033796072</v>
      </c>
      <c r="I493" s="40"/>
    </row>
    <row r="494" spans="1:10" x14ac:dyDescent="0.25">
      <c r="B494" s="157">
        <v>42741</v>
      </c>
      <c r="C494" s="10">
        <v>6000</v>
      </c>
      <c r="D494" s="242">
        <v>14.54599</v>
      </c>
      <c r="E494" s="40">
        <v>17.98</v>
      </c>
      <c r="F494" s="236">
        <f t="shared" si="126"/>
        <v>20604.060000000005</v>
      </c>
      <c r="G494" s="40">
        <f t="shared" si="127"/>
        <v>87275.94</v>
      </c>
      <c r="H494" s="232">
        <f t="shared" si="128"/>
        <v>0.23607949682352322</v>
      </c>
      <c r="I494" s="40"/>
    </row>
    <row r="495" spans="1:10" x14ac:dyDescent="0.25">
      <c r="B495" s="157">
        <v>42748</v>
      </c>
      <c r="C495" s="10">
        <v>6000</v>
      </c>
      <c r="D495" s="242">
        <v>14.527687999999999</v>
      </c>
      <c r="E495" s="40">
        <v>17.46</v>
      </c>
      <c r="F495" s="236">
        <f t="shared" ref="F495" si="129">C495*(E495-D495)</f>
        <v>17593.872000000007</v>
      </c>
      <c r="G495" s="40">
        <f t="shared" ref="G495" si="130">IF(C495=0, 0,D495*C495)</f>
        <v>87166.127999999997</v>
      </c>
      <c r="H495" s="232">
        <f t="shared" ref="H495" si="131">IF(C495=0, D495, (E495-D495)/D495)</f>
        <v>0.20184299112150547</v>
      </c>
      <c r="I495" s="40"/>
    </row>
    <row r="496" spans="1:10" x14ac:dyDescent="0.25">
      <c r="A496" s="235" t="s">
        <v>418</v>
      </c>
      <c r="B496" s="157">
        <v>42754</v>
      </c>
      <c r="C496" s="10">
        <v>6000</v>
      </c>
      <c r="D496" s="242">
        <v>14.527687999999999</v>
      </c>
      <c r="E496" s="40">
        <v>17.27</v>
      </c>
      <c r="F496" s="236">
        <f t="shared" ref="F496" si="132">C496*(E496-D496)</f>
        <v>16453.871999999999</v>
      </c>
      <c r="G496" s="40">
        <f t="shared" ref="G496" si="133">IF(C496=0, 0,D496*C496)</f>
        <v>87166.127999999997</v>
      </c>
      <c r="H496" s="232">
        <f t="shared" ref="H496" si="134">IF(C496=0, D496, (E496-D496)/D496)</f>
        <v>0.1887645164185795</v>
      </c>
      <c r="I496" s="40"/>
    </row>
    <row r="497" spans="1:9" x14ac:dyDescent="0.25">
      <c r="A497" t="s">
        <v>418</v>
      </c>
      <c r="B497" s="157">
        <v>42760</v>
      </c>
      <c r="C497" s="10">
        <v>6000</v>
      </c>
      <c r="D497" s="242">
        <v>14.527687999999999</v>
      </c>
      <c r="E497" s="40">
        <v>17.75</v>
      </c>
      <c r="F497" s="236">
        <f t="shared" ref="F497:F505" si="135">C497*(E497-D497)</f>
        <v>19333.872000000003</v>
      </c>
      <c r="G497" s="40">
        <f t="shared" ref="G497:G505" si="136">IF(C497=0, 0,D497*C497)</f>
        <v>87166.127999999997</v>
      </c>
      <c r="H497" s="232">
        <f t="shared" ref="H497:H505" si="137">IF(C497=0, D497, (E497-D497)/D497)</f>
        <v>0.22180487356281334</v>
      </c>
      <c r="I497" s="40"/>
    </row>
    <row r="498" spans="1:9" x14ac:dyDescent="0.25">
      <c r="A498" t="s">
        <v>466</v>
      </c>
      <c r="B498" s="157">
        <v>42761</v>
      </c>
      <c r="C498" s="10">
        <v>6000</v>
      </c>
      <c r="D498" s="242">
        <v>14.50817</v>
      </c>
      <c r="E498" s="40">
        <v>17.75</v>
      </c>
      <c r="F498" s="236">
        <f t="shared" si="135"/>
        <v>19450.98</v>
      </c>
      <c r="G498" s="40">
        <f t="shared" si="136"/>
        <v>87049.02</v>
      </c>
      <c r="H498" s="232">
        <f t="shared" si="137"/>
        <v>0.22344858104088938</v>
      </c>
      <c r="I498" s="40"/>
    </row>
    <row r="499" spans="1:9" x14ac:dyDescent="0.25">
      <c r="A499" t="s">
        <v>478</v>
      </c>
      <c r="B499" s="157">
        <v>42762</v>
      </c>
      <c r="C499" s="10">
        <v>6100</v>
      </c>
      <c r="D499" s="242">
        <v>14.553610000000001</v>
      </c>
      <c r="E499" s="40">
        <v>17.41</v>
      </c>
      <c r="F499" s="236">
        <f t="shared" si="135"/>
        <v>17423.978999999996</v>
      </c>
      <c r="G499" s="40">
        <f t="shared" si="136"/>
        <v>88777.021000000008</v>
      </c>
      <c r="H499" s="232">
        <f t="shared" si="137"/>
        <v>0.19626676817641803</v>
      </c>
      <c r="I499" s="40"/>
    </row>
    <row r="500" spans="1:9" x14ac:dyDescent="0.25">
      <c r="A500" t="s">
        <v>505</v>
      </c>
      <c r="B500" s="157">
        <v>42765</v>
      </c>
      <c r="C500" s="10">
        <v>6900</v>
      </c>
      <c r="D500" s="242">
        <v>14.793915999999999</v>
      </c>
      <c r="E500" s="40">
        <v>16.53</v>
      </c>
      <c r="F500" s="236">
        <f t="shared" si="135"/>
        <v>11978.979600000011</v>
      </c>
      <c r="G500" s="40">
        <f t="shared" si="136"/>
        <v>102078.02039999999</v>
      </c>
      <c r="H500" s="232">
        <f t="shared" si="137"/>
        <v>0.11735121383682331</v>
      </c>
      <c r="I500" s="40"/>
    </row>
    <row r="501" spans="1:9" x14ac:dyDescent="0.25">
      <c r="A501" t="s">
        <v>507</v>
      </c>
      <c r="B501" s="157">
        <v>42766</v>
      </c>
      <c r="C501" s="10">
        <v>6900</v>
      </c>
      <c r="D501" s="242">
        <v>14.783497000000001</v>
      </c>
      <c r="E501" s="40">
        <v>16.75</v>
      </c>
      <c r="F501" s="236">
        <f t="shared" si="135"/>
        <v>13568.870699999996</v>
      </c>
      <c r="G501" s="40">
        <f t="shared" si="136"/>
        <v>102006.1293</v>
      </c>
      <c r="H501" s="232">
        <f t="shared" si="137"/>
        <v>0.13302015078029233</v>
      </c>
      <c r="I501" s="40"/>
    </row>
    <row r="502" spans="1:9" x14ac:dyDescent="0.25">
      <c r="B502" s="157">
        <v>42767</v>
      </c>
      <c r="C502" s="10">
        <v>6000</v>
      </c>
      <c r="D502" s="242">
        <v>14.442175000000001</v>
      </c>
      <c r="E502" s="40">
        <v>16.59</v>
      </c>
      <c r="F502" s="236">
        <f t="shared" si="135"/>
        <v>12886.949999999995</v>
      </c>
      <c r="G502" s="40">
        <f t="shared" si="136"/>
        <v>86653.05</v>
      </c>
      <c r="H502" s="232">
        <f t="shared" si="137"/>
        <v>0.14871894295699914</v>
      </c>
      <c r="I502" s="40"/>
    </row>
    <row r="503" spans="1:9" x14ac:dyDescent="0.25">
      <c r="B503" s="157">
        <v>42767</v>
      </c>
      <c r="C503" s="10">
        <v>7000</v>
      </c>
      <c r="D503" s="242">
        <v>14.725436</v>
      </c>
      <c r="E503" s="40">
        <v>16.59</v>
      </c>
      <c r="F503" s="236">
        <f t="shared" si="135"/>
        <v>13051.947999999999</v>
      </c>
      <c r="G503" s="40">
        <f t="shared" si="136"/>
        <v>103078.052</v>
      </c>
      <c r="H503" s="232">
        <f t="shared" si="137"/>
        <v>0.1266219893251378</v>
      </c>
      <c r="I503" s="40"/>
    </row>
    <row r="504" spans="1:9" x14ac:dyDescent="0.25">
      <c r="B504" s="157">
        <v>42767</v>
      </c>
      <c r="C504" s="10">
        <v>7200</v>
      </c>
      <c r="D504" s="242">
        <v>14.771951</v>
      </c>
      <c r="E504" s="40">
        <v>16.59</v>
      </c>
      <c r="F504" s="236">
        <f t="shared" si="135"/>
        <v>13089.952800000001</v>
      </c>
      <c r="G504" s="40">
        <f t="shared" si="136"/>
        <v>106358.0472</v>
      </c>
      <c r="H504" s="232">
        <f t="shared" si="137"/>
        <v>0.12307439958337259</v>
      </c>
      <c r="I504" s="40"/>
    </row>
    <row r="505" spans="1:9" x14ac:dyDescent="0.25">
      <c r="A505" t="s">
        <v>513</v>
      </c>
      <c r="B505" s="157">
        <v>42767</v>
      </c>
      <c r="C505" s="10">
        <v>6500</v>
      </c>
      <c r="D505" s="242">
        <v>14.578353999999999</v>
      </c>
      <c r="E505" s="40">
        <v>16.59</v>
      </c>
      <c r="F505" s="236">
        <f t="shared" si="135"/>
        <v>13075.699000000004</v>
      </c>
      <c r="G505" s="40">
        <f t="shared" si="136"/>
        <v>94759.300999999992</v>
      </c>
      <c r="H505" s="232">
        <f t="shared" si="137"/>
        <v>0.13798855481215511</v>
      </c>
      <c r="I505" s="40"/>
    </row>
    <row r="506" spans="1:9" x14ac:dyDescent="0.25">
      <c r="B506" s="157"/>
      <c r="C506" s="10"/>
      <c r="D506" s="242"/>
      <c r="E506" s="40"/>
      <c r="F506" s="236"/>
      <c r="G506" s="40"/>
      <c r="H506" s="232"/>
      <c r="I506" s="40"/>
    </row>
    <row r="507" spans="1:9" x14ac:dyDescent="0.25">
      <c r="B507" s="157"/>
      <c r="C507" s="10"/>
      <c r="D507" s="242"/>
      <c r="E507" s="40"/>
      <c r="F507" s="236"/>
      <c r="G507" s="40"/>
      <c r="H507" s="232"/>
      <c r="I507" s="40"/>
    </row>
    <row r="508" spans="1:9" x14ac:dyDescent="0.25">
      <c r="B508" s="157"/>
      <c r="C508" s="10"/>
      <c r="D508" s="242"/>
      <c r="E508" s="40"/>
      <c r="F508" s="236"/>
      <c r="G508" s="40"/>
      <c r="H508" s="232"/>
      <c r="I508" s="40"/>
    </row>
    <row r="509" spans="1:9" x14ac:dyDescent="0.25">
      <c r="B509" s="157"/>
      <c r="C509" s="10"/>
      <c r="D509" s="242"/>
      <c r="E509" s="40"/>
      <c r="F509" s="236"/>
      <c r="G509" s="40"/>
      <c r="H509" s="232"/>
      <c r="I509" s="40"/>
    </row>
    <row r="510" spans="1:9" x14ac:dyDescent="0.25">
      <c r="B510" s="157"/>
      <c r="C510" s="10"/>
      <c r="D510" s="242"/>
      <c r="E510" s="40"/>
      <c r="F510" s="236"/>
      <c r="G510" s="40"/>
      <c r="H510" s="232"/>
      <c r="I510" s="40"/>
    </row>
    <row r="511" spans="1:9" x14ac:dyDescent="0.25">
      <c r="B511" s="157"/>
      <c r="C511" s="10"/>
      <c r="D511" s="242"/>
      <c r="E511" s="40"/>
      <c r="F511" s="236"/>
      <c r="G511" s="40"/>
      <c r="H511" s="232"/>
      <c r="I511" s="40"/>
    </row>
    <row r="512" spans="1:9" x14ac:dyDescent="0.25">
      <c r="B512" s="157"/>
      <c r="C512" s="10"/>
      <c r="D512" s="242"/>
      <c r="E512" s="40"/>
      <c r="F512" s="236"/>
      <c r="G512" s="40"/>
      <c r="H512" s="232"/>
      <c r="I512" s="40"/>
    </row>
    <row r="513" spans="2:9" x14ac:dyDescent="0.25">
      <c r="B513" s="157"/>
      <c r="C513" s="10"/>
      <c r="D513" s="242"/>
      <c r="E513" s="40"/>
      <c r="F513" s="236"/>
      <c r="G513" s="40"/>
      <c r="H513" s="232"/>
      <c r="I513" s="40"/>
    </row>
    <row r="514" spans="2:9" x14ac:dyDescent="0.25">
      <c r="B514" s="157"/>
      <c r="C514" s="10"/>
      <c r="D514" s="242"/>
      <c r="E514" s="40"/>
      <c r="F514" s="236"/>
      <c r="G514" s="40"/>
      <c r="H514" s="232"/>
      <c r="I514" s="40"/>
    </row>
    <row r="515" spans="2:9" x14ac:dyDescent="0.25">
      <c r="B515" s="157"/>
      <c r="C515" s="10"/>
      <c r="D515" s="242"/>
      <c r="E515" s="40"/>
      <c r="F515" s="236"/>
      <c r="G515" s="40"/>
      <c r="H515" s="232"/>
      <c r="I515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67:F285 H267:H285 H420 F420 H491:H515 F491:F515">
    <cfRule type="expression" dxfId="841" priority="88">
      <formula>F267&gt;0</formula>
    </cfRule>
    <cfRule type="expression" dxfId="840" priority="89">
      <formula>F267&lt;0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0:F266">
    <cfRule type="expression" dxfId="839" priority="81">
      <formula>F260&gt;0</formula>
    </cfRule>
    <cfRule type="expression" dxfId="838" priority="82">
      <formula>F260&lt;0</formula>
    </cfRule>
  </conditionalFormatting>
  <conditionalFormatting sqref="H260:H266">
    <cfRule type="expression" dxfId="837" priority="77">
      <formula>H260&gt;0</formula>
    </cfRule>
    <cfRule type="expression" dxfId="836" priority="78">
      <formula>H260&lt;0</formula>
    </cfRule>
  </conditionalFormatting>
  <conditionalFormatting sqref="Q8">
    <cfRule type="expression" dxfId="835" priority="63">
      <formula>Q8&gt;0</formula>
    </cfRule>
    <cfRule type="expression" dxfId="834" priority="64">
      <formula>Q8&lt;0</formula>
    </cfRule>
  </conditionalFormatting>
  <conditionalFormatting sqref="Q7">
    <cfRule type="expression" dxfId="833" priority="65">
      <formula>Q7&gt;0</formula>
    </cfRule>
    <cfRule type="expression" dxfId="832" priority="66">
      <formula>Q7&lt;0</formula>
    </cfRule>
  </conditionalFormatting>
  <conditionalFormatting sqref="F368:F374">
    <cfRule type="expression" dxfId="831" priority="37">
      <formula>F368&gt;0</formula>
    </cfRule>
    <cfRule type="expression" dxfId="830" priority="38">
      <formula>F368&lt;0</formula>
    </cfRule>
  </conditionalFormatting>
  <conditionalFormatting sqref="F293:F311 H293:H311">
    <cfRule type="expression" dxfId="829" priority="59">
      <formula>F293&gt;0</formula>
    </cfRule>
    <cfRule type="expression" dxfId="828" priority="60">
      <formula>F293&lt;0</formula>
    </cfRule>
  </conditionalFormatting>
  <conditionalFormatting sqref="F286:F292">
    <cfRule type="expression" dxfId="827" priority="57">
      <formula>F286&gt;0</formula>
    </cfRule>
    <cfRule type="expression" dxfId="826" priority="58">
      <formula>F286&lt;0</formula>
    </cfRule>
  </conditionalFormatting>
  <conditionalFormatting sqref="H286:H292">
    <cfRule type="expression" dxfId="825" priority="55">
      <formula>H286&gt;0</formula>
    </cfRule>
    <cfRule type="expression" dxfId="824" priority="56">
      <formula>H286&lt;0</formula>
    </cfRule>
  </conditionalFormatting>
  <conditionalFormatting sqref="F319:F337 H319:H337">
    <cfRule type="expression" dxfId="823" priority="53">
      <formula>F319&gt;0</formula>
    </cfRule>
    <cfRule type="expression" dxfId="822" priority="54">
      <formula>F319&lt;0</formula>
    </cfRule>
  </conditionalFormatting>
  <conditionalFormatting sqref="F312:F318">
    <cfRule type="expression" dxfId="821" priority="51">
      <formula>F312&gt;0</formula>
    </cfRule>
    <cfRule type="expression" dxfId="820" priority="52">
      <formula>F312&lt;0</formula>
    </cfRule>
  </conditionalFormatting>
  <conditionalFormatting sqref="H312:H318">
    <cfRule type="expression" dxfId="819" priority="49">
      <formula>H312&gt;0</formula>
    </cfRule>
    <cfRule type="expression" dxfId="818" priority="50">
      <formula>H312&lt;0</formula>
    </cfRule>
  </conditionalFormatting>
  <conditionalFormatting sqref="F345:F362 H345:H362">
    <cfRule type="expression" dxfId="817" priority="47">
      <formula>F345&gt;0</formula>
    </cfRule>
    <cfRule type="expression" dxfId="816" priority="48">
      <formula>F345&lt;0</formula>
    </cfRule>
  </conditionalFormatting>
  <conditionalFormatting sqref="F338:F344">
    <cfRule type="expression" dxfId="815" priority="45">
      <formula>F338&gt;0</formula>
    </cfRule>
    <cfRule type="expression" dxfId="814" priority="46">
      <formula>F338&lt;0</formula>
    </cfRule>
  </conditionalFormatting>
  <conditionalFormatting sqref="H338:H344">
    <cfRule type="expression" dxfId="813" priority="43">
      <formula>H338&gt;0</formula>
    </cfRule>
    <cfRule type="expression" dxfId="812" priority="44">
      <formula>H338&lt;0</formula>
    </cfRule>
  </conditionalFormatting>
  <conditionalFormatting sqref="F363:F367 H363:H367">
    <cfRule type="expression" dxfId="811" priority="41">
      <formula>F363&gt;0</formula>
    </cfRule>
    <cfRule type="expression" dxfId="810" priority="42">
      <formula>F363&lt;0</formula>
    </cfRule>
  </conditionalFormatting>
  <conditionalFormatting sqref="F375:F390 H375:H390">
    <cfRule type="expression" dxfId="809" priority="39">
      <formula>F375&gt;0</formula>
    </cfRule>
    <cfRule type="expression" dxfId="808" priority="40">
      <formula>F375&lt;0</formula>
    </cfRule>
  </conditionalFormatting>
  <conditionalFormatting sqref="H368:H374">
    <cfRule type="expression" dxfId="807" priority="35">
      <formula>H368&gt;0</formula>
    </cfRule>
    <cfRule type="expression" dxfId="806" priority="36">
      <formula>H368&lt;0</formula>
    </cfRule>
  </conditionalFormatting>
  <conditionalFormatting sqref="F391 H391">
    <cfRule type="expression" dxfId="805" priority="33">
      <formula>F391&gt;0</formula>
    </cfRule>
    <cfRule type="expression" dxfId="804" priority="34">
      <formula>F391&lt;0</formula>
    </cfRule>
  </conditionalFormatting>
  <conditionalFormatting sqref="F392:F396 H392:H396">
    <cfRule type="expression" dxfId="803" priority="31">
      <formula>F392&gt;0</formula>
    </cfRule>
    <cfRule type="expression" dxfId="802" priority="32">
      <formula>F392&lt;0</formula>
    </cfRule>
  </conditionalFormatting>
  <conditionalFormatting sqref="F404:F419 H404:H419">
    <cfRule type="expression" dxfId="801" priority="29">
      <formula>F404&gt;0</formula>
    </cfRule>
    <cfRule type="expression" dxfId="800" priority="30">
      <formula>F404&lt;0</formula>
    </cfRule>
  </conditionalFormatting>
  <conditionalFormatting sqref="F397:F403">
    <cfRule type="expression" dxfId="799" priority="27">
      <formula>F397&gt;0</formula>
    </cfRule>
    <cfRule type="expression" dxfId="798" priority="28">
      <formula>F397&lt;0</formula>
    </cfRule>
  </conditionalFormatting>
  <conditionalFormatting sqref="H397:H403">
    <cfRule type="expression" dxfId="797" priority="25">
      <formula>H397&gt;0</formula>
    </cfRule>
    <cfRule type="expression" dxfId="796" priority="26">
      <formula>H397&lt;0</formula>
    </cfRule>
  </conditionalFormatting>
  <conditionalFormatting sqref="F421:F426 H421:H426">
    <cfRule type="expression" dxfId="795" priority="23">
      <formula>F421&gt;0</formula>
    </cfRule>
    <cfRule type="expression" dxfId="794" priority="24">
      <formula>F421&lt;0</formula>
    </cfRule>
  </conditionalFormatting>
  <conditionalFormatting sqref="F427 H427">
    <cfRule type="expression" dxfId="793" priority="21">
      <formula>F427&gt;0</formula>
    </cfRule>
    <cfRule type="expression" dxfId="792" priority="22">
      <formula>F427&lt;0</formula>
    </cfRule>
  </conditionalFormatting>
  <conditionalFormatting sqref="F428:F432 H428:H432">
    <cfRule type="expression" dxfId="791" priority="19">
      <formula>F428&gt;0</formula>
    </cfRule>
    <cfRule type="expression" dxfId="790" priority="20">
      <formula>F428&lt;0</formula>
    </cfRule>
  </conditionalFormatting>
  <conditionalFormatting sqref="F440:F455 H440:H455">
    <cfRule type="expression" dxfId="789" priority="17">
      <formula>F440&gt;0</formula>
    </cfRule>
    <cfRule type="expression" dxfId="788" priority="18">
      <formula>F440&lt;0</formula>
    </cfRule>
  </conditionalFormatting>
  <conditionalFormatting sqref="F433:F439">
    <cfRule type="expression" dxfId="787" priority="15">
      <formula>F433&gt;0</formula>
    </cfRule>
    <cfRule type="expression" dxfId="786" priority="16">
      <formula>F433&lt;0</formula>
    </cfRule>
  </conditionalFormatting>
  <conditionalFormatting sqref="H433:H439">
    <cfRule type="expression" dxfId="785" priority="13">
      <formula>H433&gt;0</formula>
    </cfRule>
    <cfRule type="expression" dxfId="784" priority="14">
      <formula>H433&lt;0</formula>
    </cfRule>
  </conditionalFormatting>
  <conditionalFormatting sqref="F456:F461 H456:H461">
    <cfRule type="expression" dxfId="783" priority="11">
      <formula>F456&gt;0</formula>
    </cfRule>
    <cfRule type="expression" dxfId="782" priority="12">
      <formula>F456&lt;0</formula>
    </cfRule>
  </conditionalFormatting>
  <conditionalFormatting sqref="F462 H462">
    <cfRule type="expression" dxfId="781" priority="9">
      <formula>F462&gt;0</formula>
    </cfRule>
    <cfRule type="expression" dxfId="780" priority="10">
      <formula>F462&lt;0</formula>
    </cfRule>
  </conditionalFormatting>
  <conditionalFormatting sqref="F463:F467 H463:H467">
    <cfRule type="expression" dxfId="779" priority="7">
      <formula>F463&gt;0</formula>
    </cfRule>
    <cfRule type="expression" dxfId="778" priority="8">
      <formula>F463&lt;0</formula>
    </cfRule>
  </conditionalFormatting>
  <conditionalFormatting sqref="F475:F490 H475:H490">
    <cfRule type="expression" dxfId="777" priority="5">
      <formula>F475&gt;0</formula>
    </cfRule>
    <cfRule type="expression" dxfId="776" priority="6">
      <formula>F475&lt;0</formula>
    </cfRule>
  </conditionalFormatting>
  <conditionalFormatting sqref="F468:F474">
    <cfRule type="expression" dxfId="775" priority="3">
      <formula>F468&gt;0</formula>
    </cfRule>
    <cfRule type="expression" dxfId="774" priority="4">
      <formula>F468&lt;0</formula>
    </cfRule>
  </conditionalFormatting>
  <conditionalFormatting sqref="H468:H474">
    <cfRule type="expression" dxfId="773" priority="1">
      <formula>H468&gt;0</formula>
    </cfRule>
    <cfRule type="expression" dxfId="772" priority="2">
      <formula>H468&lt;0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9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30" t="s">
        <v>441</v>
      </c>
      <c r="W2" s="133">
        <v>42766</v>
      </c>
      <c r="X2" s="10">
        <v>33.619999999999997</v>
      </c>
      <c r="Y2" s="10">
        <v>33.97</v>
      </c>
      <c r="Z2" s="10">
        <v>33.42</v>
      </c>
      <c r="AA2" s="10">
        <v>33.96</v>
      </c>
      <c r="AB2" s="95">
        <v>5789500</v>
      </c>
      <c r="AC2" s="10">
        <v>33.96</v>
      </c>
      <c r="AD2" s="2">
        <f>Y2-Z2</f>
        <v>0.54999999999999716</v>
      </c>
      <c r="AE2" s="138">
        <f>AC2/AC3-1</f>
        <v>1.0714285714285676E-2</v>
      </c>
    </row>
    <row r="3" spans="1:31" x14ac:dyDescent="0.25">
      <c r="A3" s="23" t="s">
        <v>71</v>
      </c>
      <c r="B3" s="510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34.142000000000003</v>
      </c>
      <c r="T3" s="1"/>
      <c r="W3" s="133">
        <v>42765</v>
      </c>
      <c r="X3" s="10">
        <v>33.24</v>
      </c>
      <c r="Y3" s="10">
        <v>33.619999999999997</v>
      </c>
      <c r="Z3" s="10">
        <v>33.1</v>
      </c>
      <c r="AA3" s="10">
        <v>33.6</v>
      </c>
      <c r="AB3" s="95">
        <v>4063800</v>
      </c>
      <c r="AC3" s="10">
        <v>33.6</v>
      </c>
      <c r="AD3" s="2">
        <f t="shared" ref="AD3:AD66" si="1">Y3-Z3</f>
        <v>0.51999999999999602</v>
      </c>
      <c r="AE3" s="138">
        <f t="shared" ref="AE3:AE66" si="2">AC3/AC4-1</f>
        <v>7.194244604316502E-3</v>
      </c>
    </row>
    <row r="4" spans="1:31" x14ac:dyDescent="0.25">
      <c r="B4" s="510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33.44</v>
      </c>
      <c r="R4" s="505">
        <v>-1.5299999999999999E-2</v>
      </c>
      <c r="T4" s="163"/>
      <c r="W4" s="133">
        <v>42762</v>
      </c>
      <c r="X4" s="10">
        <v>33.74</v>
      </c>
      <c r="Y4" s="10">
        <v>33.74</v>
      </c>
      <c r="Z4" s="10">
        <v>32.99</v>
      </c>
      <c r="AA4" s="10">
        <v>33.36</v>
      </c>
      <c r="AB4" s="95">
        <v>5281900</v>
      </c>
      <c r="AC4" s="10">
        <v>33.36</v>
      </c>
      <c r="AD4" s="2">
        <f t="shared" si="1"/>
        <v>0.75</v>
      </c>
      <c r="AE4" s="138">
        <f t="shared" si="2"/>
        <v>-1.126259632483706E-2</v>
      </c>
    </row>
    <row r="5" spans="1:31" x14ac:dyDescent="0.25">
      <c r="B5" s="510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16720</v>
      </c>
      <c r="W5" s="133">
        <v>42761</v>
      </c>
      <c r="X5" s="10">
        <v>33.619999999999997</v>
      </c>
      <c r="Y5" s="10">
        <v>34.03</v>
      </c>
      <c r="Z5" s="10">
        <v>33.57</v>
      </c>
      <c r="AA5" s="10">
        <v>33.74</v>
      </c>
      <c r="AB5" s="95">
        <v>5524800</v>
      </c>
      <c r="AC5" s="10">
        <v>33.74</v>
      </c>
      <c r="AD5" s="2">
        <f t="shared" si="1"/>
        <v>0.46000000000000085</v>
      </c>
      <c r="AE5" s="138">
        <f t="shared" si="2"/>
        <v>8.066925605019426E-3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42760</v>
      </c>
      <c r="X6" s="10">
        <v>33.57</v>
      </c>
      <c r="Y6" s="10">
        <v>33.94</v>
      </c>
      <c r="Z6" s="10">
        <v>33.22</v>
      </c>
      <c r="AA6" s="10">
        <v>33.47</v>
      </c>
      <c r="AB6" s="95">
        <v>6371200</v>
      </c>
      <c r="AC6" s="10">
        <v>33.47</v>
      </c>
      <c r="AD6" s="2">
        <f t="shared" si="1"/>
        <v>0.71999999999999886</v>
      </c>
      <c r="AE6" s="138">
        <f t="shared" si="2"/>
        <v>2.3959269242288528E-3</v>
      </c>
    </row>
    <row r="7" spans="1:31" x14ac:dyDescent="0.25">
      <c r="B7" s="509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1396.9699999999939</v>
      </c>
      <c r="R7">
        <v>200</v>
      </c>
      <c r="W7" s="133">
        <v>42759</v>
      </c>
      <c r="X7" s="10">
        <v>33.450000000000003</v>
      </c>
      <c r="Y7" s="10">
        <v>33.64</v>
      </c>
      <c r="Z7" s="10">
        <v>33.29</v>
      </c>
      <c r="AA7" s="10">
        <v>33.39</v>
      </c>
      <c r="AB7" s="95">
        <v>6903100</v>
      </c>
      <c r="AC7" s="10">
        <v>33.39</v>
      </c>
      <c r="AD7" s="2">
        <f t="shared" si="1"/>
        <v>0.35000000000000142</v>
      </c>
      <c r="AE7" s="138">
        <f t="shared" si="2"/>
        <v>-4.1753653444676075E-3</v>
      </c>
    </row>
    <row r="8" spans="1:31" x14ac:dyDescent="0.25">
      <c r="B8" s="509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-351</v>
      </c>
      <c r="W8" s="133">
        <v>42758</v>
      </c>
      <c r="X8" s="10">
        <v>34.08</v>
      </c>
      <c r="Y8" s="10">
        <v>34.14</v>
      </c>
      <c r="Z8" s="10">
        <v>33.450000000000003</v>
      </c>
      <c r="AA8" s="10">
        <v>33.53</v>
      </c>
      <c r="AB8" s="95">
        <v>5152700</v>
      </c>
      <c r="AC8" s="10">
        <v>33.53</v>
      </c>
      <c r="AD8" s="2">
        <f t="shared" si="1"/>
        <v>0.68999999999999773</v>
      </c>
      <c r="AE8" s="138">
        <f t="shared" si="2"/>
        <v>-1.6427104722792629E-2</v>
      </c>
    </row>
    <row r="9" spans="1:31" x14ac:dyDescent="0.25">
      <c r="B9" s="509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-2.0561185636459492E-2</v>
      </c>
      <c r="W9" s="133">
        <v>42755</v>
      </c>
      <c r="X9" s="10">
        <v>34.43</v>
      </c>
      <c r="Y9" s="10">
        <v>34.6</v>
      </c>
      <c r="Z9" s="10">
        <v>34.020000000000003</v>
      </c>
      <c r="AA9" s="10">
        <v>34.090000000000003</v>
      </c>
      <c r="AB9" s="95">
        <v>6744900</v>
      </c>
      <c r="AC9" s="10">
        <v>34.090000000000003</v>
      </c>
      <c r="AD9" s="2">
        <f t="shared" si="1"/>
        <v>0.57999999999999829</v>
      </c>
      <c r="AE9" s="138">
        <f t="shared" si="2"/>
        <v>-4.9620548744890858E-3</v>
      </c>
    </row>
    <row r="10" spans="1:31" x14ac:dyDescent="0.25">
      <c r="B10" s="509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42754</v>
      </c>
      <c r="X10" s="10">
        <v>34.74</v>
      </c>
      <c r="Y10" s="10">
        <v>34.99</v>
      </c>
      <c r="Z10" s="10">
        <v>34.26</v>
      </c>
      <c r="AA10" s="10">
        <v>34.26</v>
      </c>
      <c r="AB10" s="95">
        <v>6842500</v>
      </c>
      <c r="AC10" s="10">
        <v>34.26</v>
      </c>
      <c r="AD10" s="2">
        <f t="shared" si="1"/>
        <v>0.73000000000000398</v>
      </c>
      <c r="AE10" s="138">
        <f t="shared" si="2"/>
        <v>-1.8619306788885681E-2</v>
      </c>
    </row>
    <row r="11" spans="1:31" x14ac:dyDescent="0.25">
      <c r="B11" s="509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42753</v>
      </c>
      <c r="X11" s="10">
        <v>34.89</v>
      </c>
      <c r="Y11" s="10">
        <v>34.99</v>
      </c>
      <c r="Z11" s="10">
        <v>34.340000000000003</v>
      </c>
      <c r="AA11" s="10">
        <v>34.909999999999997</v>
      </c>
      <c r="AB11" s="95">
        <v>5395900</v>
      </c>
      <c r="AC11" s="10">
        <v>34.909999999999997</v>
      </c>
      <c r="AD11" s="2">
        <f t="shared" si="1"/>
        <v>0.64999999999999858</v>
      </c>
      <c r="AE11" s="138">
        <f t="shared" si="2"/>
        <v>2.0091848450054517E-3</v>
      </c>
    </row>
    <row r="12" spans="1:31" x14ac:dyDescent="0.25">
      <c r="B12" s="509"/>
      <c r="C12" s="4"/>
      <c r="D12" s="3"/>
      <c r="E12" s="3"/>
      <c r="F12" s="3"/>
      <c r="G12" s="74"/>
      <c r="H12" s="185"/>
      <c r="I12" s="3"/>
      <c r="J12" s="3"/>
      <c r="K12" s="3"/>
      <c r="W12" s="133">
        <v>42752</v>
      </c>
      <c r="X12" s="10">
        <v>34.1</v>
      </c>
      <c r="Y12" s="10">
        <v>34.94</v>
      </c>
      <c r="Z12" s="10">
        <v>34</v>
      </c>
      <c r="AA12" s="10">
        <v>34.840000000000003</v>
      </c>
      <c r="AB12" s="95">
        <v>7245000</v>
      </c>
      <c r="AC12" s="10">
        <v>34.840000000000003</v>
      </c>
      <c r="AD12" s="2">
        <f t="shared" si="1"/>
        <v>0.93999999999999773</v>
      </c>
      <c r="AE12" s="138">
        <f t="shared" si="2"/>
        <v>2.170087976539592E-2</v>
      </c>
    </row>
    <row r="13" spans="1:31" x14ac:dyDescent="0.25">
      <c r="B13" s="509"/>
      <c r="C13" s="4"/>
      <c r="D13" s="3"/>
      <c r="E13" s="3"/>
      <c r="F13" s="3"/>
      <c r="G13" s="74"/>
      <c r="H13" s="185"/>
      <c r="I13" s="3"/>
      <c r="J13" s="3"/>
      <c r="K13" s="3"/>
      <c r="W13" s="133">
        <v>42748</v>
      </c>
      <c r="X13" s="10">
        <v>33.729999999999997</v>
      </c>
      <c r="Y13" s="10">
        <v>34.43</v>
      </c>
      <c r="Z13" s="10">
        <v>33.6</v>
      </c>
      <c r="AA13" s="10">
        <v>34.1</v>
      </c>
      <c r="AB13" s="95">
        <v>6880900</v>
      </c>
      <c r="AC13" s="10">
        <v>34.1</v>
      </c>
      <c r="AD13" s="2">
        <f t="shared" si="1"/>
        <v>0.82999999999999829</v>
      </c>
      <c r="AE13" s="138">
        <f t="shared" si="2"/>
        <v>1.7303102625298328E-2</v>
      </c>
    </row>
    <row r="14" spans="1:31" x14ac:dyDescent="0.25">
      <c r="B14" s="509"/>
      <c r="C14" s="4"/>
      <c r="D14" s="3"/>
      <c r="E14" s="3"/>
      <c r="F14" s="3"/>
      <c r="G14" s="74"/>
      <c r="H14" s="185"/>
      <c r="I14" s="3"/>
      <c r="J14" s="3"/>
      <c r="K14" s="3"/>
      <c r="W14" s="133">
        <v>42747</v>
      </c>
      <c r="X14" s="10">
        <v>33</v>
      </c>
      <c r="Y14" s="10">
        <v>33.64</v>
      </c>
      <c r="Z14" s="10">
        <v>32.93</v>
      </c>
      <c r="AA14" s="10">
        <v>33.520000000000003</v>
      </c>
      <c r="AB14" s="95">
        <v>6169900</v>
      </c>
      <c r="AC14" s="10">
        <v>33.520000000000003</v>
      </c>
      <c r="AD14" s="2">
        <f t="shared" si="1"/>
        <v>0.71000000000000085</v>
      </c>
      <c r="AE14" s="138">
        <f t="shared" si="2"/>
        <v>1.3607499244027821E-2</v>
      </c>
    </row>
    <row r="15" spans="1:31" x14ac:dyDescent="0.25">
      <c r="B15" s="509"/>
      <c r="C15" s="4"/>
      <c r="D15" s="3"/>
      <c r="E15" s="3"/>
      <c r="F15" s="3"/>
      <c r="G15" s="74"/>
      <c r="H15" s="185"/>
      <c r="I15" s="3"/>
      <c r="J15" s="3"/>
      <c r="K15" s="3"/>
      <c r="W15" s="133">
        <v>42746</v>
      </c>
      <c r="X15" s="10">
        <v>32.950000000000003</v>
      </c>
      <c r="Y15" s="10">
        <v>33.28</v>
      </c>
      <c r="Z15" s="10">
        <v>32.9</v>
      </c>
      <c r="AA15" s="10">
        <v>33.07</v>
      </c>
      <c r="AB15" s="95">
        <v>4612600</v>
      </c>
      <c r="AC15" s="10">
        <v>33.07</v>
      </c>
      <c r="AD15" s="2">
        <f t="shared" si="1"/>
        <v>0.38000000000000256</v>
      </c>
      <c r="AE15" s="138">
        <f t="shared" si="2"/>
        <v>-3.6155468514612599E-3</v>
      </c>
    </row>
    <row r="16" spans="1:31" x14ac:dyDescent="0.25">
      <c r="B16" s="509"/>
      <c r="C16" s="4"/>
      <c r="D16" s="3"/>
      <c r="E16" s="3"/>
      <c r="F16" s="3"/>
      <c r="G16" s="74"/>
      <c r="H16" s="185"/>
      <c r="I16" s="3"/>
      <c r="J16" s="3"/>
      <c r="K16" s="3"/>
      <c r="W16" s="133">
        <v>42745</v>
      </c>
      <c r="X16" s="10">
        <v>32.840000000000003</v>
      </c>
      <c r="Y16" s="10">
        <v>33.450000000000003</v>
      </c>
      <c r="Z16" s="10">
        <v>32.82</v>
      </c>
      <c r="AA16" s="10">
        <v>33.19</v>
      </c>
      <c r="AB16" s="95">
        <v>7137600</v>
      </c>
      <c r="AC16" s="10">
        <v>33.19</v>
      </c>
      <c r="AD16" s="2">
        <f t="shared" si="1"/>
        <v>0.63000000000000256</v>
      </c>
      <c r="AE16" s="138">
        <f t="shared" si="2"/>
        <v>8.2017010935599988E-3</v>
      </c>
    </row>
    <row r="17" spans="1:31" x14ac:dyDescent="0.25">
      <c r="B17" s="509"/>
      <c r="C17" s="4"/>
      <c r="D17" s="3"/>
      <c r="E17" s="3"/>
      <c r="F17" s="3"/>
      <c r="G17" s="74"/>
      <c r="H17" s="185"/>
      <c r="I17" s="3"/>
      <c r="J17" s="3"/>
      <c r="K17" s="3"/>
      <c r="W17" s="133">
        <v>42744</v>
      </c>
      <c r="X17" s="10">
        <v>33.17</v>
      </c>
      <c r="Y17" s="10">
        <v>33.19</v>
      </c>
      <c r="Z17" s="10">
        <v>32.799999999999997</v>
      </c>
      <c r="AA17" s="10">
        <v>32.92</v>
      </c>
      <c r="AB17" s="95">
        <v>5174100</v>
      </c>
      <c r="AC17" s="10">
        <v>32.92</v>
      </c>
      <c r="AD17" s="2">
        <f t="shared" si="1"/>
        <v>0.39000000000000057</v>
      </c>
      <c r="AE17" s="138">
        <f t="shared" si="2"/>
        <v>-5.7384475989126216E-3</v>
      </c>
    </row>
    <row r="18" spans="1:31" x14ac:dyDescent="0.25">
      <c r="B18" s="509"/>
      <c r="C18" s="4"/>
      <c r="D18" s="3"/>
      <c r="E18" s="3"/>
      <c r="F18" s="3"/>
      <c r="G18" s="74"/>
      <c r="H18" s="185"/>
      <c r="I18" s="3"/>
      <c r="J18" s="3"/>
      <c r="K18" s="3"/>
      <c r="W18" s="133">
        <v>42741</v>
      </c>
      <c r="X18" s="10">
        <v>33.119999999999997</v>
      </c>
      <c r="Y18" s="10">
        <v>33.18</v>
      </c>
      <c r="Z18" s="10">
        <v>32.72</v>
      </c>
      <c r="AA18" s="10">
        <v>33.11</v>
      </c>
      <c r="AB18" s="95">
        <v>9158900</v>
      </c>
      <c r="AC18" s="10">
        <v>33.11</v>
      </c>
      <c r="AD18" s="2">
        <f t="shared" si="1"/>
        <v>0.46000000000000085</v>
      </c>
      <c r="AE18" s="138">
        <f t="shared" si="2"/>
        <v>-3.0111412225233281E-3</v>
      </c>
    </row>
    <row r="19" spans="1:31" x14ac:dyDescent="0.25">
      <c r="B19" s="509"/>
      <c r="C19" s="4"/>
      <c r="D19" s="3"/>
      <c r="E19" s="3"/>
      <c r="F19" s="3"/>
      <c r="G19" s="74"/>
      <c r="H19" s="185"/>
      <c r="I19" s="3"/>
      <c r="J19" s="3"/>
      <c r="K19" s="3"/>
      <c r="W19" s="133">
        <v>42740</v>
      </c>
      <c r="X19" s="10">
        <v>33.14</v>
      </c>
      <c r="Y19" s="10">
        <v>33.26</v>
      </c>
      <c r="Z19" s="10">
        <v>32.69</v>
      </c>
      <c r="AA19" s="10">
        <v>33.21</v>
      </c>
      <c r="AB19" s="95">
        <v>9876900</v>
      </c>
      <c r="AC19" s="10">
        <v>33.21</v>
      </c>
      <c r="AD19" s="2">
        <f t="shared" si="1"/>
        <v>0.57000000000000028</v>
      </c>
      <c r="AE19" s="138">
        <f t="shared" si="2"/>
        <v>-9.0252707581228719E-4</v>
      </c>
    </row>
    <row r="20" spans="1:31" x14ac:dyDescent="0.25">
      <c r="B20" s="509"/>
      <c r="C20" s="4"/>
      <c r="D20" s="3"/>
      <c r="E20" s="3"/>
      <c r="F20" s="3"/>
      <c r="G20" s="4"/>
      <c r="H20" s="4"/>
      <c r="I20" s="3"/>
      <c r="J20" s="3"/>
      <c r="K20" s="3"/>
      <c r="W20" s="133">
        <v>42739</v>
      </c>
      <c r="X20" s="10">
        <v>33.78</v>
      </c>
      <c r="Y20" s="10">
        <v>33.840000000000003</v>
      </c>
      <c r="Z20" s="10">
        <v>33.22</v>
      </c>
      <c r="AA20" s="10">
        <v>33.24</v>
      </c>
      <c r="AB20" s="95">
        <v>9150800</v>
      </c>
      <c r="AC20" s="10">
        <v>33.24</v>
      </c>
      <c r="AD20" s="2">
        <f t="shared" si="1"/>
        <v>0.62000000000000455</v>
      </c>
      <c r="AE20" s="138">
        <f t="shared" si="2"/>
        <v>-1.4234875444839812E-2</v>
      </c>
    </row>
    <row r="21" spans="1:31" x14ac:dyDescent="0.25">
      <c r="B21" s="509"/>
      <c r="C21" s="4"/>
      <c r="D21" s="3"/>
      <c r="E21" s="3"/>
      <c r="F21" s="3"/>
      <c r="G21" s="4"/>
      <c r="H21" s="4"/>
      <c r="I21" s="3"/>
      <c r="J21" s="3"/>
      <c r="K21" s="3"/>
      <c r="W21" s="133">
        <v>42738</v>
      </c>
      <c r="X21" s="10">
        <v>34.5</v>
      </c>
      <c r="Y21" s="10">
        <v>34.51</v>
      </c>
      <c r="Z21" s="10">
        <v>33.42</v>
      </c>
      <c r="AA21" s="10">
        <v>33.72</v>
      </c>
      <c r="AB21" s="95">
        <v>9554600</v>
      </c>
      <c r="AC21" s="10">
        <v>33.72</v>
      </c>
      <c r="AD21" s="2">
        <f t="shared" si="1"/>
        <v>1.0899999999999963</v>
      </c>
      <c r="AE21" s="138">
        <f t="shared" si="2"/>
        <v>-2.2891915386844319E-2</v>
      </c>
    </row>
    <row r="22" spans="1:31" x14ac:dyDescent="0.25">
      <c r="B22" s="509"/>
      <c r="C22" s="4"/>
      <c r="D22" s="3"/>
      <c r="E22" s="3"/>
      <c r="F22" s="3"/>
      <c r="G22" s="4"/>
      <c r="H22" s="4"/>
      <c r="I22" s="3"/>
      <c r="J22" s="3"/>
      <c r="K22" s="3"/>
      <c r="W22" s="133">
        <v>42734</v>
      </c>
      <c r="X22" s="10">
        <v>34.630000000000003</v>
      </c>
      <c r="Y22" s="10">
        <v>34.83</v>
      </c>
      <c r="Z22" s="10">
        <v>34.409999999999997</v>
      </c>
      <c r="AA22" s="10">
        <v>34.51</v>
      </c>
      <c r="AB22" s="95">
        <v>3876600</v>
      </c>
      <c r="AC22" s="10">
        <v>34.51</v>
      </c>
      <c r="AD22" s="2">
        <f t="shared" si="1"/>
        <v>0.42000000000000171</v>
      </c>
      <c r="AE22" s="138">
        <f t="shared" si="2"/>
        <v>-2.3128071697023911E-3</v>
      </c>
    </row>
    <row r="23" spans="1:31" x14ac:dyDescent="0.25">
      <c r="B23" s="509"/>
      <c r="C23" s="4"/>
      <c r="D23" s="3"/>
      <c r="E23" s="3"/>
      <c r="F23" s="3"/>
      <c r="G23" s="4"/>
      <c r="H23" s="4"/>
      <c r="I23" s="3"/>
      <c r="J23" s="3"/>
      <c r="K23" s="3"/>
      <c r="W23" s="133">
        <v>42733</v>
      </c>
      <c r="X23" s="10">
        <v>34.67</v>
      </c>
      <c r="Y23" s="10">
        <v>34.880000000000003</v>
      </c>
      <c r="Z23" s="10">
        <v>34.54</v>
      </c>
      <c r="AA23" s="10">
        <v>34.590000000000003</v>
      </c>
      <c r="AB23" s="95">
        <v>3357300</v>
      </c>
      <c r="AC23" s="10">
        <v>34.590000000000003</v>
      </c>
      <c r="AD23" s="2">
        <f t="shared" si="1"/>
        <v>0.34000000000000341</v>
      </c>
      <c r="AE23" s="138">
        <f t="shared" si="2"/>
        <v>-2.5951557093424338E-3</v>
      </c>
    </row>
    <row r="24" spans="1:31" x14ac:dyDescent="0.25">
      <c r="B24" s="509"/>
      <c r="C24" s="4"/>
      <c r="D24" s="3"/>
      <c r="E24" s="3"/>
      <c r="F24" s="3"/>
      <c r="G24" s="4"/>
      <c r="H24" s="4"/>
      <c r="I24" s="3"/>
      <c r="J24" s="3"/>
      <c r="K24" s="3"/>
      <c r="W24" s="133">
        <v>42732</v>
      </c>
      <c r="X24" s="10">
        <v>35.159999999999997</v>
      </c>
      <c r="Y24" s="10">
        <v>35.24</v>
      </c>
      <c r="Z24" s="10">
        <v>34.479999999999997</v>
      </c>
      <c r="AA24" s="10">
        <v>34.68</v>
      </c>
      <c r="AB24" s="95">
        <v>4910800</v>
      </c>
      <c r="AC24" s="10">
        <v>34.68</v>
      </c>
      <c r="AD24" s="2">
        <f t="shared" si="1"/>
        <v>0.76000000000000512</v>
      </c>
      <c r="AE24" s="138">
        <f t="shared" si="2"/>
        <v>-1.3932328689223783E-2</v>
      </c>
    </row>
    <row r="25" spans="1:31" x14ac:dyDescent="0.25">
      <c r="B25" s="509"/>
      <c r="C25" s="4"/>
      <c r="D25" s="3"/>
      <c r="E25" s="3"/>
      <c r="F25" s="3"/>
      <c r="G25" s="4"/>
      <c r="H25" s="4"/>
      <c r="I25" s="3"/>
      <c r="J25" s="3"/>
      <c r="K25" s="3"/>
      <c r="W25" s="133">
        <v>42731</v>
      </c>
      <c r="X25" s="10">
        <v>34.97</v>
      </c>
      <c r="Y25" s="10">
        <v>35.270000000000003</v>
      </c>
      <c r="Z25" s="10">
        <v>34.869999999999997</v>
      </c>
      <c r="AA25" s="10">
        <v>35.17</v>
      </c>
      <c r="AB25" s="95">
        <v>3429800</v>
      </c>
      <c r="AC25" s="10">
        <v>35.17</v>
      </c>
      <c r="AD25" s="2">
        <f t="shared" si="1"/>
        <v>0.40000000000000568</v>
      </c>
      <c r="AE25" s="138">
        <f t="shared" si="2"/>
        <v>2.5655644241733278E-3</v>
      </c>
    </row>
    <row r="26" spans="1:31" x14ac:dyDescent="0.25">
      <c r="B26" s="30"/>
      <c r="W26" s="133">
        <v>42727</v>
      </c>
      <c r="X26" s="10">
        <v>35.06</v>
      </c>
      <c r="Y26" s="10">
        <v>35.42</v>
      </c>
      <c r="Z26" s="10">
        <v>34.96</v>
      </c>
      <c r="AA26" s="10">
        <v>35.08</v>
      </c>
      <c r="AB26" s="95">
        <v>3398400</v>
      </c>
      <c r="AC26" s="10">
        <v>35.08</v>
      </c>
      <c r="AD26" s="2">
        <f t="shared" si="1"/>
        <v>0.46000000000000085</v>
      </c>
      <c r="AE26" s="138">
        <f t="shared" si="2"/>
        <v>2.8587764436820429E-3</v>
      </c>
    </row>
    <row r="27" spans="1:31" x14ac:dyDescent="0.25">
      <c r="B27" s="30"/>
      <c r="W27" s="133">
        <v>42726</v>
      </c>
      <c r="X27" s="10">
        <v>35.15</v>
      </c>
      <c r="Y27" s="10">
        <v>35.46</v>
      </c>
      <c r="Z27" s="10">
        <v>34.75</v>
      </c>
      <c r="AA27" s="10">
        <v>34.979999999999997</v>
      </c>
      <c r="AB27" s="95">
        <v>6358900</v>
      </c>
      <c r="AC27" s="10">
        <v>34.979999999999997</v>
      </c>
      <c r="AD27" s="2">
        <f t="shared" si="1"/>
        <v>0.71000000000000085</v>
      </c>
      <c r="AE27" s="138">
        <f t="shared" si="2"/>
        <v>-6.5322351604658602E-3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42725</v>
      </c>
      <c r="X28" s="10">
        <v>35.4</v>
      </c>
      <c r="Y28" s="10">
        <v>35.58</v>
      </c>
      <c r="Z28" s="10">
        <v>35.21</v>
      </c>
      <c r="AA28" s="10">
        <v>35.21</v>
      </c>
      <c r="AB28" s="95">
        <v>6075600</v>
      </c>
      <c r="AC28" s="10">
        <v>35.21</v>
      </c>
      <c r="AD28" s="2">
        <f t="shared" si="1"/>
        <v>0.36999999999999744</v>
      </c>
      <c r="AE28" s="138">
        <f t="shared" si="2"/>
        <v>-7.8895463510848529E-3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42724</v>
      </c>
      <c r="X29" s="10">
        <v>35.880000000000003</v>
      </c>
      <c r="Y29" s="10">
        <v>35.979999999999997</v>
      </c>
      <c r="Z29" s="10">
        <v>35.479999999999997</v>
      </c>
      <c r="AA29" s="10">
        <v>35.49</v>
      </c>
      <c r="AB29" s="95">
        <v>7667500</v>
      </c>
      <c r="AC29" s="10">
        <v>35.49</v>
      </c>
      <c r="AD29" s="2">
        <f t="shared" si="1"/>
        <v>0.5</v>
      </c>
      <c r="AE29" s="138">
        <f t="shared" si="2"/>
        <v>-1.0869565217391353E-2</v>
      </c>
    </row>
    <row r="30" spans="1:31" x14ac:dyDescent="0.25">
      <c r="W30" s="133">
        <v>42723</v>
      </c>
      <c r="X30" s="10">
        <v>36.03</v>
      </c>
      <c r="Y30" s="10">
        <v>36.44</v>
      </c>
      <c r="Z30" s="10">
        <v>35.78</v>
      </c>
      <c r="AA30" s="10">
        <v>35.880000000000003</v>
      </c>
      <c r="AB30" s="95">
        <v>8976000</v>
      </c>
      <c r="AC30" s="10">
        <v>35.880000000000003</v>
      </c>
      <c r="AD30" s="2">
        <f t="shared" si="1"/>
        <v>0.65999999999999659</v>
      </c>
      <c r="AE30" s="138">
        <f t="shared" si="2"/>
        <v>-1.6694490818028873E-3</v>
      </c>
    </row>
    <row r="31" spans="1:31" x14ac:dyDescent="0.25">
      <c r="W31" s="133">
        <v>42720</v>
      </c>
      <c r="X31" s="10">
        <v>36.020000000000003</v>
      </c>
      <c r="Y31" s="10">
        <v>36.090000000000003</v>
      </c>
      <c r="Z31" s="10">
        <v>35.659999999999997</v>
      </c>
      <c r="AA31" s="10">
        <v>35.94</v>
      </c>
      <c r="AB31" s="95">
        <v>10060200</v>
      </c>
      <c r="AC31" s="10">
        <v>35.94</v>
      </c>
      <c r="AD31" s="2">
        <f t="shared" si="1"/>
        <v>0.43000000000000682</v>
      </c>
      <c r="AE31" s="138">
        <f t="shared" si="2"/>
        <v>-5.5617352614023563E-4</v>
      </c>
    </row>
    <row r="32" spans="1:31" x14ac:dyDescent="0.25">
      <c r="W32" s="133">
        <v>42719</v>
      </c>
      <c r="X32" s="10">
        <v>34.770000000000003</v>
      </c>
      <c r="Y32" s="10">
        <v>36.049999999999997</v>
      </c>
      <c r="Z32" s="10">
        <v>34.6</v>
      </c>
      <c r="AA32" s="10">
        <v>35.96</v>
      </c>
      <c r="AB32" s="95">
        <v>12645600</v>
      </c>
      <c r="AC32" s="10">
        <v>35.96</v>
      </c>
      <c r="AD32" s="2">
        <f t="shared" si="1"/>
        <v>1.4499999999999957</v>
      </c>
      <c r="AE32" s="138">
        <f t="shared" si="2"/>
        <v>3.5714285714285809E-2</v>
      </c>
    </row>
    <row r="33" spans="1:31" x14ac:dyDescent="0.25">
      <c r="W33" s="133">
        <v>42718</v>
      </c>
      <c r="X33" s="10">
        <v>34.700000000000003</v>
      </c>
      <c r="Y33" s="10">
        <v>35.380000000000003</v>
      </c>
      <c r="Z33" s="10">
        <v>34.6</v>
      </c>
      <c r="AA33" s="10">
        <v>34.72</v>
      </c>
      <c r="AB33" s="95">
        <v>10086800</v>
      </c>
      <c r="AC33" s="10">
        <v>34.72</v>
      </c>
      <c r="AD33" s="2">
        <f t="shared" si="1"/>
        <v>0.78000000000000114</v>
      </c>
      <c r="AE33" s="138">
        <f t="shared" si="2"/>
        <v>8.7158628704240293E-3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42717</v>
      </c>
      <c r="X34" s="10">
        <v>34.020000000000003</v>
      </c>
      <c r="Y34" s="10">
        <v>34.53</v>
      </c>
      <c r="Z34" s="10">
        <v>33.840000000000003</v>
      </c>
      <c r="AA34" s="10">
        <v>34.42</v>
      </c>
      <c r="AB34" s="95">
        <v>6588600</v>
      </c>
      <c r="AC34" s="10">
        <v>34.42</v>
      </c>
      <c r="AD34" s="2">
        <f t="shared" si="1"/>
        <v>0.68999999999999773</v>
      </c>
      <c r="AE34" s="138">
        <f t="shared" si="2"/>
        <v>5.8445353594389626E-3</v>
      </c>
    </row>
    <row r="35" spans="1:31" x14ac:dyDescent="0.25">
      <c r="A35" t="s">
        <v>424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42716</v>
      </c>
      <c r="X35" s="10">
        <v>34.659999999999997</v>
      </c>
      <c r="Y35" s="10">
        <v>34.880000000000003</v>
      </c>
      <c r="Z35" s="10">
        <v>34.1</v>
      </c>
      <c r="AA35" s="10">
        <v>34.22</v>
      </c>
      <c r="AB35" s="95">
        <v>10577300</v>
      </c>
      <c r="AC35" s="10">
        <v>34.22</v>
      </c>
      <c r="AD35" s="2">
        <f t="shared" si="1"/>
        <v>0.78000000000000114</v>
      </c>
      <c r="AE35" s="138">
        <f t="shared" si="2"/>
        <v>-1.6101207590569322E-2</v>
      </c>
    </row>
    <row r="36" spans="1:31" x14ac:dyDescent="0.25">
      <c r="A36" t="s">
        <v>424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42713</v>
      </c>
      <c r="X36" s="10">
        <v>34.19</v>
      </c>
      <c r="Y36" s="10">
        <v>34.799999999999997</v>
      </c>
      <c r="Z36" s="10">
        <v>33.99</v>
      </c>
      <c r="AA36" s="10">
        <v>34.78</v>
      </c>
      <c r="AB36" s="95">
        <v>6898800</v>
      </c>
      <c r="AC36" s="10">
        <v>34.78</v>
      </c>
      <c r="AD36" s="2">
        <f t="shared" si="1"/>
        <v>0.80999999999999517</v>
      </c>
      <c r="AE36" s="138">
        <f t="shared" si="2"/>
        <v>1.7256507750804451E-2</v>
      </c>
    </row>
    <row r="37" spans="1:31" x14ac:dyDescent="0.25">
      <c r="A37" t="s">
        <v>479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42712</v>
      </c>
      <c r="X37" s="10">
        <v>33.869999999999997</v>
      </c>
      <c r="Y37" s="10">
        <v>34.369999999999997</v>
      </c>
      <c r="Z37" s="10">
        <v>33.5</v>
      </c>
      <c r="AA37" s="10">
        <v>34.19</v>
      </c>
      <c r="AB37" s="95">
        <v>7235000</v>
      </c>
      <c r="AC37" s="10">
        <v>34.19</v>
      </c>
      <c r="AD37" s="2">
        <f t="shared" si="1"/>
        <v>0.86999999999999744</v>
      </c>
      <c r="AE37" s="138">
        <f t="shared" si="2"/>
        <v>1.6651798988997824E-2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42711</v>
      </c>
      <c r="X38" s="10">
        <v>33.06</v>
      </c>
      <c r="Y38" s="10">
        <v>33.75</v>
      </c>
      <c r="Z38" s="10">
        <v>32.97</v>
      </c>
      <c r="AA38" s="10">
        <v>33.630000000000003</v>
      </c>
      <c r="AB38" s="95">
        <v>7508100</v>
      </c>
      <c r="AC38" s="10">
        <v>33.630000000000003</v>
      </c>
      <c r="AD38" s="2">
        <f t="shared" si="1"/>
        <v>0.78000000000000114</v>
      </c>
      <c r="AE38" s="138">
        <f t="shared" si="2"/>
        <v>1.693377683701236E-2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42710</v>
      </c>
      <c r="X39" s="10">
        <v>32.83</v>
      </c>
      <c r="Y39" s="10">
        <v>33.090000000000003</v>
      </c>
      <c r="Z39" s="10">
        <v>32.47</v>
      </c>
      <c r="AA39" s="10">
        <v>33.07</v>
      </c>
      <c r="AB39" s="95">
        <v>8534500</v>
      </c>
      <c r="AC39" s="10">
        <v>33.07</v>
      </c>
      <c r="AD39" s="2">
        <f t="shared" si="1"/>
        <v>0.62000000000000455</v>
      </c>
      <c r="AE39" s="138">
        <f t="shared" si="2"/>
        <v>4.2514424536896911E-3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6" t="s">
        <v>78</v>
      </c>
      <c r="P40" s="636"/>
      <c r="W40" s="133">
        <v>42709</v>
      </c>
      <c r="X40" s="10">
        <v>33.130000000000003</v>
      </c>
      <c r="Y40" s="10">
        <v>33.22</v>
      </c>
      <c r="Z40" s="10">
        <v>32.700000000000003</v>
      </c>
      <c r="AA40" s="10">
        <v>32.93</v>
      </c>
      <c r="AB40" s="95">
        <v>10386900</v>
      </c>
      <c r="AC40" s="10">
        <v>32.93</v>
      </c>
      <c r="AD40" s="2">
        <f t="shared" si="1"/>
        <v>0.51999999999999602</v>
      </c>
      <c r="AE40" s="138">
        <f t="shared" si="2"/>
        <v>-1.1111111111111072E-2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36.783999999999999</v>
      </c>
      <c r="Q41" s="2"/>
      <c r="W41" s="133">
        <v>42706</v>
      </c>
      <c r="X41" s="10">
        <v>33.299999999999997</v>
      </c>
      <c r="Y41" s="10">
        <v>33.83</v>
      </c>
      <c r="Z41" s="10">
        <v>32.869999999999997</v>
      </c>
      <c r="AA41" s="10">
        <v>33.299999999999997</v>
      </c>
      <c r="AB41" s="95">
        <v>16218700</v>
      </c>
      <c r="AC41" s="10">
        <v>33.299999999999997</v>
      </c>
      <c r="AD41" s="2">
        <f t="shared" si="1"/>
        <v>0.96000000000000085</v>
      </c>
      <c r="AE41" s="138">
        <f t="shared" si="2"/>
        <v>-1.7985611510792365E-3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2">O42*$Q$4</f>
        <v>36.449599999999997</v>
      </c>
      <c r="Q42" s="2"/>
      <c r="T42" s="91" t="s">
        <v>113</v>
      </c>
      <c r="W42" s="133">
        <v>42705</v>
      </c>
      <c r="X42" s="10">
        <v>31.16</v>
      </c>
      <c r="Y42" s="10">
        <v>33.4</v>
      </c>
      <c r="Z42" s="10">
        <v>31.09</v>
      </c>
      <c r="AA42" s="10">
        <v>33.36</v>
      </c>
      <c r="AB42" s="95">
        <v>18769000</v>
      </c>
      <c r="AC42" s="10">
        <v>33.36</v>
      </c>
      <c r="AD42" s="2">
        <f t="shared" si="1"/>
        <v>2.3099999999999987</v>
      </c>
      <c r="AE42" s="138">
        <f t="shared" si="2"/>
        <v>3.2817337461300333E-2</v>
      </c>
    </row>
    <row r="43" spans="1:31" ht="15.75" thickTop="1" x14ac:dyDescent="0.25">
      <c r="O43" s="83">
        <v>1.08</v>
      </c>
      <c r="P43" s="83">
        <f t="shared" si="12"/>
        <v>36.115200000000002</v>
      </c>
      <c r="Q43" s="2"/>
      <c r="T43" s="128" t="s">
        <v>98</v>
      </c>
      <c r="U43" s="98">
        <v>33.96</v>
      </c>
      <c r="W43" s="133">
        <v>42704</v>
      </c>
      <c r="X43" s="10">
        <v>32.81</v>
      </c>
      <c r="Y43" s="10">
        <v>32.81</v>
      </c>
      <c r="Z43" s="10">
        <v>31.95</v>
      </c>
      <c r="AA43" s="10">
        <v>32.299999999999997</v>
      </c>
      <c r="AB43" s="95">
        <v>13633400</v>
      </c>
      <c r="AC43" s="10">
        <v>32.299999999999997</v>
      </c>
      <c r="AD43" s="2">
        <f t="shared" si="1"/>
        <v>0.86000000000000298</v>
      </c>
      <c r="AE43" s="138">
        <f t="shared" si="2"/>
        <v>-2.4169184290030343E-2</v>
      </c>
    </row>
    <row r="44" spans="1:31" x14ac:dyDescent="0.25">
      <c r="O44" s="83">
        <v>1.07</v>
      </c>
      <c r="P44" s="83">
        <f t="shared" si="12"/>
        <v>35.780799999999999</v>
      </c>
      <c r="Q44" s="2"/>
      <c r="T44" s="93" t="s">
        <v>99</v>
      </c>
      <c r="U44" s="88">
        <v>33.81</v>
      </c>
      <c r="W44" s="133">
        <v>42703</v>
      </c>
      <c r="X44" s="10">
        <v>33.71</v>
      </c>
      <c r="Y44" s="10">
        <v>33.75</v>
      </c>
      <c r="Z44" s="10">
        <v>33.07</v>
      </c>
      <c r="AA44" s="10">
        <v>33.1</v>
      </c>
      <c r="AB44" s="95">
        <v>7833900</v>
      </c>
      <c r="AC44" s="10">
        <v>33.1</v>
      </c>
      <c r="AD44" s="2">
        <f t="shared" si="1"/>
        <v>0.67999999999999972</v>
      </c>
      <c r="AE44" s="138">
        <f t="shared" si="2"/>
        <v>-1.6636957813428221E-2</v>
      </c>
    </row>
    <row r="45" spans="1:31" x14ac:dyDescent="0.25">
      <c r="O45" s="83">
        <v>1.06</v>
      </c>
      <c r="P45" s="83">
        <f t="shared" si="12"/>
        <v>35.446399999999997</v>
      </c>
      <c r="Q45" s="2"/>
      <c r="T45" s="93" t="s">
        <v>100</v>
      </c>
      <c r="U45" s="88" t="s">
        <v>129</v>
      </c>
      <c r="W45" s="133">
        <v>42702</v>
      </c>
      <c r="X45" s="10">
        <v>33.880000000000003</v>
      </c>
      <c r="Y45" s="10">
        <v>34.1</v>
      </c>
      <c r="Z45" s="10">
        <v>33.369999999999997</v>
      </c>
      <c r="AA45" s="10">
        <v>33.659999999999997</v>
      </c>
      <c r="AB45" s="95">
        <v>4896000</v>
      </c>
      <c r="AC45" s="10">
        <v>33.659999999999997</v>
      </c>
      <c r="AD45" s="2">
        <f t="shared" si="1"/>
        <v>0.73000000000000398</v>
      </c>
      <c r="AE45" s="138">
        <f t="shared" si="2"/>
        <v>-6.4935064935066622E-3</v>
      </c>
    </row>
    <row r="46" spans="1:31" x14ac:dyDescent="0.25">
      <c r="O46" s="83">
        <v>1.05</v>
      </c>
      <c r="P46" s="83">
        <f t="shared" si="12"/>
        <v>35.112000000000002</v>
      </c>
      <c r="Q46" s="2"/>
      <c r="T46" s="93" t="s">
        <v>101</v>
      </c>
      <c r="U46" s="88" t="s">
        <v>129</v>
      </c>
      <c r="W46" s="133">
        <v>42699</v>
      </c>
      <c r="X46" s="10">
        <v>33.909999999999997</v>
      </c>
      <c r="Y46" s="10">
        <v>34.15</v>
      </c>
      <c r="Z46" s="10">
        <v>33.799999999999997</v>
      </c>
      <c r="AA46" s="10">
        <v>33.880000000000003</v>
      </c>
      <c r="AB46" s="95">
        <v>2669700</v>
      </c>
      <c r="AC46" s="10">
        <v>33.880000000000003</v>
      </c>
      <c r="AD46" s="2">
        <f t="shared" si="1"/>
        <v>0.35000000000000142</v>
      </c>
      <c r="AE46" s="138">
        <f t="shared" si="2"/>
        <v>5.3412462908011271E-3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3">C47*(E47-D47)</f>
        <v>-33.800000000000097</v>
      </c>
      <c r="G47" s="382">
        <f t="shared" ref="G47:G60" si="14">D47*C47</f>
        <v>3591.7999999999997</v>
      </c>
      <c r="H47" s="383">
        <f t="shared" ref="H47:H60" si="15">(E47-D47)/D47</f>
        <v>-9.410323514672336E-3</v>
      </c>
      <c r="I47" s="382"/>
      <c r="O47" s="83">
        <v>1.04</v>
      </c>
      <c r="P47" s="83">
        <f t="shared" si="12"/>
        <v>34.7776</v>
      </c>
      <c r="Q47" s="2"/>
      <c r="T47" s="93" t="s">
        <v>102</v>
      </c>
      <c r="U47" s="88">
        <v>36</v>
      </c>
      <c r="W47" s="133">
        <v>42697</v>
      </c>
      <c r="X47" s="10">
        <v>33.36</v>
      </c>
      <c r="Y47" s="10">
        <v>33.880000000000003</v>
      </c>
      <c r="Z47" s="10">
        <v>33.33</v>
      </c>
      <c r="AA47" s="10">
        <v>33.700000000000003</v>
      </c>
      <c r="AB47" s="95">
        <v>5608700</v>
      </c>
      <c r="AC47" s="10">
        <v>33.700000000000003</v>
      </c>
      <c r="AD47" s="2">
        <f t="shared" si="1"/>
        <v>0.55000000000000426</v>
      </c>
      <c r="AE47" s="138">
        <f t="shared" si="2"/>
        <v>6.8718255153870089E-3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3"/>
        <v>85.200000000000387</v>
      </c>
      <c r="G48" s="382">
        <f t="shared" si="14"/>
        <v>3591.7999999999997</v>
      </c>
      <c r="H48" s="383">
        <f t="shared" si="15"/>
        <v>2.3720697143493622E-2</v>
      </c>
      <c r="I48" s="382"/>
      <c r="O48" s="83">
        <v>1.03</v>
      </c>
      <c r="P48" s="83">
        <f t="shared" si="12"/>
        <v>34.443199999999997</v>
      </c>
      <c r="Q48" s="2"/>
      <c r="T48" s="93" t="s">
        <v>103</v>
      </c>
      <c r="U48" s="88">
        <v>0.646393</v>
      </c>
      <c r="W48" s="133">
        <v>42696</v>
      </c>
      <c r="X48" s="10">
        <v>33.68</v>
      </c>
      <c r="Y48" s="10">
        <v>33.729999999999997</v>
      </c>
      <c r="Z48" s="10">
        <v>33.409999999999997</v>
      </c>
      <c r="AA48" s="10">
        <v>33.47</v>
      </c>
      <c r="AB48" s="95">
        <v>5824400</v>
      </c>
      <c r="AC48" s="10">
        <v>33.47</v>
      </c>
      <c r="AD48" s="2">
        <f t="shared" si="1"/>
        <v>0.32000000000000028</v>
      </c>
      <c r="AE48" s="138">
        <f t="shared" si="2"/>
        <v>-1.7894422904861651E-3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3"/>
        <v>-136.80000000000021</v>
      </c>
      <c r="G49" s="382">
        <f t="shared" si="14"/>
        <v>3591.7999999999997</v>
      </c>
      <c r="H49" s="383">
        <f t="shared" si="15"/>
        <v>-3.8086753159975562E-2</v>
      </c>
      <c r="I49" s="382"/>
      <c r="O49" s="83">
        <v>1.02</v>
      </c>
      <c r="P49" s="83">
        <f t="shared" si="12"/>
        <v>34.108799999999995</v>
      </c>
      <c r="Q49" s="2"/>
      <c r="T49" s="93" t="s">
        <v>104</v>
      </c>
      <c r="U49" s="88" t="s">
        <v>341</v>
      </c>
      <c r="W49" s="133">
        <v>42695</v>
      </c>
      <c r="X49" s="10">
        <v>33.450000000000003</v>
      </c>
      <c r="Y49" s="10">
        <v>33.840000000000003</v>
      </c>
      <c r="Z49" s="10">
        <v>33.340000000000003</v>
      </c>
      <c r="AA49" s="10">
        <v>33.53</v>
      </c>
      <c r="AB49" s="95">
        <v>5282900</v>
      </c>
      <c r="AC49" s="10">
        <v>33.53</v>
      </c>
      <c r="AD49" s="2">
        <f t="shared" si="1"/>
        <v>0.5</v>
      </c>
      <c r="AE49" s="138">
        <f t="shared" si="2"/>
        <v>2.3916292974588416E-3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3"/>
        <v>-147.56000000000029</v>
      </c>
      <c r="G50" s="382">
        <f t="shared" si="14"/>
        <v>4959.3599999999997</v>
      </c>
      <c r="H50" s="383">
        <f t="shared" si="15"/>
        <v>-2.9753839205058776E-2</v>
      </c>
      <c r="I50" s="382"/>
      <c r="O50" s="83">
        <v>1.01</v>
      </c>
      <c r="P50" s="83">
        <f t="shared" si="12"/>
        <v>33.7744</v>
      </c>
      <c r="Q50" s="2"/>
      <c r="T50" s="93"/>
      <c r="U50" s="88"/>
      <c r="W50" s="133">
        <v>42692</v>
      </c>
      <c r="X50" s="10">
        <v>33.51</v>
      </c>
      <c r="Y50" s="10">
        <v>33.880000000000003</v>
      </c>
      <c r="Z50" s="10">
        <v>33.229999999999997</v>
      </c>
      <c r="AA50" s="10">
        <v>33.450000000000003</v>
      </c>
      <c r="AB50" s="95">
        <v>5254500</v>
      </c>
      <c r="AC50" s="10">
        <v>33.450000000000003</v>
      </c>
      <c r="AD50" s="2">
        <f t="shared" si="1"/>
        <v>0.65000000000000568</v>
      </c>
      <c r="AE50" s="138">
        <f t="shared" si="2"/>
        <v>-2.0883054892602004E-3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3"/>
        <v>-49.199999999999591</v>
      </c>
      <c r="G51" s="382">
        <f t="shared" si="14"/>
        <v>8408.4</v>
      </c>
      <c r="H51" s="383">
        <f t="shared" si="15"/>
        <v>-5.8512915655772315E-3</v>
      </c>
      <c r="I51" s="382"/>
      <c r="O51" s="83">
        <v>1</v>
      </c>
      <c r="P51" s="83">
        <f t="shared" si="12"/>
        <v>33.44</v>
      </c>
      <c r="Q51" s="2"/>
      <c r="T51" s="93" t="s">
        <v>105</v>
      </c>
      <c r="U51" s="88" t="s">
        <v>564</v>
      </c>
      <c r="W51" s="133">
        <v>42691</v>
      </c>
      <c r="X51" s="10">
        <v>32.97</v>
      </c>
      <c r="Y51" s="10">
        <v>33.590000000000003</v>
      </c>
      <c r="Z51" s="10">
        <v>32.590000000000003</v>
      </c>
      <c r="AA51" s="10">
        <v>33.520000000000003</v>
      </c>
      <c r="AB51" s="95">
        <v>10176200</v>
      </c>
      <c r="AC51" s="10">
        <v>33.520000000000003</v>
      </c>
      <c r="AD51" s="2">
        <f t="shared" si="1"/>
        <v>1</v>
      </c>
      <c r="AE51" s="138">
        <f t="shared" si="2"/>
        <v>-5.3412462908011271E-3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3"/>
        <v>109.60000000000036</v>
      </c>
      <c r="G52" s="382">
        <f t="shared" si="14"/>
        <v>6994.4000000000005</v>
      </c>
      <c r="H52" s="383">
        <f t="shared" si="15"/>
        <v>1.5669678600022927E-2</v>
      </c>
      <c r="I52" s="382"/>
      <c r="O52" s="83">
        <v>0.99</v>
      </c>
      <c r="P52" s="83">
        <f t="shared" si="12"/>
        <v>33.105599999999995</v>
      </c>
      <c r="Q52" s="2"/>
      <c r="T52" s="93" t="s">
        <v>106</v>
      </c>
      <c r="U52" s="88" t="s">
        <v>403</v>
      </c>
      <c r="W52" s="133">
        <v>42690</v>
      </c>
      <c r="X52" s="10">
        <v>34.75</v>
      </c>
      <c r="Y52" s="10">
        <v>34.770000000000003</v>
      </c>
      <c r="Z52" s="10">
        <v>33.590000000000003</v>
      </c>
      <c r="AA52" s="10">
        <v>33.700000000000003</v>
      </c>
      <c r="AB52" s="95">
        <v>10302100</v>
      </c>
      <c r="AC52" s="10">
        <v>33.700000000000003</v>
      </c>
      <c r="AD52" s="2">
        <f t="shared" si="1"/>
        <v>1.1799999999999997</v>
      </c>
      <c r="AE52" s="138">
        <f t="shared" si="2"/>
        <v>-3.3275960986804298E-2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3"/>
        <v>-6.4000000000007162</v>
      </c>
      <c r="G53" s="382">
        <f t="shared" si="14"/>
        <v>6994.4000000000005</v>
      </c>
      <c r="H53" s="383">
        <f t="shared" si="15"/>
        <v>-9.150177284685914E-4</v>
      </c>
      <c r="I53" s="382"/>
      <c r="O53" s="83">
        <v>0.98</v>
      </c>
      <c r="P53" s="83">
        <f t="shared" si="12"/>
        <v>32.7712</v>
      </c>
      <c r="Q53" s="2"/>
      <c r="T53" s="93" t="s">
        <v>107</v>
      </c>
      <c r="U53" s="90">
        <v>5005866</v>
      </c>
      <c r="W53" s="133">
        <v>42689</v>
      </c>
      <c r="X53" s="10">
        <v>34.619999999999997</v>
      </c>
      <c r="Y53" s="10">
        <v>34.950000000000003</v>
      </c>
      <c r="Z53" s="10">
        <v>34.04</v>
      </c>
      <c r="AA53" s="10">
        <v>34.86</v>
      </c>
      <c r="AB53" s="95">
        <v>10069200</v>
      </c>
      <c r="AC53" s="10">
        <v>34.86</v>
      </c>
      <c r="AD53" s="2">
        <f t="shared" si="1"/>
        <v>0.91000000000000369</v>
      </c>
      <c r="AE53" s="138">
        <f t="shared" si="2"/>
        <v>6.3510392609700261E-3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3"/>
        <v>166.71999999999912</v>
      </c>
      <c r="G54" s="382">
        <f t="shared" si="14"/>
        <v>5554.880000000001</v>
      </c>
      <c r="H54" s="383">
        <f t="shared" si="15"/>
        <v>3.0013249611152554E-2</v>
      </c>
      <c r="I54" s="382"/>
      <c r="O54" s="83">
        <v>0.97</v>
      </c>
      <c r="P54" s="83">
        <f t="shared" si="12"/>
        <v>32.436799999999998</v>
      </c>
      <c r="T54" s="93" t="s">
        <v>110</v>
      </c>
      <c r="U54" s="90">
        <v>8030130</v>
      </c>
      <c r="W54" s="133">
        <v>42688</v>
      </c>
      <c r="X54" s="10">
        <v>33.549999999999997</v>
      </c>
      <c r="Y54" s="10">
        <v>34.950000000000003</v>
      </c>
      <c r="Z54" s="10">
        <v>33.549999999999997</v>
      </c>
      <c r="AA54" s="10">
        <v>34.64</v>
      </c>
      <c r="AB54" s="95">
        <v>15593400</v>
      </c>
      <c r="AC54" s="10">
        <v>34.64</v>
      </c>
      <c r="AD54" s="2">
        <f t="shared" si="1"/>
        <v>1.4000000000000057</v>
      </c>
      <c r="AE54" s="138">
        <f t="shared" si="2"/>
        <v>3.3412887828162319E-2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3"/>
        <v>218.88000000000034</v>
      </c>
      <c r="G55" s="382">
        <f t="shared" si="14"/>
        <v>5544.32</v>
      </c>
      <c r="H55" s="383">
        <f t="shared" si="15"/>
        <v>3.9478240794182211E-2</v>
      </c>
      <c r="I55" s="382"/>
      <c r="O55" s="83">
        <v>0.96</v>
      </c>
      <c r="P55" s="83">
        <f t="shared" si="12"/>
        <v>32.102399999999996</v>
      </c>
      <c r="T55" s="93" t="s">
        <v>108</v>
      </c>
      <c r="U55" s="88" t="s">
        <v>565</v>
      </c>
      <c r="W55" s="133">
        <v>42685</v>
      </c>
      <c r="X55" s="10">
        <v>32.9</v>
      </c>
      <c r="Y55" s="10">
        <v>33.54</v>
      </c>
      <c r="Z55" s="10">
        <v>32.57</v>
      </c>
      <c r="AA55" s="10">
        <v>33.520000000000003</v>
      </c>
      <c r="AB55" s="95">
        <v>11575600</v>
      </c>
      <c r="AC55" s="10">
        <v>33.520000000000003</v>
      </c>
      <c r="AD55" s="2">
        <f t="shared" si="1"/>
        <v>0.96999999999999886</v>
      </c>
      <c r="AE55" s="138">
        <f t="shared" si="2"/>
        <v>1.9774870702768732E-2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3"/>
        <v>298.88000000000034</v>
      </c>
      <c r="G56" s="382">
        <f t="shared" si="14"/>
        <v>5544.32</v>
      </c>
      <c r="H56" s="383">
        <f t="shared" si="15"/>
        <v>5.3907422371003176E-2</v>
      </c>
      <c r="I56" s="382"/>
      <c r="O56" s="83">
        <v>0.95</v>
      </c>
      <c r="P56" s="83">
        <f t="shared" si="12"/>
        <v>31.767999999999997</v>
      </c>
      <c r="T56" s="93" t="s">
        <v>111</v>
      </c>
      <c r="U56" s="88">
        <v>16.07</v>
      </c>
      <c r="W56" s="133">
        <v>42684</v>
      </c>
      <c r="X56" s="10">
        <v>32.19</v>
      </c>
      <c r="Y56" s="10">
        <v>33.44</v>
      </c>
      <c r="Z56" s="10">
        <v>32.130000000000003</v>
      </c>
      <c r="AA56" s="10">
        <v>32.869999999999997</v>
      </c>
      <c r="AB56" s="95">
        <v>14255900</v>
      </c>
      <c r="AC56" s="10">
        <v>32.869999999999997</v>
      </c>
      <c r="AD56" s="2">
        <f t="shared" si="1"/>
        <v>1.3099999999999952</v>
      </c>
      <c r="AE56" s="138" t="e">
        <f t="shared" si="2"/>
        <v>#DIV/0!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3"/>
        <v>363.18000000000006</v>
      </c>
      <c r="G57" s="382">
        <f t="shared" si="14"/>
        <v>1845.42</v>
      </c>
      <c r="H57" s="383">
        <f t="shared" si="15"/>
        <v>0.1968007282894951</v>
      </c>
      <c r="I57" s="382"/>
      <c r="O57" s="83">
        <v>0.94</v>
      </c>
      <c r="P57" s="83">
        <f t="shared" si="12"/>
        <v>31.433599999999995</v>
      </c>
      <c r="T57" s="93" t="s">
        <v>112</v>
      </c>
      <c r="U57" s="88">
        <v>2.08</v>
      </c>
      <c r="W57" s="133">
        <v>42684</v>
      </c>
      <c r="X57" s="10" t="s">
        <v>470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3"/>
        <v>329.12000000000035</v>
      </c>
      <c r="G58" s="382">
        <f t="shared" si="14"/>
        <v>5384.48</v>
      </c>
      <c r="H58" s="383">
        <f t="shared" si="15"/>
        <v>6.1123822541823976E-2</v>
      </c>
      <c r="I58" s="382"/>
      <c r="O58" s="83">
        <v>0.93</v>
      </c>
      <c r="P58" s="83">
        <f t="shared" si="12"/>
        <v>31.0992</v>
      </c>
      <c r="T58" s="93" t="s">
        <v>109</v>
      </c>
      <c r="U58" s="88" t="s">
        <v>566</v>
      </c>
      <c r="W58" s="133">
        <v>42683</v>
      </c>
      <c r="X58" s="10">
        <v>30.53</v>
      </c>
      <c r="Y58" s="10">
        <v>32.46</v>
      </c>
      <c r="Z58" s="10">
        <v>30.44</v>
      </c>
      <c r="AA58" s="10">
        <v>32.29</v>
      </c>
      <c r="AB58" s="95">
        <v>12682000</v>
      </c>
      <c r="AC58" s="10">
        <v>32.17</v>
      </c>
      <c r="AD58" s="2">
        <f t="shared" si="1"/>
        <v>2.0199999999999996</v>
      </c>
      <c r="AE58" s="138">
        <f t="shared" si="2"/>
        <v>4.4819746670997196E-2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3"/>
        <v>169.60000000000036</v>
      </c>
      <c r="G59" s="382">
        <f t="shared" si="14"/>
        <v>5384</v>
      </c>
      <c r="H59" s="383">
        <f t="shared" si="15"/>
        <v>3.1500742942050589E-2</v>
      </c>
      <c r="I59" s="382"/>
      <c r="O59" s="83">
        <v>0.92</v>
      </c>
      <c r="P59" s="83">
        <f t="shared" si="12"/>
        <v>30.764799999999997</v>
      </c>
      <c r="W59" s="133">
        <v>42682</v>
      </c>
      <c r="X59" s="10">
        <v>31.15</v>
      </c>
      <c r="Y59" s="10">
        <v>31.22</v>
      </c>
      <c r="Z59" s="10">
        <v>30.6</v>
      </c>
      <c r="AA59" s="10">
        <v>30.9</v>
      </c>
      <c r="AB59" s="95">
        <v>7260000</v>
      </c>
      <c r="AC59" s="10">
        <v>30.79</v>
      </c>
      <c r="AD59" s="2">
        <f t="shared" si="1"/>
        <v>0.61999999999999744</v>
      </c>
      <c r="AE59" s="138">
        <f t="shared" si="2"/>
        <v>-1.0604113110539881E-2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3"/>
        <v>474.7199999999998</v>
      </c>
      <c r="G60" s="382">
        <f t="shared" si="14"/>
        <v>5384.48</v>
      </c>
      <c r="H60" s="383">
        <f t="shared" si="15"/>
        <v>8.8164502421775148E-2</v>
      </c>
      <c r="I60" s="382"/>
      <c r="O60" s="83">
        <v>0.91</v>
      </c>
      <c r="P60" s="83">
        <f t="shared" si="12"/>
        <v>30.430399999999999</v>
      </c>
      <c r="W60" s="133">
        <v>42681</v>
      </c>
      <c r="X60" s="10">
        <v>31.19</v>
      </c>
      <c r="Y60" s="10">
        <v>31.43</v>
      </c>
      <c r="Z60" s="10">
        <v>30.99</v>
      </c>
      <c r="AA60" s="10">
        <v>31.24</v>
      </c>
      <c r="AB60" s="95">
        <v>5808400</v>
      </c>
      <c r="AC60" s="10">
        <v>31.12</v>
      </c>
      <c r="AD60" s="2">
        <f t="shared" si="1"/>
        <v>0.44000000000000128</v>
      </c>
      <c r="AE60" s="138">
        <f t="shared" si="2"/>
        <v>1.006166828951649E-2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6">C61*(E61-D61)</f>
        <v>588.31999999999994</v>
      </c>
      <c r="G61" s="382">
        <f t="shared" ref="G61" si="17">D61*C61</f>
        <v>5384.48</v>
      </c>
      <c r="H61" s="383">
        <f t="shared" ref="H61" si="18">(E61-D61)/D61</f>
        <v>0.10926217573470418</v>
      </c>
      <c r="I61" s="382"/>
      <c r="O61" s="83">
        <v>0.9</v>
      </c>
      <c r="P61" s="83">
        <f t="shared" si="12"/>
        <v>30.096</v>
      </c>
      <c r="W61" s="133">
        <v>42678</v>
      </c>
      <c r="X61" s="10">
        <v>30.96</v>
      </c>
      <c r="Y61" s="10">
        <v>31.53</v>
      </c>
      <c r="Z61" s="10">
        <v>30.74</v>
      </c>
      <c r="AA61" s="10">
        <v>30.92</v>
      </c>
      <c r="AB61" s="95">
        <v>7978700</v>
      </c>
      <c r="AC61" s="10">
        <v>30.81</v>
      </c>
      <c r="AD61" s="2">
        <f t="shared" si="1"/>
        <v>0.7900000000000027</v>
      </c>
      <c r="AE61" s="138">
        <f t="shared" si="2"/>
        <v>-2.9126213592233219E-3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9">C62*(E62-D62)</f>
        <v>673.12000000000012</v>
      </c>
      <c r="G62" s="382">
        <f t="shared" ref="G62" si="20">D62*C62</f>
        <v>5384.48</v>
      </c>
      <c r="H62" s="383">
        <f t="shared" ref="H62" si="21">(E62-D62)/D62</f>
        <v>0.12501114313731318</v>
      </c>
      <c r="I62" s="382"/>
      <c r="W62" s="133">
        <v>42677</v>
      </c>
      <c r="X62" s="10">
        <v>32.22</v>
      </c>
      <c r="Y62" s="10">
        <v>32.229999999999997</v>
      </c>
      <c r="Z62" s="10">
        <v>30.93</v>
      </c>
      <c r="AA62" s="10">
        <v>31.02</v>
      </c>
      <c r="AB62" s="95">
        <v>8920300</v>
      </c>
      <c r="AC62" s="10">
        <v>30.9</v>
      </c>
      <c r="AD62" s="2">
        <f t="shared" si="1"/>
        <v>1.2999999999999972</v>
      </c>
      <c r="AE62" s="138">
        <f t="shared" si="2"/>
        <v>-3.7383177570093573E-2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22">C63*(E63-D63)</f>
        <v>597.9200000000003</v>
      </c>
      <c r="G63" s="382">
        <f t="shared" ref="G63" si="23">D63*C63</f>
        <v>5384.48</v>
      </c>
      <c r="H63" s="383">
        <f t="shared" ref="H63" si="24">(E63-D63)/D63</f>
        <v>0.11104507770481092</v>
      </c>
      <c r="I63" s="382"/>
      <c r="W63" s="133">
        <v>42676</v>
      </c>
      <c r="X63" s="10">
        <v>30.85</v>
      </c>
      <c r="Y63" s="10">
        <v>32.479999999999997</v>
      </c>
      <c r="Z63" s="10">
        <v>30.83</v>
      </c>
      <c r="AA63" s="10">
        <v>32.22</v>
      </c>
      <c r="AB63" s="95">
        <v>13547200</v>
      </c>
      <c r="AC63" s="10">
        <v>32.1</v>
      </c>
      <c r="AD63" s="2">
        <f t="shared" si="1"/>
        <v>1.6499999999999986</v>
      </c>
      <c r="AE63" s="138">
        <f t="shared" si="2"/>
        <v>4.6284224250326078E-2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5">C64*(E64-D64)</f>
        <v>489.12000000000035</v>
      </c>
      <c r="G64" s="382">
        <f t="shared" ref="G64" si="26">D64*C64</f>
        <v>5384.48</v>
      </c>
      <c r="H64" s="383">
        <f t="shared" ref="H64" si="27">(E64-D64)/D64</f>
        <v>9.0838855376935257E-2</v>
      </c>
      <c r="I64" s="382"/>
      <c r="W64" s="133">
        <v>42675</v>
      </c>
      <c r="X64" s="10">
        <v>31.09</v>
      </c>
      <c r="Y64" s="10">
        <v>31.11</v>
      </c>
      <c r="Z64" s="10">
        <v>30.69</v>
      </c>
      <c r="AA64" s="10">
        <v>30.79</v>
      </c>
      <c r="AB64" s="95">
        <v>8520000</v>
      </c>
      <c r="AC64" s="10">
        <v>30.68</v>
      </c>
      <c r="AD64" s="2">
        <f t="shared" si="1"/>
        <v>0.41999999999999815</v>
      </c>
      <c r="AE64" s="138">
        <f t="shared" si="2"/>
        <v>-5.8327932598832843E-3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8">C65*(E65-D65)</f>
        <v>409.12000000000035</v>
      </c>
      <c r="G65" s="382">
        <f t="shared" ref="G65" si="29">D65*C65</f>
        <v>5384.48</v>
      </c>
      <c r="H65" s="383">
        <f t="shared" ref="H65" si="30">(E65-D65)/D65</f>
        <v>7.5981338959379613E-2</v>
      </c>
      <c r="I65" s="382"/>
      <c r="W65" s="133">
        <v>42674</v>
      </c>
      <c r="X65" s="10">
        <v>31.3</v>
      </c>
      <c r="Y65" s="10">
        <v>31.56</v>
      </c>
      <c r="Z65" s="10">
        <v>30.83</v>
      </c>
      <c r="AA65" s="10">
        <v>30.98</v>
      </c>
      <c r="AB65" s="95">
        <v>7550900</v>
      </c>
      <c r="AC65" s="10">
        <v>30.86</v>
      </c>
      <c r="AD65" s="2">
        <f t="shared" si="1"/>
        <v>0.73000000000000043</v>
      </c>
      <c r="AE65" s="138">
        <f t="shared" si="2"/>
        <v>-8.9916506101477278E-3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31">C66*(E66-D66)</f>
        <v>439.52</v>
      </c>
      <c r="G66" s="382">
        <f t="shared" ref="G66" si="32">D66*C66</f>
        <v>5384.48</v>
      </c>
      <c r="H66" s="383">
        <f t="shared" ref="H66" si="33">(E66-D66)/D66</f>
        <v>8.16271951980507E-2</v>
      </c>
      <c r="I66" s="382"/>
      <c r="W66" s="133">
        <v>42671</v>
      </c>
      <c r="X66" s="10">
        <v>30.98</v>
      </c>
      <c r="Y66" s="10">
        <v>31.43</v>
      </c>
      <c r="Z66" s="10">
        <v>30.9</v>
      </c>
      <c r="AA66" s="10">
        <v>31.26</v>
      </c>
      <c r="AB66" s="95">
        <v>6796800</v>
      </c>
      <c r="AC66" s="10">
        <v>31.14</v>
      </c>
      <c r="AD66" s="2">
        <f t="shared" si="1"/>
        <v>0.53000000000000114</v>
      </c>
      <c r="AE66" s="138">
        <f t="shared" si="2"/>
        <v>7.7669902912622657E-3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4">C67*(E67-D67)</f>
        <v>369.12000000000035</v>
      </c>
      <c r="G67" s="382">
        <f t="shared" ref="G67" si="35">D67*C67</f>
        <v>5384.48</v>
      </c>
      <c r="H67" s="383">
        <f t="shared" ref="H67" si="36">(E67-D67)/D67</f>
        <v>6.8552580750601791E-2</v>
      </c>
      <c r="I67" s="382"/>
      <c r="W67" s="133">
        <v>42670</v>
      </c>
      <c r="X67" s="10">
        <v>30.96</v>
      </c>
      <c r="Y67" s="10">
        <v>31.2</v>
      </c>
      <c r="Z67" s="10">
        <v>30.68</v>
      </c>
      <c r="AA67" s="10">
        <v>31.02</v>
      </c>
      <c r="AB67" s="95">
        <v>7767000</v>
      </c>
      <c r="AC67" s="10">
        <v>30.9</v>
      </c>
      <c r="AD67" s="2">
        <f>Y67-Z67</f>
        <v>0.51999999999999957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7">C68*(E68-D68)</f>
        <v>341.92000000000007</v>
      </c>
      <c r="G68" s="382">
        <f t="shared" ref="G68" si="38">D68*C68</f>
        <v>5384.48</v>
      </c>
      <c r="H68" s="383">
        <f t="shared" ref="H68" si="39">(E68-D68)/D68</f>
        <v>6.3501025168632833E-2</v>
      </c>
      <c r="I68" s="382"/>
      <c r="W68" s="133">
        <v>42669</v>
      </c>
      <c r="X68" s="10">
        <v>30.79</v>
      </c>
      <c r="Y68" s="10">
        <v>31.13</v>
      </c>
      <c r="Z68" s="10">
        <v>30.75</v>
      </c>
      <c r="AA68" s="10">
        <v>30.9</v>
      </c>
      <c r="AB68" s="95">
        <v>4870400</v>
      </c>
      <c r="AC68" s="10">
        <v>30.79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40">C69*(E69-D69)</f>
        <v>442.72000000000048</v>
      </c>
      <c r="G69" s="382">
        <f t="shared" ref="G69" si="41">D69*C69</f>
        <v>5384.48</v>
      </c>
      <c r="H69" s="383">
        <f t="shared" ref="H69" si="42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3">C70*(E70-D70)</f>
        <v>90.619999999999621</v>
      </c>
      <c r="G70" s="382">
        <f t="shared" ref="G70" si="44">D70*C70</f>
        <v>7821.38</v>
      </c>
      <c r="H70" s="383">
        <f t="shared" ref="H70" si="45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6">C71*(E71-D71)</f>
        <v>51.480000000000103</v>
      </c>
      <c r="G71" s="382">
        <f t="shared" ref="G71:G73" si="47">D71*C71</f>
        <v>8837.92</v>
      </c>
      <c r="H71" s="383">
        <f t="shared" ref="H71:H73" si="48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6"/>
        <v>-376.80000000000007</v>
      </c>
      <c r="G72" s="382">
        <f t="shared" si="47"/>
        <v>10159.799999999999</v>
      </c>
      <c r="H72" s="383">
        <f t="shared" si="48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6"/>
        <v>-388.00000000000239</v>
      </c>
      <c r="G73" s="382">
        <f t="shared" si="47"/>
        <v>13408.000000000002</v>
      </c>
      <c r="H73" s="383">
        <f t="shared" si="48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9">C74*(E74-D74)</f>
        <v>-262.9400000000004</v>
      </c>
      <c r="G74" s="382">
        <f t="shared" ref="G74" si="50">D74*C74</f>
        <v>13354.939999999999</v>
      </c>
      <c r="H74" s="383">
        <f t="shared" ref="H74:H76" si="51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9"/>
        <v>-514.93999999999858</v>
      </c>
      <c r="G75" s="382">
        <f t="shared" ref="G75:G80" si="52">D75*C75</f>
        <v>13354.939999999999</v>
      </c>
      <c r="H75" s="383">
        <f t="shared" si="51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9"/>
        <v>-582.93999999999892</v>
      </c>
      <c r="G76" s="382">
        <f t="shared" si="52"/>
        <v>16522.939999999999</v>
      </c>
      <c r="H76" s="383">
        <f t="shared" si="51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3">C77*(E77-D77)</f>
        <v>-292.93999999999801</v>
      </c>
      <c r="G77" s="382">
        <f t="shared" si="52"/>
        <v>16522.939999999999</v>
      </c>
      <c r="H77" s="383">
        <f t="shared" ref="H77" si="54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5">C78*(E78-D78)</f>
        <v>-217.93999999999869</v>
      </c>
      <c r="G78" s="382">
        <f t="shared" si="52"/>
        <v>16522.939999999999</v>
      </c>
      <c r="H78" s="383">
        <f t="shared" ref="H78" si="56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7">C79*(E79-D79)</f>
        <v>-92.93999999999869</v>
      </c>
      <c r="G79" s="382">
        <f t="shared" si="52"/>
        <v>16522.939999999999</v>
      </c>
      <c r="H79" s="383">
        <f t="shared" ref="H79" si="58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9">C80*(E80-D80)</f>
        <v>-397.93999999999841</v>
      </c>
      <c r="G80" s="382">
        <f t="shared" si="52"/>
        <v>16522.939999999999</v>
      </c>
      <c r="H80" s="383">
        <f t="shared" ref="H80" si="60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61">C81*(E81-D81)</f>
        <v>-27.939999999997411</v>
      </c>
      <c r="G81" s="382">
        <f t="shared" ref="G81" si="62">D81*C81</f>
        <v>16522.939999999999</v>
      </c>
      <c r="H81" s="383">
        <f t="shared" ref="H81" si="63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4">C82*(E82-D82)</f>
        <v>-142.9399999999994</v>
      </c>
      <c r="G82" s="382">
        <f t="shared" ref="G82" si="65">D82*C82</f>
        <v>16522.939999999999</v>
      </c>
      <c r="H82" s="383">
        <f t="shared" ref="H82" si="66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7">C83*(E83-D83)</f>
        <v>-357.93999999999926</v>
      </c>
      <c r="G83" s="382">
        <f t="shared" ref="G83" si="68">D83*C83</f>
        <v>16522.939999999999</v>
      </c>
      <c r="H83" s="383">
        <f t="shared" ref="H83" si="69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70">C84*(E84-D84)</f>
        <v>-442.94000000000011</v>
      </c>
      <c r="G84" s="382">
        <f t="shared" ref="G84" si="71">D84*C84</f>
        <v>16522.939999999999</v>
      </c>
      <c r="H84" s="383">
        <f t="shared" ref="H84" si="72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3">C85*(E85-D85)</f>
        <v>-542.93999999999801</v>
      </c>
      <c r="G85" s="382">
        <f t="shared" ref="G85" si="74">D85*C85</f>
        <v>16522.939999999999</v>
      </c>
      <c r="H85" s="383">
        <f t="shared" ref="H85" si="75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6">C86*(E86-D86)</f>
        <v>-224.94000000000014</v>
      </c>
      <c r="G86" s="382">
        <f t="shared" ref="G86" si="77">D86*C86</f>
        <v>16474.939999999999</v>
      </c>
      <c r="H86" s="383">
        <f t="shared" ref="H86" si="78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9">C87*(E87-D87)</f>
        <v>-139.93999999999929</v>
      </c>
      <c r="G87" s="382">
        <f t="shared" ref="G87:G88" si="80">D87*C87</f>
        <v>16474.939999999999</v>
      </c>
      <c r="H87" s="383">
        <f t="shared" ref="H87:H88" si="81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9"/>
        <v>-847.93799999999919</v>
      </c>
      <c r="G88" s="382">
        <f t="shared" si="80"/>
        <v>19639.937999999998</v>
      </c>
      <c r="H88" s="383">
        <f t="shared" si="81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82">C89*(E89-D89)</f>
        <v>-833.93799999999771</v>
      </c>
      <c r="G89" s="382">
        <f t="shared" ref="G89" si="83">D89*C89</f>
        <v>22757.937999999998</v>
      </c>
      <c r="H89" s="383">
        <f t="shared" ref="H89" si="84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5">C90*(E90-D90)</f>
        <v>-840.93799999999885</v>
      </c>
      <c r="G90" s="382">
        <f t="shared" ref="G90" si="86">D90*C90</f>
        <v>22757.937999999998</v>
      </c>
      <c r="H90" s="383">
        <f t="shared" ref="H90" si="87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8">C91*(E91-D91)</f>
        <v>-700.9379999999968</v>
      </c>
      <c r="G91" s="382">
        <f t="shared" ref="G91:G92" si="89">D91*C91</f>
        <v>22757.937999999998</v>
      </c>
      <c r="H91" s="383">
        <f t="shared" ref="H91:H92" si="90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8"/>
        <v>-1125.9439999999984</v>
      </c>
      <c r="G92" s="382">
        <f t="shared" si="89"/>
        <v>25837.944</v>
      </c>
      <c r="H92" s="383">
        <f t="shared" si="90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91">C93*(E93-D93)</f>
        <v>-1205.9439999999995</v>
      </c>
      <c r="G93" s="382">
        <f t="shared" ref="G93" si="92">D93*C93</f>
        <v>25837.944</v>
      </c>
      <c r="H93" s="383">
        <f t="shared" ref="H93" si="93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4">C94*(E94-D94)</f>
        <v>-965.94399999999894</v>
      </c>
      <c r="G94" s="382">
        <f t="shared" ref="G94" si="95">D94*C94</f>
        <v>25837.944</v>
      </c>
      <c r="H94" s="383">
        <f t="shared" ref="H94" si="96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7">C95*(E95-D95)</f>
        <v>-1477.9439999999995</v>
      </c>
      <c r="G95" s="382">
        <f t="shared" ref="G95:G96" si="98">D95*C95</f>
        <v>25837.944</v>
      </c>
      <c r="H95" s="383">
        <f t="shared" ref="H95:H96" si="99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7"/>
        <v>-1773.936000000002</v>
      </c>
      <c r="G96" s="382">
        <f t="shared" si="98"/>
        <v>28845.936000000002</v>
      </c>
      <c r="H96" s="383">
        <f t="shared" si="99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100">C97*(E97-D97)</f>
        <v>-1935.9360000000017</v>
      </c>
      <c r="G97" s="382">
        <f t="shared" ref="G97" si="101">D97*C97</f>
        <v>28845.936000000002</v>
      </c>
      <c r="H97" s="383">
        <f t="shared" ref="H97" si="102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3">C98*(E98-D98)</f>
        <v>-1989.9360000000006</v>
      </c>
      <c r="G98" s="382">
        <f t="shared" ref="G98" si="104">D98*C98</f>
        <v>28845.936000000002</v>
      </c>
      <c r="H98" s="383">
        <f t="shared" ref="H98" si="105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6">C99*(E99-D99)</f>
        <v>-2133.9360000000006</v>
      </c>
      <c r="G99" s="382">
        <f t="shared" ref="G99:G100" si="107">D99*C99</f>
        <v>28845.936000000002</v>
      </c>
      <c r="H99" s="383">
        <f t="shared" ref="H99:H100" si="108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6"/>
        <v>-2505.9399999999991</v>
      </c>
      <c r="G100" s="382">
        <f t="shared" si="107"/>
        <v>31785.94</v>
      </c>
      <c r="H100" s="383">
        <f t="shared" si="108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9">C101*(E101-D101)</f>
        <v>-2945.94</v>
      </c>
      <c r="G101" s="382">
        <f t="shared" ref="G101" si="110">D101*C101</f>
        <v>31785.94</v>
      </c>
      <c r="H101" s="383">
        <f t="shared" ref="H101" si="111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12">C102*(E102-D102)</f>
        <v>-2415.9399999999991</v>
      </c>
      <c r="G102" s="382">
        <f t="shared" ref="G102" si="113">D102*C102</f>
        <v>31785.94</v>
      </c>
      <c r="H102" s="383">
        <f t="shared" ref="H102" si="114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5">C103*(E103-D103)</f>
        <v>-2785.94</v>
      </c>
      <c r="G103" s="382">
        <f t="shared" ref="G103" si="116">D103*C103</f>
        <v>31785.94</v>
      </c>
      <c r="H103" s="383">
        <f t="shared" ref="H103" si="117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8">C104*(E104-D104)</f>
        <v>-1145.9399999999996</v>
      </c>
      <c r="G104" s="382">
        <f t="shared" ref="G104:G109" si="119">D104*C104</f>
        <v>31785.94</v>
      </c>
      <c r="H104" s="383">
        <f t="shared" ref="H104:H109" si="120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8"/>
        <v>-520.01099999999701</v>
      </c>
      <c r="G105" s="382">
        <f t="shared" si="119"/>
        <v>28654.010999999999</v>
      </c>
      <c r="H105" s="383">
        <f t="shared" si="120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8"/>
        <v>-783.99999999999886</v>
      </c>
      <c r="G106" s="382">
        <f t="shared" si="119"/>
        <v>31764</v>
      </c>
      <c r="H106" s="383">
        <f t="shared" si="120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8"/>
        <v>350.64000000000027</v>
      </c>
      <c r="G107" s="382">
        <f t="shared" si="119"/>
        <v>15759.359999999999</v>
      </c>
      <c r="H107" s="383">
        <f t="shared" si="120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8"/>
        <v>-398.86400000000037</v>
      </c>
      <c r="G108" s="382">
        <f t="shared" si="119"/>
        <v>25214.864000000001</v>
      </c>
      <c r="H108" s="383">
        <f t="shared" si="120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8"/>
        <v>1280.8600000000013</v>
      </c>
      <c r="G109" s="382">
        <f t="shared" si="119"/>
        <v>12271.14</v>
      </c>
      <c r="H109" s="383">
        <f t="shared" si="120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21">C110*(E110-D110)</f>
        <v>648.8599999999991</v>
      </c>
      <c r="G110" s="382">
        <f t="shared" ref="G110:G116" si="122">D110*C110</f>
        <v>12271.14</v>
      </c>
      <c r="H110" s="383">
        <f t="shared" ref="H110:H116" si="123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21"/>
        <v>1108.8599999999985</v>
      </c>
      <c r="G111" s="382">
        <f t="shared" si="122"/>
        <v>12211.14</v>
      </c>
      <c r="H111" s="383">
        <f t="shared" si="123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21"/>
        <v>1467.7889999999991</v>
      </c>
      <c r="G112" s="382">
        <f t="shared" si="122"/>
        <v>8789.2109999999993</v>
      </c>
      <c r="H112" s="383">
        <f t="shared" si="123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21"/>
        <v>1645.7100000000005</v>
      </c>
      <c r="G113" s="382">
        <f t="shared" si="122"/>
        <v>5310.29</v>
      </c>
      <c r="H113" s="383">
        <f t="shared" si="123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21"/>
        <v>1537.7099999999996</v>
      </c>
      <c r="G114" s="382">
        <f t="shared" si="122"/>
        <v>8728.2900000000009</v>
      </c>
      <c r="H114" s="383">
        <f t="shared" si="123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21"/>
        <v>1754.0499999999997</v>
      </c>
      <c r="G115" s="382">
        <f t="shared" si="122"/>
        <v>1717.95</v>
      </c>
      <c r="H115" s="383">
        <f t="shared" si="123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21"/>
        <v>1742.0399999999997</v>
      </c>
      <c r="G116" s="382">
        <f t="shared" si="122"/>
        <v>8673.9599999999991</v>
      </c>
      <c r="H116" s="383">
        <f t="shared" si="123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4">C117*(E117-D117)</f>
        <v>1850.0399999999995</v>
      </c>
      <c r="G117" s="382">
        <f t="shared" ref="G117" si="125">D117*C117</f>
        <v>8673.9599999999991</v>
      </c>
      <c r="H117" s="383">
        <f t="shared" ref="H117" si="126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7">C118*(E118-D118)</f>
        <v>1224.0479999999991</v>
      </c>
      <c r="G118" s="382">
        <f t="shared" ref="G118:G120" si="128">D118*C118</f>
        <v>12051.951999999999</v>
      </c>
      <c r="H118" s="383">
        <f t="shared" ref="H118:H120" si="129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7"/>
        <v>1865.9700000000007</v>
      </c>
      <c r="G119" s="382">
        <f t="shared" si="128"/>
        <v>8586.0300000000007</v>
      </c>
      <c r="H119" s="383">
        <f t="shared" si="129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7"/>
        <v>1690.9679999999994</v>
      </c>
      <c r="G120" s="382">
        <f t="shared" si="128"/>
        <v>12013.031999999999</v>
      </c>
      <c r="H120" s="383">
        <f t="shared" si="129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0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0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0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1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0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1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0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1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0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1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0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1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0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1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0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1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0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1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0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1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0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1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0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1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0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1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0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1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0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1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0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1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0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1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0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0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0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1" priority="41">
      <formula>F51&gt;0</formula>
    </cfRule>
    <cfRule type="expression" dxfId="770" priority="42">
      <formula>F51&lt;0</formula>
    </cfRule>
  </conditionalFormatting>
  <conditionalFormatting sqref="F56:F69 F72:F116 F119:F120">
    <cfRule type="expression" dxfId="769" priority="37">
      <formula>F56&gt;0</formula>
    </cfRule>
    <cfRule type="expression" dxfId="768" priority="38">
      <formula>F56&lt;0</formula>
    </cfRule>
  </conditionalFormatting>
  <conditionalFormatting sqref="F56:F69 F72:F116 F119:F120">
    <cfRule type="expression" dxfId="767" priority="39">
      <formula>F56&gt;0</formula>
    </cfRule>
    <cfRule type="expression" dxfId="766" priority="40">
      <formula>F56&lt;0</formula>
    </cfRule>
  </conditionalFormatting>
  <conditionalFormatting sqref="H51:H69 H72:H116 H119:H120">
    <cfRule type="expression" dxfId="765" priority="35">
      <formula>H51&gt;0</formula>
    </cfRule>
    <cfRule type="expression" dxfId="764" priority="36">
      <formula>H51&lt;0</formula>
    </cfRule>
  </conditionalFormatting>
  <conditionalFormatting sqref="F47:F50">
    <cfRule type="expression" dxfId="763" priority="29">
      <formula>F47&gt;0</formula>
    </cfRule>
    <cfRule type="expression" dxfId="762" priority="30">
      <formula>F47&lt;0</formula>
    </cfRule>
  </conditionalFormatting>
  <conditionalFormatting sqref="H47:H50">
    <cfRule type="expression" dxfId="761" priority="27">
      <formula>H47&gt;0</formula>
    </cfRule>
    <cfRule type="expression" dxfId="760" priority="28">
      <formula>H47&lt;0</formula>
    </cfRule>
  </conditionalFormatting>
  <conditionalFormatting sqref="Q8">
    <cfRule type="expression" dxfId="759" priority="23">
      <formula>Q8&gt;0</formula>
    </cfRule>
    <cfRule type="expression" dxfId="758" priority="24">
      <formula>Q8&lt;0</formula>
    </cfRule>
  </conditionalFormatting>
  <conditionalFormatting sqref="Q7">
    <cfRule type="expression" dxfId="757" priority="25">
      <formula>Q7&gt;0</formula>
    </cfRule>
    <cfRule type="expression" dxfId="756" priority="26">
      <formula>Q7&lt;0</formula>
    </cfRule>
  </conditionalFormatting>
  <conditionalFormatting sqref="F70">
    <cfRule type="expression" dxfId="755" priority="19">
      <formula>F70&gt;0</formula>
    </cfRule>
    <cfRule type="expression" dxfId="754" priority="20">
      <formula>F70&lt;0</formula>
    </cfRule>
  </conditionalFormatting>
  <conditionalFormatting sqref="F70">
    <cfRule type="expression" dxfId="753" priority="21">
      <formula>F70&gt;0</formula>
    </cfRule>
    <cfRule type="expression" dxfId="752" priority="22">
      <formula>F70&lt;0</formula>
    </cfRule>
  </conditionalFormatting>
  <conditionalFormatting sqref="H70">
    <cfRule type="expression" dxfId="751" priority="17">
      <formula>H70&gt;0</formula>
    </cfRule>
    <cfRule type="expression" dxfId="750" priority="18">
      <formula>H70&lt;0</formula>
    </cfRule>
  </conditionalFormatting>
  <conditionalFormatting sqref="F71">
    <cfRule type="expression" dxfId="749" priority="13">
      <formula>F71&gt;0</formula>
    </cfRule>
    <cfRule type="expression" dxfId="748" priority="14">
      <formula>F71&lt;0</formula>
    </cfRule>
  </conditionalFormatting>
  <conditionalFormatting sqref="F71">
    <cfRule type="expression" dxfId="747" priority="15">
      <formula>F71&gt;0</formula>
    </cfRule>
    <cfRule type="expression" dxfId="746" priority="16">
      <formula>F71&lt;0</formula>
    </cfRule>
  </conditionalFormatting>
  <conditionalFormatting sqref="H71">
    <cfRule type="expression" dxfId="745" priority="11">
      <formula>H71&gt;0</formula>
    </cfRule>
    <cfRule type="expression" dxfId="744" priority="12">
      <formula>H71&lt;0</formula>
    </cfRule>
  </conditionalFormatting>
  <conditionalFormatting sqref="F117:F118">
    <cfRule type="expression" dxfId="743" priority="7">
      <formula>F117&gt;0</formula>
    </cfRule>
    <cfRule type="expression" dxfId="742" priority="8">
      <formula>F117&lt;0</formula>
    </cfRule>
  </conditionalFormatting>
  <conditionalFormatting sqref="F117:F118">
    <cfRule type="expression" dxfId="741" priority="9">
      <formula>F117&gt;0</formula>
    </cfRule>
    <cfRule type="expression" dxfId="740" priority="10">
      <formula>F117&lt;0</formula>
    </cfRule>
  </conditionalFormatting>
  <conditionalFormatting sqref="H117:H118">
    <cfRule type="expression" dxfId="739" priority="5">
      <formula>H117&gt;0</formula>
    </cfRule>
    <cfRule type="expression" dxfId="738" priority="6">
      <formula>H117&lt;0</formula>
    </cfRule>
  </conditionalFormatting>
  <conditionalFormatting sqref="F35:F37">
    <cfRule type="expression" dxfId="737" priority="3">
      <formula>F35&gt;0</formula>
    </cfRule>
    <cfRule type="expression" dxfId="736" priority="4">
      <formula>F35&lt;0</formula>
    </cfRule>
  </conditionalFormatting>
  <conditionalFormatting sqref="H35:H37">
    <cfRule type="expression" dxfId="735" priority="1">
      <formula>H35&gt;0</formula>
    </cfRule>
    <cfRule type="expression" dxfId="73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42766</v>
      </c>
      <c r="X2" s="10">
        <v>12.31</v>
      </c>
      <c r="Y2" s="10">
        <v>12.39</v>
      </c>
      <c r="Z2" s="10">
        <v>12.19</v>
      </c>
      <c r="AA2" s="10">
        <v>12.36</v>
      </c>
      <c r="AB2" s="95">
        <v>46818300</v>
      </c>
      <c r="AC2" s="10">
        <v>12.36</v>
      </c>
      <c r="AD2" s="2">
        <f>Y2-Z2</f>
        <v>0.20000000000000107</v>
      </c>
      <c r="AE2" s="138">
        <f>AC2/AC3-1</f>
        <v>-8.0840743734844622E-4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12.32</v>
      </c>
      <c r="T3" s="1"/>
      <c r="W3" s="133">
        <v>42765</v>
      </c>
      <c r="X3" s="10">
        <v>12.46</v>
      </c>
      <c r="Y3" s="10">
        <v>12.46</v>
      </c>
      <c r="Z3" s="10">
        <v>12.28</v>
      </c>
      <c r="AA3" s="10">
        <v>12.37</v>
      </c>
      <c r="AB3" s="95">
        <v>39254200</v>
      </c>
      <c r="AC3" s="10">
        <v>12.37</v>
      </c>
      <c r="AD3" s="2">
        <f t="shared" ref="AD3:AD66" si="0">Y3-Z3</f>
        <v>0.18000000000000149</v>
      </c>
      <c r="AE3" s="138">
        <f t="shared" ref="AE3:AE66" si="1">AC3/AC4-1</f>
        <v>-9.60768614891927E-3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12.32</v>
      </c>
      <c r="R4" s="505">
        <v>-3.2000000000000002E-3</v>
      </c>
      <c r="T4" s="163"/>
      <c r="W4" s="133">
        <v>42762</v>
      </c>
      <c r="X4" s="10">
        <v>12.48</v>
      </c>
      <c r="Y4" s="10">
        <v>12.54</v>
      </c>
      <c r="Z4" s="10">
        <v>12.38</v>
      </c>
      <c r="AA4" s="10">
        <v>12.49</v>
      </c>
      <c r="AB4" s="95">
        <v>34613900</v>
      </c>
      <c r="AC4" s="10">
        <v>12.49</v>
      </c>
      <c r="AD4" s="2">
        <f t="shared" si="0"/>
        <v>0.15999999999999837</v>
      </c>
      <c r="AE4" s="138">
        <f t="shared" si="1"/>
        <v>9.7008892481811326E-3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12.65</v>
      </c>
      <c r="Y5" s="10">
        <v>12.68</v>
      </c>
      <c r="Z5" s="10">
        <v>12.35</v>
      </c>
      <c r="AA5" s="10">
        <v>12.37</v>
      </c>
      <c r="AB5" s="95">
        <v>55672800</v>
      </c>
      <c r="AC5" s="10">
        <v>12.37</v>
      </c>
      <c r="AD5" s="2">
        <f t="shared" si="0"/>
        <v>0.33000000000000007</v>
      </c>
      <c r="AE5" s="138">
        <f t="shared" si="1"/>
        <v>-3.2838154808444098E-2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12.71</v>
      </c>
      <c r="Y6" s="10">
        <v>12.8</v>
      </c>
      <c r="Z6" s="10">
        <v>12.64</v>
      </c>
      <c r="AA6" s="10">
        <v>12.79</v>
      </c>
      <c r="AB6" s="95">
        <v>46747800</v>
      </c>
      <c r="AC6" s="10">
        <v>12.79</v>
      </c>
      <c r="AD6" s="2">
        <f t="shared" si="0"/>
        <v>0.16000000000000014</v>
      </c>
      <c r="AE6" s="138">
        <f t="shared" si="1"/>
        <v>1.4274385408405976E-2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42759</v>
      </c>
      <c r="X7" s="10">
        <v>12.35</v>
      </c>
      <c r="Y7" s="10">
        <v>12.61</v>
      </c>
      <c r="Z7" s="10">
        <v>12.34</v>
      </c>
      <c r="AA7" s="10">
        <v>12.61</v>
      </c>
      <c r="AB7" s="95">
        <v>34625200</v>
      </c>
      <c r="AC7" s="10">
        <v>12.61</v>
      </c>
      <c r="AD7" s="2">
        <f t="shared" si="0"/>
        <v>0.26999999999999957</v>
      </c>
      <c r="AE7" s="138">
        <f t="shared" si="1"/>
        <v>2.4370430544272903E-2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12.35</v>
      </c>
      <c r="Y8" s="10">
        <v>12.38</v>
      </c>
      <c r="Z8" s="10">
        <v>12.22</v>
      </c>
      <c r="AA8" s="10">
        <v>12.31</v>
      </c>
      <c r="AB8" s="95">
        <v>31670700</v>
      </c>
      <c r="AC8" s="10">
        <v>12.31</v>
      </c>
      <c r="AD8" s="2">
        <f t="shared" si="0"/>
        <v>0.16000000000000014</v>
      </c>
      <c r="AE8" s="138">
        <f t="shared" si="1"/>
        <v>-4.04530744336562E-3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12.45</v>
      </c>
      <c r="Y9" s="10">
        <v>12.48</v>
      </c>
      <c r="Z9" s="10">
        <v>12.31</v>
      </c>
      <c r="AA9" s="10">
        <v>12.36</v>
      </c>
      <c r="AB9" s="95">
        <v>29270000</v>
      </c>
      <c r="AC9" s="10">
        <v>12.36</v>
      </c>
      <c r="AD9" s="2">
        <f t="shared" si="0"/>
        <v>0.16999999999999993</v>
      </c>
      <c r="AE9" s="138">
        <f t="shared" si="1"/>
        <v>-5.6315366049879412E-3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42754</v>
      </c>
      <c r="X10" s="10">
        <v>12.4</v>
      </c>
      <c r="Y10" s="10">
        <v>12.56</v>
      </c>
      <c r="Z10" s="10">
        <v>12.34</v>
      </c>
      <c r="AA10" s="10">
        <v>12.43</v>
      </c>
      <c r="AB10" s="95">
        <v>30135600</v>
      </c>
      <c r="AC10" s="10">
        <v>12.43</v>
      </c>
      <c r="AD10" s="2">
        <f t="shared" si="0"/>
        <v>0.22000000000000064</v>
      </c>
      <c r="AE10" s="138">
        <f t="shared" si="1"/>
        <v>1.6116035455278066E-3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42753</v>
      </c>
      <c r="X11" s="10">
        <v>12.43</v>
      </c>
      <c r="Y11" s="10">
        <v>12.45</v>
      </c>
      <c r="Z11" s="10">
        <v>12.3</v>
      </c>
      <c r="AA11" s="10">
        <v>12.41</v>
      </c>
      <c r="AB11" s="95">
        <v>33830800</v>
      </c>
      <c r="AC11" s="10">
        <v>12.41</v>
      </c>
      <c r="AD11" s="2">
        <f t="shared" si="0"/>
        <v>0.14999999999999858</v>
      </c>
      <c r="AE11" s="13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42753</v>
      </c>
      <c r="X12" s="10" t="s">
        <v>413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42752</v>
      </c>
      <c r="X13" s="10">
        <v>12.65</v>
      </c>
      <c r="Y13" s="10">
        <v>12.73</v>
      </c>
      <c r="Z13" s="10">
        <v>12.54</v>
      </c>
      <c r="AA13" s="10">
        <v>12.61</v>
      </c>
      <c r="AB13" s="95">
        <v>49069500</v>
      </c>
      <c r="AC13" s="10">
        <v>12.41</v>
      </c>
      <c r="AD13" s="2">
        <f t="shared" si="0"/>
        <v>0.19000000000000128</v>
      </c>
      <c r="AE13" s="138">
        <f t="shared" si="1"/>
        <v>-1.6090104585679832E-3</v>
      </c>
    </row>
    <row r="14" spans="1:31" x14ac:dyDescent="0.25">
      <c r="H14" s="72"/>
      <c r="W14" s="133">
        <v>42748</v>
      </c>
      <c r="X14" s="10">
        <v>12.62</v>
      </c>
      <c r="Y14" s="10">
        <v>12.67</v>
      </c>
      <c r="Z14" s="10">
        <v>12.5</v>
      </c>
      <c r="AA14" s="10">
        <v>12.63</v>
      </c>
      <c r="AB14" s="95">
        <v>29197100</v>
      </c>
      <c r="AC14" s="10">
        <v>12.43</v>
      </c>
      <c r="AD14" s="2">
        <f t="shared" si="0"/>
        <v>0.16999999999999993</v>
      </c>
      <c r="AE14" s="138">
        <f t="shared" si="1"/>
        <v>3.2284100080710587E-3</v>
      </c>
    </row>
    <row r="15" spans="1:31" x14ac:dyDescent="0.25">
      <c r="H15" s="72"/>
      <c r="W15" s="133">
        <v>42747</v>
      </c>
      <c r="X15" s="10">
        <v>12.66</v>
      </c>
      <c r="Y15" s="10">
        <v>12.68</v>
      </c>
      <c r="Z15" s="10">
        <v>12.35</v>
      </c>
      <c r="AA15" s="10">
        <v>12.59</v>
      </c>
      <c r="AB15" s="95">
        <v>36493300</v>
      </c>
      <c r="AC15" s="10">
        <v>12.39</v>
      </c>
      <c r="AD15" s="2">
        <f t="shared" si="0"/>
        <v>0.33000000000000007</v>
      </c>
      <c r="AE15" s="138">
        <f t="shared" si="1"/>
        <v>-6.4153969526864474E-3</v>
      </c>
    </row>
    <row r="16" spans="1:31" x14ac:dyDescent="0.25">
      <c r="H16" s="72"/>
      <c r="W16" s="133">
        <v>42746</v>
      </c>
      <c r="X16" s="10">
        <v>12.71</v>
      </c>
      <c r="Y16" s="10">
        <v>12.72</v>
      </c>
      <c r="Z16" s="10">
        <v>12.51</v>
      </c>
      <c r="AA16" s="10">
        <v>12.67</v>
      </c>
      <c r="AB16" s="95">
        <v>49718700</v>
      </c>
      <c r="AC16" s="10">
        <v>12.47</v>
      </c>
      <c r="AD16" s="2">
        <f t="shared" si="0"/>
        <v>0.21000000000000085</v>
      </c>
      <c r="AE16" s="138">
        <f t="shared" si="1"/>
        <v>-1.4229249011857736E-2</v>
      </c>
    </row>
    <row r="17" spans="1:31" x14ac:dyDescent="0.25">
      <c r="H17" s="72"/>
      <c r="W17" s="133">
        <v>42745</v>
      </c>
      <c r="X17" s="10">
        <v>12.7</v>
      </c>
      <c r="Y17" s="10">
        <v>13.02</v>
      </c>
      <c r="Z17" s="10">
        <v>12.66</v>
      </c>
      <c r="AA17" s="10">
        <v>12.85</v>
      </c>
      <c r="AB17" s="95">
        <v>58703500</v>
      </c>
      <c r="AC17" s="10">
        <v>12.65</v>
      </c>
      <c r="AD17" s="2">
        <f t="shared" si="0"/>
        <v>0.35999999999999943</v>
      </c>
      <c r="AE17" s="138">
        <f t="shared" si="1"/>
        <v>1.7699115044247815E-2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42744</v>
      </c>
      <c r="X18" s="10">
        <v>12.79</v>
      </c>
      <c r="Y18" s="10">
        <v>12.86</v>
      </c>
      <c r="Z18" s="10">
        <v>12.63</v>
      </c>
      <c r="AA18" s="10">
        <v>12.63</v>
      </c>
      <c r="AB18" s="95">
        <v>39183400</v>
      </c>
      <c r="AC18" s="10">
        <v>12.43</v>
      </c>
      <c r="AD18" s="2">
        <f t="shared" si="0"/>
        <v>0.22999999999999865</v>
      </c>
      <c r="AE18" s="138">
        <f t="shared" si="1"/>
        <v>-1.0350318471337605E-2</v>
      </c>
    </row>
    <row r="19" spans="1:31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42741</v>
      </c>
      <c r="X19" s="10">
        <v>12.8</v>
      </c>
      <c r="Y19" s="10">
        <v>12.84</v>
      </c>
      <c r="Z19" s="10">
        <v>12.64</v>
      </c>
      <c r="AA19" s="10">
        <v>12.76</v>
      </c>
      <c r="AB19" s="95">
        <v>40315900</v>
      </c>
      <c r="AC19" s="10">
        <v>12.56</v>
      </c>
      <c r="AD19" s="2">
        <f t="shared" si="0"/>
        <v>0.19999999999999929</v>
      </c>
      <c r="AE19" s="138">
        <f t="shared" si="1"/>
        <v>-7.9554494828959488E-4</v>
      </c>
    </row>
    <row r="20" spans="1:31" x14ac:dyDescent="0.25">
      <c r="W20" s="133">
        <v>42740</v>
      </c>
      <c r="X20" s="10">
        <v>13.21</v>
      </c>
      <c r="Y20" s="10">
        <v>13.22</v>
      </c>
      <c r="Z20" s="10">
        <v>12.63</v>
      </c>
      <c r="AA20" s="10">
        <v>12.77</v>
      </c>
      <c r="AB20" s="95">
        <v>75628400</v>
      </c>
      <c r="AC20" s="10">
        <v>12.57</v>
      </c>
      <c r="AD20" s="2">
        <f t="shared" si="0"/>
        <v>0.58999999999999986</v>
      </c>
      <c r="AE20" s="138">
        <f t="shared" si="1"/>
        <v>-3.0092592592592671E-2</v>
      </c>
    </row>
    <row r="21" spans="1:31" x14ac:dyDescent="0.25">
      <c r="W21" s="133">
        <v>42739</v>
      </c>
      <c r="X21" s="10">
        <v>12.77</v>
      </c>
      <c r="Y21" s="10">
        <v>13.27</v>
      </c>
      <c r="Z21" s="10">
        <v>12.74</v>
      </c>
      <c r="AA21" s="10">
        <v>13.17</v>
      </c>
      <c r="AB21" s="95">
        <v>77638100</v>
      </c>
      <c r="AC21" s="10">
        <v>12.96</v>
      </c>
      <c r="AD21" s="2">
        <f t="shared" si="0"/>
        <v>0.52999999999999936</v>
      </c>
      <c r="AE21" s="138">
        <f t="shared" si="1"/>
        <v>4.6004842615012143E-2</v>
      </c>
    </row>
    <row r="22" spans="1:31" x14ac:dyDescent="0.25">
      <c r="W22" s="133">
        <v>42738</v>
      </c>
      <c r="X22" s="10">
        <v>12.2</v>
      </c>
      <c r="Y22" s="10">
        <v>12.6</v>
      </c>
      <c r="Z22" s="10">
        <v>12.13</v>
      </c>
      <c r="AA22" s="10">
        <v>12.59</v>
      </c>
      <c r="AB22" s="95">
        <v>40510800</v>
      </c>
      <c r="AC22" s="10">
        <v>12.39</v>
      </c>
      <c r="AD22" s="2">
        <f t="shared" si="0"/>
        <v>0.46999999999999886</v>
      </c>
      <c r="AE22" s="138">
        <f t="shared" si="1"/>
        <v>3.7688442211055273E-2</v>
      </c>
    </row>
    <row r="23" spans="1:31" x14ac:dyDescent="0.25">
      <c r="W23" s="133">
        <v>42734</v>
      </c>
      <c r="X23" s="10">
        <v>12.24</v>
      </c>
      <c r="Y23" s="10">
        <v>12.28</v>
      </c>
      <c r="Z23" s="10">
        <v>12.08</v>
      </c>
      <c r="AA23" s="10">
        <v>12.13</v>
      </c>
      <c r="AB23" s="95">
        <v>27405700</v>
      </c>
      <c r="AC23" s="10">
        <v>11.94</v>
      </c>
      <c r="AD23" s="2">
        <f t="shared" si="0"/>
        <v>0.19999999999999929</v>
      </c>
      <c r="AE23" s="138">
        <f t="shared" si="1"/>
        <v>-8.3056478405315604E-3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42733</v>
      </c>
      <c r="X24" s="10">
        <v>12.25</v>
      </c>
      <c r="Y24" s="10">
        <v>12.31</v>
      </c>
      <c r="Z24" s="10">
        <v>12.22</v>
      </c>
      <c r="AA24" s="10">
        <v>12.23</v>
      </c>
      <c r="AB24" s="95">
        <v>19819100</v>
      </c>
      <c r="AC24" s="10">
        <v>12.04</v>
      </c>
      <c r="AD24" s="2">
        <f t="shared" si="0"/>
        <v>8.9999999999999858E-2</v>
      </c>
      <c r="AE24" s="138">
        <f t="shared" si="1"/>
        <v>-1.6583747927032544E-3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42732</v>
      </c>
      <c r="X25" s="10">
        <v>12.37</v>
      </c>
      <c r="Y25" s="10">
        <v>12.45</v>
      </c>
      <c r="Z25" s="10">
        <v>12.22</v>
      </c>
      <c r="AA25" s="10">
        <v>12.25</v>
      </c>
      <c r="AB25" s="95">
        <v>26875400</v>
      </c>
      <c r="AC25" s="10">
        <v>12.06</v>
      </c>
      <c r="AD25" s="2">
        <f t="shared" si="0"/>
        <v>0.22999999999999865</v>
      </c>
      <c r="AE25" s="138">
        <f t="shared" si="1"/>
        <v>-1.066447908121404E-2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42731</v>
      </c>
      <c r="X26" s="10">
        <v>12.43</v>
      </c>
      <c r="Y26" s="10">
        <v>12.51</v>
      </c>
      <c r="Z26" s="10">
        <v>12.36</v>
      </c>
      <c r="AA26" s="10">
        <v>12.39</v>
      </c>
      <c r="AB26" s="95">
        <v>19467400</v>
      </c>
      <c r="AC26" s="10">
        <v>12.19</v>
      </c>
      <c r="AD26" s="2">
        <f t="shared" si="0"/>
        <v>0.15000000000000036</v>
      </c>
      <c r="AE26" s="138">
        <f t="shared" si="1"/>
        <v>-5.7096247960848334E-3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42727</v>
      </c>
      <c r="X27" s="10">
        <v>12.43</v>
      </c>
      <c r="Y27" s="10">
        <v>12.46</v>
      </c>
      <c r="Z27" s="10">
        <v>12.36</v>
      </c>
      <c r="AA27" s="10">
        <v>12.46</v>
      </c>
      <c r="AB27" s="95">
        <v>15621200</v>
      </c>
      <c r="AC27" s="10">
        <v>12.26</v>
      </c>
      <c r="AD27" s="2">
        <f t="shared" si="0"/>
        <v>0.10000000000000142</v>
      </c>
      <c r="AE27" s="138">
        <f t="shared" si="1"/>
        <v>4.9180327868851847E-3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42726</v>
      </c>
      <c r="X28" s="10">
        <v>12.63</v>
      </c>
      <c r="Y28" s="10">
        <v>12.64</v>
      </c>
      <c r="Z28" s="10">
        <v>12.4</v>
      </c>
      <c r="AA28" s="10">
        <v>12.4</v>
      </c>
      <c r="AB28" s="95">
        <v>27821100</v>
      </c>
      <c r="AC28" s="10">
        <v>12.2</v>
      </c>
      <c r="AD28" s="2">
        <f t="shared" si="0"/>
        <v>0.24000000000000021</v>
      </c>
      <c r="AE28" s="138">
        <f t="shared" si="1"/>
        <v>-1.9292604501607746E-2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42725</v>
      </c>
      <c r="X29" s="10">
        <v>12.73</v>
      </c>
      <c r="Y29" s="10">
        <v>12.77</v>
      </c>
      <c r="Z29" s="10">
        <v>12.64</v>
      </c>
      <c r="AA29" s="10">
        <v>12.64</v>
      </c>
      <c r="AB29" s="95">
        <v>18117100</v>
      </c>
      <c r="AC29" s="10">
        <v>12.44</v>
      </c>
      <c r="AD29" s="2">
        <f t="shared" si="0"/>
        <v>0.12999999999999901</v>
      </c>
      <c r="AE29" s="138">
        <f t="shared" si="1"/>
        <v>-1.1128775834658211E-2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42724</v>
      </c>
      <c r="X30" s="10">
        <v>12.7</v>
      </c>
      <c r="Y30" s="10">
        <v>12.82</v>
      </c>
      <c r="Z30" s="10">
        <v>12.68</v>
      </c>
      <c r="AA30" s="10">
        <v>12.78</v>
      </c>
      <c r="AB30" s="95">
        <v>17834000</v>
      </c>
      <c r="AC30" s="10">
        <v>12.58</v>
      </c>
      <c r="AD30" s="2">
        <f t="shared" si="0"/>
        <v>0.14000000000000057</v>
      </c>
      <c r="AE30" s="138">
        <f t="shared" si="1"/>
        <v>9.6308186195825929E-3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42723</v>
      </c>
      <c r="X31" s="10">
        <v>12.59</v>
      </c>
      <c r="Y31" s="10">
        <v>12.8</v>
      </c>
      <c r="Z31" s="10">
        <v>12.59</v>
      </c>
      <c r="AA31" s="10">
        <v>12.66</v>
      </c>
      <c r="AB31" s="95">
        <v>22830000</v>
      </c>
      <c r="AC31" s="10">
        <v>12.46</v>
      </c>
      <c r="AD31" s="2">
        <f t="shared" si="0"/>
        <v>0.21000000000000085</v>
      </c>
      <c r="AE31" s="138">
        <f t="shared" si="1"/>
        <v>2.4135156878519748E-3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42720</v>
      </c>
      <c r="X32" s="10">
        <v>12.66</v>
      </c>
      <c r="Y32" s="10">
        <v>12.7</v>
      </c>
      <c r="Z32" s="10">
        <v>12.56</v>
      </c>
      <c r="AA32" s="10">
        <v>12.63</v>
      </c>
      <c r="AB32" s="95">
        <v>28354900</v>
      </c>
      <c r="AC32" s="10">
        <v>12.43</v>
      </c>
      <c r="AD32" s="2">
        <f t="shared" si="0"/>
        <v>0.13999999999999879</v>
      </c>
      <c r="AE32" s="138">
        <f t="shared" si="1"/>
        <v>4.0387722132471104E-3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42719</v>
      </c>
      <c r="X33" s="10">
        <v>12.54</v>
      </c>
      <c r="Y33" s="10">
        <v>12.72</v>
      </c>
      <c r="Z33" s="10">
        <v>12.52</v>
      </c>
      <c r="AA33" s="10">
        <v>12.58</v>
      </c>
      <c r="AB33" s="95">
        <v>23774800</v>
      </c>
      <c r="AC33" s="10">
        <v>12.38</v>
      </c>
      <c r="AD33" s="2">
        <f t="shared" si="0"/>
        <v>0.20000000000000107</v>
      </c>
      <c r="AE33" s="138">
        <f t="shared" si="1"/>
        <v>4.0551500405514584E-3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42718</v>
      </c>
      <c r="X34" s="10">
        <v>12.65</v>
      </c>
      <c r="Y34" s="10">
        <v>12.79</v>
      </c>
      <c r="Z34" s="10">
        <v>12.5</v>
      </c>
      <c r="AA34" s="10">
        <v>12.53</v>
      </c>
      <c r="AB34" s="95">
        <v>42820100</v>
      </c>
      <c r="AC34" s="10">
        <v>12.33</v>
      </c>
      <c r="AD34" s="2">
        <f t="shared" si="0"/>
        <v>0.28999999999999915</v>
      </c>
      <c r="AE34" s="138">
        <f t="shared" si="1"/>
        <v>-1.9093078758949944E-2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42717</v>
      </c>
      <c r="X35" s="10">
        <v>12.84</v>
      </c>
      <c r="Y35" s="10">
        <v>12.88</v>
      </c>
      <c r="Z35" s="10">
        <v>12.75</v>
      </c>
      <c r="AA35" s="10">
        <v>12.77</v>
      </c>
      <c r="AB35" s="95">
        <v>39570500</v>
      </c>
      <c r="AC35" s="10">
        <v>12.57</v>
      </c>
      <c r="AD35" s="2">
        <f t="shared" si="0"/>
        <v>0.13000000000000078</v>
      </c>
      <c r="AE35" s="138">
        <f t="shared" si="1"/>
        <v>-3.961965134706702E-3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42716</v>
      </c>
      <c r="X36" s="10">
        <v>13.08</v>
      </c>
      <c r="Y36" s="10">
        <v>13.1</v>
      </c>
      <c r="Z36" s="10">
        <v>12.81</v>
      </c>
      <c r="AA36" s="10">
        <v>12.82</v>
      </c>
      <c r="AB36" s="95">
        <v>39596800</v>
      </c>
      <c r="AC36" s="10">
        <v>12.62</v>
      </c>
      <c r="AD36" s="2">
        <f t="shared" si="0"/>
        <v>0.28999999999999915</v>
      </c>
      <c r="AE36" s="138">
        <f t="shared" si="1"/>
        <v>-2.6234567901234684E-2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42713</v>
      </c>
      <c r="X37" s="10">
        <v>13</v>
      </c>
      <c r="Y37" s="10">
        <v>13.2</v>
      </c>
      <c r="Z37" s="10">
        <v>12.91</v>
      </c>
      <c r="AA37" s="10">
        <v>13.17</v>
      </c>
      <c r="AB37" s="95">
        <v>45256100</v>
      </c>
      <c r="AC37" s="10">
        <v>12.96</v>
      </c>
      <c r="AD37" s="2">
        <f t="shared" si="0"/>
        <v>0.28999999999999915</v>
      </c>
      <c r="AE37" s="138">
        <f t="shared" si="1"/>
        <v>1.0920436817472678E-2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42712</v>
      </c>
      <c r="X38" s="10">
        <v>13.07</v>
      </c>
      <c r="Y38" s="10">
        <v>13.15</v>
      </c>
      <c r="Z38" s="10">
        <v>12.97</v>
      </c>
      <c r="AA38" s="10">
        <v>13.03</v>
      </c>
      <c r="AB38" s="95">
        <v>41459500</v>
      </c>
      <c r="AC38" s="10">
        <v>12.82</v>
      </c>
      <c r="AD38" s="2">
        <f t="shared" si="0"/>
        <v>0.17999999999999972</v>
      </c>
      <c r="AE38" s="138">
        <f t="shared" si="1"/>
        <v>-2.3346303501945442E-3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42711</v>
      </c>
      <c r="X39" s="10">
        <v>12.59</v>
      </c>
      <c r="Y39" s="10">
        <v>13.15</v>
      </c>
      <c r="Z39" s="10">
        <v>12.54</v>
      </c>
      <c r="AA39" s="10">
        <v>13.06</v>
      </c>
      <c r="AB39" s="95">
        <v>58600400</v>
      </c>
      <c r="AC39" s="10">
        <v>12.85</v>
      </c>
      <c r="AD39" s="2">
        <f t="shared" si="0"/>
        <v>0.61000000000000121</v>
      </c>
      <c r="AE39" s="138">
        <f t="shared" si="1"/>
        <v>3.9644012944983764E-2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6" t="s">
        <v>78</v>
      </c>
      <c r="P40" s="636"/>
      <c r="W40" s="133">
        <v>42710</v>
      </c>
      <c r="X40" s="10">
        <v>12.4</v>
      </c>
      <c r="Y40" s="10">
        <v>12.59</v>
      </c>
      <c r="Z40" s="10">
        <v>12.37</v>
      </c>
      <c r="AA40" s="10">
        <v>12.56</v>
      </c>
      <c r="AB40" s="95">
        <v>23923900</v>
      </c>
      <c r="AC40" s="10">
        <v>12.36</v>
      </c>
      <c r="AD40" s="2">
        <f t="shared" si="0"/>
        <v>0.22000000000000064</v>
      </c>
      <c r="AE40" s="138">
        <f t="shared" si="1"/>
        <v>9.8039215686274161E-3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13.552000000000001</v>
      </c>
      <c r="Q41" s="2"/>
      <c r="W41" s="133">
        <v>42709</v>
      </c>
      <c r="X41" s="10">
        <v>12.31</v>
      </c>
      <c r="Y41" s="10">
        <v>12.5</v>
      </c>
      <c r="Z41" s="10">
        <v>12.29</v>
      </c>
      <c r="AA41" s="10">
        <v>12.44</v>
      </c>
      <c r="AB41" s="95">
        <v>36220000</v>
      </c>
      <c r="AC41" s="10">
        <v>12.24</v>
      </c>
      <c r="AD41" s="2">
        <f t="shared" si="0"/>
        <v>0.21000000000000085</v>
      </c>
      <c r="AE41" s="138">
        <f t="shared" si="1"/>
        <v>1.5767634854771728E-2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13.428800000000001</v>
      </c>
      <c r="Q42" s="2"/>
      <c r="T42" s="91" t="s">
        <v>113</v>
      </c>
      <c r="W42" s="133">
        <v>42706</v>
      </c>
      <c r="X42" s="10">
        <v>12.58</v>
      </c>
      <c r="Y42" s="10">
        <v>12.58</v>
      </c>
      <c r="Z42" s="10">
        <v>12.15</v>
      </c>
      <c r="AA42" s="10">
        <v>12.24</v>
      </c>
      <c r="AB42" s="95">
        <v>38689800</v>
      </c>
      <c r="AC42" s="10">
        <v>12.05</v>
      </c>
      <c r="AD42" s="2">
        <f t="shared" si="0"/>
        <v>0.42999999999999972</v>
      </c>
      <c r="AE42" s="138">
        <f t="shared" si="1"/>
        <v>-1.4717906786590351E-2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13.305600000000002</v>
      </c>
      <c r="Q43" s="2"/>
      <c r="T43" s="128" t="s">
        <v>98</v>
      </c>
      <c r="U43" s="98">
        <v>12.36</v>
      </c>
      <c r="W43" s="133">
        <v>42705</v>
      </c>
      <c r="X43" s="10">
        <v>12.23</v>
      </c>
      <c r="Y43" s="10">
        <v>12.8</v>
      </c>
      <c r="Z43" s="10">
        <v>12.18</v>
      </c>
      <c r="AA43" s="10">
        <v>12.43</v>
      </c>
      <c r="AB43" s="95">
        <v>95143600</v>
      </c>
      <c r="AC43" s="10">
        <v>12.23</v>
      </c>
      <c r="AD43" s="2">
        <f t="shared" si="0"/>
        <v>0.62000000000000099</v>
      </c>
      <c r="AE43" s="138">
        <f t="shared" si="1"/>
        <v>3.908241291418868E-2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13.182400000000001</v>
      </c>
      <c r="Q44" s="2"/>
      <c r="T44" s="93" t="s">
        <v>99</v>
      </c>
      <c r="U44" s="88">
        <v>12.45</v>
      </c>
      <c r="W44" s="133">
        <v>42704</v>
      </c>
      <c r="X44" s="10">
        <v>11.97</v>
      </c>
      <c r="Y44" s="10">
        <v>12.14</v>
      </c>
      <c r="Z44" s="10">
        <v>11.92</v>
      </c>
      <c r="AA44" s="10">
        <v>11.96</v>
      </c>
      <c r="AB44" s="95">
        <v>47646200</v>
      </c>
      <c r="AC44" s="10">
        <v>11.77</v>
      </c>
      <c r="AD44" s="2">
        <f t="shared" si="0"/>
        <v>0.22000000000000064</v>
      </c>
      <c r="AE44" s="138">
        <f t="shared" si="1"/>
        <v>3.4100596760442414E-3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13.059200000000001</v>
      </c>
      <c r="Q45" s="2"/>
      <c r="T45" s="93" t="s">
        <v>100</v>
      </c>
      <c r="U45" s="88" t="s">
        <v>129</v>
      </c>
      <c r="W45" s="133">
        <v>42703</v>
      </c>
      <c r="X45" s="10">
        <v>11.93</v>
      </c>
      <c r="Y45" s="10">
        <v>12</v>
      </c>
      <c r="Z45" s="10">
        <v>11.87</v>
      </c>
      <c r="AA45" s="10">
        <v>11.92</v>
      </c>
      <c r="AB45" s="95">
        <v>23690800</v>
      </c>
      <c r="AC45" s="10">
        <v>11.73</v>
      </c>
      <c r="AD45" s="2">
        <f t="shared" si="0"/>
        <v>0.13000000000000078</v>
      </c>
      <c r="AE45" s="138">
        <f t="shared" si="1"/>
        <v>0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12.936000000000002</v>
      </c>
      <c r="Q46" s="2"/>
      <c r="T46" s="93" t="s">
        <v>101</v>
      </c>
      <c r="U46" s="88" t="s">
        <v>129</v>
      </c>
      <c r="W46" s="133">
        <v>42702</v>
      </c>
      <c r="X46" s="10">
        <v>12.02</v>
      </c>
      <c r="Y46" s="10">
        <v>12.05</v>
      </c>
      <c r="Z46" s="10">
        <v>11.89</v>
      </c>
      <c r="AA46" s="10">
        <v>11.92</v>
      </c>
      <c r="AB46" s="95">
        <v>24407200</v>
      </c>
      <c r="AC46" s="10">
        <v>11.73</v>
      </c>
      <c r="AD46" s="2">
        <f t="shared" si="0"/>
        <v>0.16000000000000014</v>
      </c>
      <c r="AE46" s="138">
        <f t="shared" si="1"/>
        <v>-1.0126582278480956E-2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12.812800000000001</v>
      </c>
      <c r="Q47" s="2"/>
      <c r="T47" s="93" t="s">
        <v>102</v>
      </c>
      <c r="U47" s="88">
        <v>13</v>
      </c>
      <c r="W47" s="133">
        <v>42699</v>
      </c>
      <c r="X47" s="10">
        <v>11.95</v>
      </c>
      <c r="Y47" s="10">
        <v>12.06</v>
      </c>
      <c r="Z47" s="10">
        <v>11.93</v>
      </c>
      <c r="AA47" s="10">
        <v>12.04</v>
      </c>
      <c r="AB47" s="95">
        <v>11439600</v>
      </c>
      <c r="AC47" s="10">
        <v>11.85</v>
      </c>
      <c r="AD47" s="2">
        <f t="shared" si="0"/>
        <v>0.13000000000000078</v>
      </c>
      <c r="AE47" s="138">
        <f t="shared" si="1"/>
        <v>1.1955593509820561E-2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12.6896</v>
      </c>
      <c r="Q48" s="2"/>
      <c r="T48" s="93" t="s">
        <v>103</v>
      </c>
      <c r="U48" s="88">
        <v>1.2931299999999999</v>
      </c>
      <c r="W48" s="133">
        <v>42697</v>
      </c>
      <c r="X48" s="10">
        <v>11.9</v>
      </c>
      <c r="Y48" s="10">
        <v>12</v>
      </c>
      <c r="Z48" s="10">
        <v>11.85</v>
      </c>
      <c r="AA48" s="10">
        <v>11.9</v>
      </c>
      <c r="AB48" s="95">
        <v>22414000</v>
      </c>
      <c r="AC48" s="10">
        <v>11.71</v>
      </c>
      <c r="AD48" s="2">
        <f t="shared" si="0"/>
        <v>0.15000000000000036</v>
      </c>
      <c r="AE48" s="138">
        <f t="shared" si="1"/>
        <v>8.5470085470107371E-4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12.5664</v>
      </c>
      <c r="Q49" s="2"/>
      <c r="T49" s="93" t="s">
        <v>104</v>
      </c>
      <c r="U49" s="88" t="s">
        <v>490</v>
      </c>
      <c r="W49" s="133">
        <v>42696</v>
      </c>
      <c r="X49" s="10">
        <v>11.76</v>
      </c>
      <c r="Y49" s="10">
        <v>11.91</v>
      </c>
      <c r="Z49" s="10">
        <v>11.73</v>
      </c>
      <c r="AA49" s="10">
        <v>11.89</v>
      </c>
      <c r="AB49" s="95">
        <v>24274700</v>
      </c>
      <c r="AC49" s="10">
        <v>11.7</v>
      </c>
      <c r="AD49" s="2">
        <f t="shared" si="0"/>
        <v>0.17999999999999972</v>
      </c>
      <c r="AE49" s="138">
        <f t="shared" si="1"/>
        <v>8.6206896551723755E-3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12.443200000000001</v>
      </c>
      <c r="Q50" s="2"/>
      <c r="T50" s="93"/>
      <c r="U50" s="88"/>
      <c r="W50" s="133">
        <v>42695</v>
      </c>
      <c r="X50" s="10">
        <v>11.77</v>
      </c>
      <c r="Y50" s="10">
        <v>11.9</v>
      </c>
      <c r="Z50" s="10">
        <v>11.77</v>
      </c>
      <c r="AA50" s="10">
        <v>11.79</v>
      </c>
      <c r="AB50" s="95">
        <v>19508600</v>
      </c>
      <c r="AC50" s="10">
        <v>11.6</v>
      </c>
      <c r="AD50" s="2">
        <f t="shared" si="0"/>
        <v>0.13000000000000078</v>
      </c>
      <c r="AE50" s="138">
        <f t="shared" si="1"/>
        <v>2.5929127052721768E-3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12.32</v>
      </c>
      <c r="Q51" s="2"/>
      <c r="T51" s="93" t="s">
        <v>105</v>
      </c>
      <c r="U51" s="88" t="s">
        <v>567</v>
      </c>
      <c r="W51" s="133">
        <v>42692</v>
      </c>
      <c r="X51" s="10">
        <v>11.87</v>
      </c>
      <c r="Y51" s="10">
        <v>11.9</v>
      </c>
      <c r="Z51" s="10">
        <v>11.73</v>
      </c>
      <c r="AA51" s="10">
        <v>11.76</v>
      </c>
      <c r="AB51" s="95">
        <v>30662000</v>
      </c>
      <c r="AC51" s="10">
        <v>11.57</v>
      </c>
      <c r="AD51" s="2">
        <f t="shared" si="0"/>
        <v>0.16999999999999993</v>
      </c>
      <c r="AE51" s="138">
        <f t="shared" si="1"/>
        <v>-9.4178082191780366E-3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12.1968</v>
      </c>
      <c r="Q52" s="2"/>
      <c r="T52" s="93" t="s">
        <v>106</v>
      </c>
      <c r="U52" s="88" t="s">
        <v>385</v>
      </c>
      <c r="W52" s="133">
        <v>42691</v>
      </c>
      <c r="X52" s="10">
        <v>11.9</v>
      </c>
      <c r="Y52" s="10">
        <v>11.96</v>
      </c>
      <c r="Z52" s="10">
        <v>11.78</v>
      </c>
      <c r="AA52" s="10">
        <v>11.87</v>
      </c>
      <c r="AB52" s="95">
        <v>38502500</v>
      </c>
      <c r="AC52" s="10">
        <v>11.68</v>
      </c>
      <c r="AD52" s="2">
        <f t="shared" si="0"/>
        <v>0.18000000000000149</v>
      </c>
      <c r="AE52" s="138">
        <f t="shared" si="1"/>
        <v>-1.1007620660457351E-2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12.073600000000001</v>
      </c>
      <c r="Q53" s="2"/>
      <c r="T53" s="93" t="s">
        <v>107</v>
      </c>
      <c r="U53" s="90">
        <v>44393922</v>
      </c>
      <c r="W53" s="133">
        <v>42690</v>
      </c>
      <c r="X53" s="10">
        <v>12</v>
      </c>
      <c r="Y53" s="10">
        <v>12.05</v>
      </c>
      <c r="Z53" s="10">
        <v>11.92</v>
      </c>
      <c r="AA53" s="10">
        <v>12</v>
      </c>
      <c r="AB53" s="95">
        <v>25195500</v>
      </c>
      <c r="AC53" s="10">
        <v>11.81</v>
      </c>
      <c r="AD53" s="2">
        <f t="shared" si="0"/>
        <v>0.13000000000000078</v>
      </c>
      <c r="AE53" s="138">
        <f t="shared" si="1"/>
        <v>-3.3755274261603185E-3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11.9504</v>
      </c>
      <c r="T54" s="93" t="s">
        <v>110</v>
      </c>
      <c r="U54" s="90">
        <v>37499800</v>
      </c>
      <c r="W54" s="133">
        <v>42689</v>
      </c>
      <c r="X54" s="10">
        <v>12.06</v>
      </c>
      <c r="Y54" s="10">
        <v>12.14</v>
      </c>
      <c r="Z54" s="10">
        <v>11.95</v>
      </c>
      <c r="AA54" s="10">
        <v>12.04</v>
      </c>
      <c r="AB54" s="95">
        <v>31498500</v>
      </c>
      <c r="AC54" s="10">
        <v>11.85</v>
      </c>
      <c r="AD54" s="2">
        <f t="shared" si="0"/>
        <v>0.19000000000000128</v>
      </c>
      <c r="AE54" s="138">
        <f t="shared" si="1"/>
        <v>-1.6849199663016012E-3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11.827199999999999</v>
      </c>
      <c r="T55" s="93" t="s">
        <v>108</v>
      </c>
      <c r="U55" s="88" t="s">
        <v>568</v>
      </c>
      <c r="W55" s="133">
        <v>42688</v>
      </c>
      <c r="X55" s="10">
        <v>12.27</v>
      </c>
      <c r="Y55" s="10">
        <v>12.5</v>
      </c>
      <c r="Z55" s="10">
        <v>12.02</v>
      </c>
      <c r="AA55" s="10">
        <v>12.06</v>
      </c>
      <c r="AB55" s="95">
        <v>56109900</v>
      </c>
      <c r="AC55" s="10">
        <v>11.87</v>
      </c>
      <c r="AD55" s="2">
        <f t="shared" si="0"/>
        <v>0.48000000000000043</v>
      </c>
      <c r="AE55" s="138">
        <f t="shared" si="1"/>
        <v>-1.8196856906534387E-2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11.703999999999999</v>
      </c>
      <c r="T56" s="93" t="s">
        <v>111</v>
      </c>
      <c r="U56" s="88">
        <v>6.81</v>
      </c>
      <c r="W56" s="133">
        <v>42685</v>
      </c>
      <c r="X56" s="10">
        <v>11.88</v>
      </c>
      <c r="Y56" s="10">
        <v>12.4</v>
      </c>
      <c r="Z56" s="10">
        <v>11.84</v>
      </c>
      <c r="AA56" s="10">
        <v>12.28</v>
      </c>
      <c r="AB56" s="95">
        <v>79135100</v>
      </c>
      <c r="AC56" s="10">
        <v>12.09</v>
      </c>
      <c r="AD56" s="2">
        <f t="shared" si="0"/>
        <v>0.5600000000000005</v>
      </c>
      <c r="AE56" s="138">
        <f t="shared" si="1"/>
        <v>2.8936170212765955E-2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11.5808</v>
      </c>
      <c r="T57" s="93" t="s">
        <v>112</v>
      </c>
      <c r="U57" s="88">
        <v>1.81</v>
      </c>
      <c r="W57" s="133">
        <v>42684</v>
      </c>
      <c r="X57" s="10">
        <v>11.58</v>
      </c>
      <c r="Y57" s="10">
        <v>11.98</v>
      </c>
      <c r="Z57" s="10">
        <v>11.58</v>
      </c>
      <c r="AA57" s="10">
        <v>11.94</v>
      </c>
      <c r="AB57" s="95">
        <v>52756500</v>
      </c>
      <c r="AC57" s="10">
        <v>11.75</v>
      </c>
      <c r="AD57" s="2">
        <f t="shared" si="0"/>
        <v>0.40000000000000036</v>
      </c>
      <c r="AE57" s="138">
        <f t="shared" si="1"/>
        <v>3.0701754385964897E-2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11.457600000000001</v>
      </c>
      <c r="T58" s="93" t="s">
        <v>109</v>
      </c>
      <c r="U58" s="88" t="s">
        <v>569</v>
      </c>
      <c r="W58" s="133">
        <v>42683</v>
      </c>
      <c r="X58" s="10">
        <v>11.15</v>
      </c>
      <c r="Y58" s="10">
        <v>11.63</v>
      </c>
      <c r="Z58" s="10">
        <v>11.07</v>
      </c>
      <c r="AA58" s="10">
        <v>11.58</v>
      </c>
      <c r="AB58" s="95">
        <v>60625700</v>
      </c>
      <c r="AC58" s="10">
        <v>11.4</v>
      </c>
      <c r="AD58" s="2">
        <f t="shared" si="0"/>
        <v>0.5600000000000005</v>
      </c>
      <c r="AE58" s="138">
        <f t="shared" si="1"/>
        <v>8.8495575221239076E-3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11.3344</v>
      </c>
      <c r="W59" s="133">
        <v>42682</v>
      </c>
      <c r="X59" s="10">
        <v>11.5</v>
      </c>
      <c r="Y59" s="10">
        <v>11.51</v>
      </c>
      <c r="Z59" s="10">
        <v>11.35</v>
      </c>
      <c r="AA59" s="10">
        <v>11.48</v>
      </c>
      <c r="AB59" s="95">
        <v>28456100</v>
      </c>
      <c r="AC59" s="10">
        <v>11.3</v>
      </c>
      <c r="AD59" s="2">
        <f t="shared" si="0"/>
        <v>0.16000000000000014</v>
      </c>
      <c r="AE59" s="138">
        <f t="shared" si="1"/>
        <v>-8.7719298245613198E-3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11.2112</v>
      </c>
      <c r="W60" s="133">
        <v>42681</v>
      </c>
      <c r="X60" s="10">
        <v>11.52</v>
      </c>
      <c r="Y60" s="10">
        <v>11.62</v>
      </c>
      <c r="Z60" s="10">
        <v>11.39</v>
      </c>
      <c r="AA60" s="10">
        <v>11.58</v>
      </c>
      <c r="AB60" s="95">
        <v>25120700</v>
      </c>
      <c r="AC60" s="10">
        <v>11.4</v>
      </c>
      <c r="AD60" s="2">
        <f t="shared" si="0"/>
        <v>0.22999999999999865</v>
      </c>
      <c r="AE60" s="138">
        <f t="shared" si="1"/>
        <v>2.1505376344086002E-2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11.088000000000001</v>
      </c>
      <c r="W61" s="133">
        <v>42678</v>
      </c>
      <c r="X61" s="10">
        <v>11.31</v>
      </c>
      <c r="Y61" s="10">
        <v>11.5</v>
      </c>
      <c r="Z61" s="10">
        <v>11.3</v>
      </c>
      <c r="AA61" s="10">
        <v>11.34</v>
      </c>
      <c r="AB61" s="95">
        <v>24752400</v>
      </c>
      <c r="AC61" s="10">
        <v>11.16</v>
      </c>
      <c r="AD61" s="2">
        <f t="shared" si="0"/>
        <v>0.19999999999999929</v>
      </c>
      <c r="AE61" s="138">
        <f t="shared" si="1"/>
        <v>-8.9525514771704451E-4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42677</v>
      </c>
      <c r="X62" s="10">
        <v>11.39</v>
      </c>
      <c r="Y62" s="10">
        <v>11.46</v>
      </c>
      <c r="Z62" s="10">
        <v>11.27</v>
      </c>
      <c r="AA62" s="10">
        <v>11.35</v>
      </c>
      <c r="AB62" s="95">
        <v>38651500</v>
      </c>
      <c r="AC62" s="10">
        <v>11.17</v>
      </c>
      <c r="AD62" s="2">
        <f t="shared" si="0"/>
        <v>0.19000000000000128</v>
      </c>
      <c r="AE62" s="138">
        <f t="shared" si="1"/>
        <v>-4.4563279857398053E-3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42676</v>
      </c>
      <c r="X63" s="10">
        <v>11.51</v>
      </c>
      <c r="Y63" s="10">
        <v>11.56</v>
      </c>
      <c r="Z63" s="10">
        <v>11.36</v>
      </c>
      <c r="AA63" s="10">
        <v>11.4</v>
      </c>
      <c r="AB63" s="95">
        <v>36229400</v>
      </c>
      <c r="AC63" s="10">
        <v>11.22</v>
      </c>
      <c r="AD63" s="2">
        <f t="shared" si="0"/>
        <v>0.20000000000000107</v>
      </c>
      <c r="AE63" s="138">
        <f t="shared" si="1"/>
        <v>-1.8372703412073421E-2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42675</v>
      </c>
      <c r="X64" s="10">
        <v>11.78</v>
      </c>
      <c r="Y64" s="10">
        <v>11.84</v>
      </c>
      <c r="Z64" s="10">
        <v>11.5</v>
      </c>
      <c r="AA64" s="10">
        <v>11.61</v>
      </c>
      <c r="AB64" s="95">
        <v>35613600</v>
      </c>
      <c r="AC64" s="10">
        <v>11.43</v>
      </c>
      <c r="AD64" s="2">
        <f t="shared" si="0"/>
        <v>0.33999999999999986</v>
      </c>
      <c r="AE64" s="138">
        <f t="shared" si="1"/>
        <v>-1.0389610389610504E-2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42674</v>
      </c>
      <c r="X65" s="10">
        <v>11.75</v>
      </c>
      <c r="Y65" s="10">
        <v>11.81</v>
      </c>
      <c r="Z65" s="10">
        <v>11.69</v>
      </c>
      <c r="AA65" s="10">
        <v>11.74</v>
      </c>
      <c r="AB65" s="95">
        <v>31898400</v>
      </c>
      <c r="AC65" s="10">
        <v>11.55</v>
      </c>
      <c r="AD65" s="2">
        <f t="shared" si="0"/>
        <v>0.12000000000000099</v>
      </c>
      <c r="AE65" s="138">
        <f t="shared" si="1"/>
        <v>1.7346053772768766E-3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42671</v>
      </c>
      <c r="X66" s="10">
        <v>11.74</v>
      </c>
      <c r="Y66" s="10">
        <v>11.85</v>
      </c>
      <c r="Z66" s="10">
        <v>11.63</v>
      </c>
      <c r="AA66" s="10">
        <v>11.72</v>
      </c>
      <c r="AB66" s="95">
        <v>37142400</v>
      </c>
      <c r="AC66" s="10">
        <v>11.53</v>
      </c>
      <c r="AD66" s="2">
        <f t="shared" si="0"/>
        <v>0.21999999999999886</v>
      </c>
      <c r="AE66" s="138">
        <f t="shared" si="1"/>
        <v>-1.7316017316018062E-3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42670</v>
      </c>
      <c r="X67" s="10">
        <v>11.81</v>
      </c>
      <c r="Y67" s="10">
        <v>11.83</v>
      </c>
      <c r="Z67" s="10">
        <v>11.6</v>
      </c>
      <c r="AA67" s="10">
        <v>11.74</v>
      </c>
      <c r="AB67" s="95">
        <v>48402000</v>
      </c>
      <c r="AC67" s="10">
        <v>11.55</v>
      </c>
      <c r="AD67" s="2">
        <f>Y67-Z67</f>
        <v>0.23000000000000043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42669</v>
      </c>
      <c r="X68" s="10">
        <v>11.8</v>
      </c>
      <c r="Y68" s="10">
        <v>11.93</v>
      </c>
      <c r="Z68" s="10">
        <v>11.76</v>
      </c>
      <c r="AA68" s="10">
        <v>11.88</v>
      </c>
      <c r="AB68" s="95">
        <v>36219900</v>
      </c>
      <c r="AC68" s="10">
        <v>11.69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 t="e">
        <f>SumByColor($A$19,C94:C109)</f>
        <v>#VALUE!</v>
      </c>
      <c r="D111" s="564"/>
      <c r="E111" s="564"/>
      <c r="F111" s="565" t="e">
        <f>SumByColor($A$19,F94:F109)</f>
        <v>#VALUE!</v>
      </c>
      <c r="G111" s="564"/>
      <c r="H111" s="564" t="e">
        <f>SumByColor($A$19,H94:H109)</f>
        <v>#VALUE!</v>
      </c>
      <c r="I111" s="564"/>
      <c r="J111" s="564"/>
      <c r="K111" s="565" t="e">
        <f>SumByColor($A$19,K94:K109)</f>
        <v>#VALUE!</v>
      </c>
      <c r="L111" s="564"/>
      <c r="M111" s="565" t="e">
        <f t="shared" ref="M111" si="69">SumByColor($A$19,M94:M109)</f>
        <v>#VALUE!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33" priority="25">
      <formula>F30&gt;0</formula>
    </cfRule>
    <cfRule type="expression" dxfId="732" priority="26">
      <formula>F30&lt;0</formula>
    </cfRule>
  </conditionalFormatting>
  <conditionalFormatting sqref="F34:F42 F46:F74">
    <cfRule type="expression" dxfId="731" priority="21">
      <formula>F34&gt;0</formula>
    </cfRule>
    <cfRule type="expression" dxfId="730" priority="22">
      <formula>F34&lt;0</formula>
    </cfRule>
  </conditionalFormatting>
  <conditionalFormatting sqref="F34:F42 F46:F74">
    <cfRule type="expression" dxfId="729" priority="23">
      <formula>F34&gt;0</formula>
    </cfRule>
    <cfRule type="expression" dxfId="728" priority="24">
      <formula>F34&lt;0</formula>
    </cfRule>
  </conditionalFormatting>
  <conditionalFormatting sqref="H30:H42 H46:H74">
    <cfRule type="expression" dxfId="727" priority="19">
      <formula>H30&gt;0</formula>
    </cfRule>
    <cfRule type="expression" dxfId="726" priority="20">
      <formula>H30&lt;0</formula>
    </cfRule>
  </conditionalFormatting>
  <conditionalFormatting sqref="F25:F29">
    <cfRule type="expression" dxfId="725" priority="13">
      <formula>F25&gt;0</formula>
    </cfRule>
    <cfRule type="expression" dxfId="724" priority="14">
      <formula>F25&lt;0</formula>
    </cfRule>
  </conditionalFormatting>
  <conditionalFormatting sqref="H25:H29">
    <cfRule type="expression" dxfId="723" priority="11">
      <formula>H25&gt;0</formula>
    </cfRule>
    <cfRule type="expression" dxfId="722" priority="12">
      <formula>H25&lt;0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F43:F45">
    <cfRule type="expression" dxfId="717" priority="3">
      <formula>F43&gt;0</formula>
    </cfRule>
    <cfRule type="expression" dxfId="716" priority="4">
      <formula>F43&lt;0</formula>
    </cfRule>
  </conditionalFormatting>
  <conditionalFormatting sqref="F43:F45">
    <cfRule type="expression" dxfId="715" priority="5">
      <formula>F43&gt;0</formula>
    </cfRule>
    <cfRule type="expression" dxfId="714" priority="6">
      <formula>F43&lt;0</formula>
    </cfRule>
  </conditionalFormatting>
  <conditionalFormatting sqref="H43:H45">
    <cfRule type="expression" dxfId="713" priority="1">
      <formula>H43&gt;0</formula>
    </cfRule>
    <cfRule type="expression" dxfId="71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42766</v>
      </c>
      <c r="X2" s="10">
        <v>112.79</v>
      </c>
      <c r="Y2" s="10">
        <v>113.4</v>
      </c>
      <c r="Z2" s="10">
        <v>112.43</v>
      </c>
      <c r="AA2" s="10">
        <v>113.25</v>
      </c>
      <c r="AB2" s="95">
        <v>8588200</v>
      </c>
      <c r="AC2" s="10">
        <v>113.25</v>
      </c>
      <c r="AD2" s="2">
        <f>Y2-Z2</f>
        <v>0.96999999999999886</v>
      </c>
      <c r="AE2" s="138">
        <f>AC2/AC3-1</f>
        <v>1.0607265977193858E-3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42765</v>
      </c>
      <c r="X3" s="10">
        <v>113.4</v>
      </c>
      <c r="Y3" s="10">
        <v>113.6</v>
      </c>
      <c r="Z3" s="10">
        <v>112.85</v>
      </c>
      <c r="AA3" s="10">
        <v>113.13</v>
      </c>
      <c r="AB3" s="95">
        <v>6884800</v>
      </c>
      <c r="AC3" s="10">
        <v>113.13</v>
      </c>
      <c r="AD3" s="2">
        <f t="shared" ref="AD3:AD66" si="0">Y3-Z3</f>
        <v>0.75</v>
      </c>
      <c r="AE3" s="138">
        <f t="shared" ref="AE3:AE66" si="1">AC3/AC4-1</f>
        <v>-2.2049744222967238E-3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113.23</v>
      </c>
      <c r="R4" s="505">
        <v>-2.0000000000000001E-4</v>
      </c>
      <c r="T4" s="163"/>
      <c r="U4" s="1"/>
      <c r="W4" s="133">
        <v>42762</v>
      </c>
      <c r="X4" s="10">
        <v>112</v>
      </c>
      <c r="Y4" s="10">
        <v>113.54</v>
      </c>
      <c r="Z4" s="10">
        <v>111.9</v>
      </c>
      <c r="AA4" s="10">
        <v>113.38</v>
      </c>
      <c r="AB4" s="95">
        <v>8813500</v>
      </c>
      <c r="AC4" s="10">
        <v>113.38</v>
      </c>
      <c r="AD4" s="2">
        <f t="shared" si="0"/>
        <v>1.6400000000000006</v>
      </c>
      <c r="AE4" s="138">
        <f t="shared" si="1"/>
        <v>1.3769670958512004E-2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3396.9</v>
      </c>
      <c r="W5" s="133">
        <v>42761</v>
      </c>
      <c r="X5" s="10">
        <v>112</v>
      </c>
      <c r="Y5" s="10">
        <v>112.84</v>
      </c>
      <c r="Z5" s="10">
        <v>111.6</v>
      </c>
      <c r="AA5" s="10">
        <v>111.84</v>
      </c>
      <c r="AB5" s="95">
        <v>10119600</v>
      </c>
      <c r="AC5" s="10">
        <v>111.84</v>
      </c>
      <c r="AD5" s="2">
        <f t="shared" si="0"/>
        <v>1.2400000000000091</v>
      </c>
      <c r="AE5" s="138">
        <f t="shared" si="1"/>
        <v>-8.5106382978722417E-3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42760</v>
      </c>
      <c r="X6" s="10">
        <v>111.93</v>
      </c>
      <c r="Y6" s="10">
        <v>112.8</v>
      </c>
      <c r="Z6" s="10">
        <v>110.76</v>
      </c>
      <c r="AA6" s="10">
        <v>112.8</v>
      </c>
      <c r="AB6" s="95">
        <v>9291900</v>
      </c>
      <c r="AC6" s="10">
        <v>112.8</v>
      </c>
      <c r="AD6" s="2">
        <f t="shared" si="0"/>
        <v>2.039999999999992</v>
      </c>
      <c r="AE6" s="138">
        <f t="shared" si="1"/>
        <v>9.3056549749461759E-3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-49.139999999999873</v>
      </c>
      <c r="R7">
        <v>15</v>
      </c>
      <c r="W7" s="133">
        <v>42759</v>
      </c>
      <c r="X7" s="10">
        <v>112.91</v>
      </c>
      <c r="Y7" s="10">
        <v>113.3</v>
      </c>
      <c r="Z7" s="10">
        <v>111.15</v>
      </c>
      <c r="AA7" s="10">
        <v>111.76</v>
      </c>
      <c r="AB7" s="95">
        <v>12382700</v>
      </c>
      <c r="AC7" s="10">
        <v>111.76</v>
      </c>
      <c r="AD7" s="2">
        <f t="shared" si="0"/>
        <v>2.1499999999999915</v>
      </c>
      <c r="AE7" s="138">
        <f t="shared" si="1"/>
        <v>-1.8874550083399111E-2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-49.139999999999873</v>
      </c>
      <c r="W8" s="133">
        <v>42758</v>
      </c>
      <c r="X8" s="10">
        <v>114.51</v>
      </c>
      <c r="Y8" s="10">
        <v>114.77</v>
      </c>
      <c r="Z8" s="10">
        <v>113.8</v>
      </c>
      <c r="AA8" s="10">
        <v>113.91</v>
      </c>
      <c r="AB8" s="95">
        <v>7197700</v>
      </c>
      <c r="AC8" s="10">
        <v>113.91</v>
      </c>
      <c r="AD8" s="2">
        <f t="shared" si="0"/>
        <v>0.96999999999999886</v>
      </c>
      <c r="AE8" s="138">
        <f t="shared" si="1"/>
        <v>-2.1024967148489671E-3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-1.4259846084200958E-2</v>
      </c>
      <c r="W9" s="133">
        <v>42755</v>
      </c>
      <c r="X9" s="10">
        <v>114.49</v>
      </c>
      <c r="Y9" s="10">
        <v>115.03</v>
      </c>
      <c r="Z9" s="10">
        <v>114.08</v>
      </c>
      <c r="AA9" s="10">
        <v>114.15</v>
      </c>
      <c r="AB9" s="95">
        <v>7260100</v>
      </c>
      <c r="AC9" s="10">
        <v>114.15</v>
      </c>
      <c r="AD9" s="2">
        <f t="shared" si="0"/>
        <v>0.95000000000000284</v>
      </c>
      <c r="AE9" s="138">
        <f t="shared" si="1"/>
        <v>-4.378283712784814E-4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42754</v>
      </c>
      <c r="X10" s="10">
        <v>114.68</v>
      </c>
      <c r="Y10" s="10">
        <v>114.9</v>
      </c>
      <c r="Z10" s="10">
        <v>113.92</v>
      </c>
      <c r="AA10" s="10">
        <v>114.2</v>
      </c>
      <c r="AB10" s="95">
        <v>5506900</v>
      </c>
      <c r="AC10" s="10">
        <v>114.2</v>
      </c>
      <c r="AD10" s="2">
        <f t="shared" si="0"/>
        <v>0.98000000000000398</v>
      </c>
      <c r="AE10" s="138">
        <f t="shared" si="1"/>
        <v>-4.3591979075849885E-3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2.8299999999999999E-2</v>
      </c>
      <c r="W11" s="133">
        <v>42753</v>
      </c>
      <c r="X11" s="10">
        <v>114.87</v>
      </c>
      <c r="Y11" s="10">
        <v>115.1</v>
      </c>
      <c r="Z11" s="10">
        <v>114.41</v>
      </c>
      <c r="AA11" s="10">
        <v>114.7</v>
      </c>
      <c r="AB11" s="95">
        <v>4998700</v>
      </c>
      <c r="AC11" s="10">
        <v>114.7</v>
      </c>
      <c r="AD11" s="2">
        <f t="shared" si="0"/>
        <v>0.68999999999999773</v>
      </c>
      <c r="AE11" s="138">
        <f t="shared" si="1"/>
        <v>-1.4799338382519567E-3</v>
      </c>
    </row>
    <row r="12" spans="1:31" x14ac:dyDescent="0.25">
      <c r="G12" s="30"/>
      <c r="H12" s="72"/>
      <c r="W12" s="133">
        <v>42752</v>
      </c>
      <c r="X12" s="10">
        <v>113.94</v>
      </c>
      <c r="Y12" s="10">
        <v>115.05</v>
      </c>
      <c r="Z12" s="10">
        <v>113.67</v>
      </c>
      <c r="AA12" s="10">
        <v>114.87</v>
      </c>
      <c r="AB12" s="95">
        <v>6255400</v>
      </c>
      <c r="AC12" s="10">
        <v>114.87</v>
      </c>
      <c r="AD12" s="2">
        <f t="shared" si="0"/>
        <v>1.3799999999999955</v>
      </c>
      <c r="AE12" s="138">
        <f t="shared" si="1"/>
        <v>2.3560209424084988E-3</v>
      </c>
    </row>
    <row r="13" spans="1:31" x14ac:dyDescent="0.25">
      <c r="G13" s="30"/>
      <c r="H13" s="72"/>
      <c r="W13" s="133">
        <v>42748</v>
      </c>
      <c r="X13" s="10">
        <v>114.94</v>
      </c>
      <c r="Y13" s="10">
        <v>115.02</v>
      </c>
      <c r="Z13" s="10">
        <v>114.44</v>
      </c>
      <c r="AA13" s="10">
        <v>114.6</v>
      </c>
      <c r="AB13" s="95">
        <v>4726200</v>
      </c>
      <c r="AC13" s="10">
        <v>114.6</v>
      </c>
      <c r="AD13" s="2">
        <f t="shared" si="0"/>
        <v>0.57999999999999829</v>
      </c>
      <c r="AE13" s="138">
        <f t="shared" si="1"/>
        <v>-1.7448961786781236E-4</v>
      </c>
    </row>
    <row r="14" spans="1:31" x14ac:dyDescent="0.25">
      <c r="G14" s="30"/>
      <c r="H14" s="72"/>
      <c r="W14" s="133">
        <v>42747</v>
      </c>
      <c r="X14" s="10">
        <v>114.27</v>
      </c>
      <c r="Y14" s="10">
        <v>114.73</v>
      </c>
      <c r="Z14" s="10">
        <v>113.37</v>
      </c>
      <c r="AA14" s="10">
        <v>114.62</v>
      </c>
      <c r="AB14" s="95">
        <v>6621400</v>
      </c>
      <c r="AC14" s="10">
        <v>114.62</v>
      </c>
      <c r="AD14" s="2">
        <f t="shared" si="0"/>
        <v>1.3599999999999994</v>
      </c>
      <c r="AE14" s="138">
        <f t="shared" si="1"/>
        <v>-9.5877277085332224E-4</v>
      </c>
    </row>
    <row r="15" spans="1:31" x14ac:dyDescent="0.25">
      <c r="G15" s="30"/>
      <c r="H15" s="72"/>
      <c r="W15" s="133">
        <v>42746</v>
      </c>
      <c r="X15" s="10">
        <v>116.08</v>
      </c>
      <c r="Y15" s="10">
        <v>116.25</v>
      </c>
      <c r="Z15" s="10">
        <v>114.02</v>
      </c>
      <c r="AA15" s="10">
        <v>114.73</v>
      </c>
      <c r="AB15" s="95">
        <v>8778300</v>
      </c>
      <c r="AC15" s="10">
        <v>114.73</v>
      </c>
      <c r="AD15" s="2">
        <f t="shared" si="0"/>
        <v>2.230000000000004</v>
      </c>
      <c r="AE15" s="138">
        <f t="shared" si="1"/>
        <v>-1.2310606060605966E-2</v>
      </c>
    </row>
    <row r="16" spans="1:31" x14ac:dyDescent="0.25">
      <c r="G16" s="30"/>
      <c r="H16" s="72"/>
      <c r="W16" s="133">
        <v>42745</v>
      </c>
      <c r="X16" s="10">
        <v>116.03</v>
      </c>
      <c r="Y16" s="10">
        <v>117</v>
      </c>
      <c r="Z16" s="10">
        <v>115.87</v>
      </c>
      <c r="AA16" s="10">
        <v>116.16</v>
      </c>
      <c r="AB16" s="95">
        <v>5271400</v>
      </c>
      <c r="AC16" s="10">
        <v>116.16</v>
      </c>
      <c r="AD16" s="2">
        <f t="shared" si="0"/>
        <v>1.1299999999999955</v>
      </c>
      <c r="AE16" s="138">
        <f t="shared" si="1"/>
        <v>-1.0319917440660964E-3</v>
      </c>
    </row>
    <row r="17" spans="1:31" x14ac:dyDescent="0.25">
      <c r="G17" s="30"/>
      <c r="W17" s="133">
        <v>42744</v>
      </c>
      <c r="X17" s="10">
        <v>116.35</v>
      </c>
      <c r="Y17" s="10">
        <v>116.61</v>
      </c>
      <c r="Z17" s="10">
        <v>115.89</v>
      </c>
      <c r="AA17" s="10">
        <v>116.28</v>
      </c>
      <c r="AB17" s="95">
        <v>5436600</v>
      </c>
      <c r="AC17" s="10">
        <v>116.28</v>
      </c>
      <c r="AD17" s="2">
        <f t="shared" si="0"/>
        <v>0.71999999999999886</v>
      </c>
      <c r="AE17" s="138">
        <f t="shared" si="1"/>
        <v>-1.7196904557181814E-4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42741</v>
      </c>
      <c r="X18" s="10">
        <v>116.67</v>
      </c>
      <c r="Y18" s="10">
        <v>117</v>
      </c>
      <c r="Z18" s="10">
        <v>115.76</v>
      </c>
      <c r="AA18" s="10">
        <v>116.3</v>
      </c>
      <c r="AB18" s="95">
        <v>4830400</v>
      </c>
      <c r="AC18" s="10">
        <v>116.3</v>
      </c>
      <c r="AD18" s="2">
        <f t="shared" si="0"/>
        <v>1.2399999999999949</v>
      </c>
      <c r="AE18" s="138">
        <f t="shared" si="1"/>
        <v>-4.792058873866134E-3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42740</v>
      </c>
      <c r="X19" s="10">
        <v>116</v>
      </c>
      <c r="Y19" s="10">
        <v>116.97</v>
      </c>
      <c r="Z19" s="10">
        <v>115.44</v>
      </c>
      <c r="AA19" s="10">
        <v>116.86</v>
      </c>
      <c r="AB19" s="95">
        <v>5735900</v>
      </c>
      <c r="AC19" s="10">
        <v>116.86</v>
      </c>
      <c r="AD19" s="2">
        <f t="shared" si="0"/>
        <v>1.5300000000000011</v>
      </c>
      <c r="AE19" s="138">
        <f t="shared" si="1"/>
        <v>1.0462602680501476E-2</v>
      </c>
    </row>
    <row r="20" spans="1:31" x14ac:dyDescent="0.25">
      <c r="W20" s="133">
        <v>42739</v>
      </c>
      <c r="X20" s="10">
        <v>115.5</v>
      </c>
      <c r="Y20" s="10">
        <v>116.23</v>
      </c>
      <c r="Z20" s="10">
        <v>115.31</v>
      </c>
      <c r="AA20" s="10">
        <v>115.65</v>
      </c>
      <c r="AB20" s="95">
        <v>5793000</v>
      </c>
      <c r="AC20" s="10">
        <v>115.65</v>
      </c>
      <c r="AD20" s="2">
        <f t="shared" si="0"/>
        <v>0.92000000000000171</v>
      </c>
      <c r="AE20" s="138">
        <f t="shared" si="1"/>
        <v>-1.6401933701657434E-3</v>
      </c>
    </row>
    <row r="21" spans="1:31" x14ac:dyDescent="0.25">
      <c r="W21" s="133">
        <v>42738</v>
      </c>
      <c r="X21" s="10">
        <v>115.78</v>
      </c>
      <c r="Y21" s="10">
        <v>116</v>
      </c>
      <c r="Z21" s="10">
        <v>115.23</v>
      </c>
      <c r="AA21" s="10">
        <v>115.84</v>
      </c>
      <c r="AB21" s="95">
        <v>5944700</v>
      </c>
      <c r="AC21" s="10">
        <v>115.84</v>
      </c>
      <c r="AD21" s="2">
        <f t="shared" si="0"/>
        <v>0.76999999999999602</v>
      </c>
      <c r="AE21" s="138">
        <f t="shared" si="1"/>
        <v>5.4682753233226133E-3</v>
      </c>
    </row>
    <row r="22" spans="1:31" x14ac:dyDescent="0.25">
      <c r="W22" s="133">
        <v>42734</v>
      </c>
      <c r="X22" s="10">
        <v>115.8</v>
      </c>
      <c r="Y22" s="10">
        <v>115.99</v>
      </c>
      <c r="Z22" s="10">
        <v>114.98</v>
      </c>
      <c r="AA22" s="10">
        <v>115.21</v>
      </c>
      <c r="AB22" s="95">
        <v>5497200</v>
      </c>
      <c r="AC22" s="10">
        <v>115.21</v>
      </c>
      <c r="AD22" s="2">
        <f t="shared" si="0"/>
        <v>1.0099999999999909</v>
      </c>
      <c r="AE22" s="138">
        <f t="shared" si="1"/>
        <v>-2.4244523335353874E-3</v>
      </c>
    </row>
    <row r="23" spans="1:31" x14ac:dyDescent="0.25">
      <c r="W23" s="133">
        <v>42733</v>
      </c>
      <c r="X23" s="10">
        <v>115.23</v>
      </c>
      <c r="Y23" s="10">
        <v>115.87</v>
      </c>
      <c r="Z23" s="10">
        <v>115.01</v>
      </c>
      <c r="AA23" s="10">
        <v>115.49</v>
      </c>
      <c r="AB23" s="95">
        <v>2977500</v>
      </c>
      <c r="AC23" s="10">
        <v>115.49</v>
      </c>
      <c r="AD23" s="2">
        <f t="shared" si="0"/>
        <v>0.85999999999999943</v>
      </c>
      <c r="AE23" s="138">
        <f t="shared" si="1"/>
        <v>3.388357949609011E-3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115.88</v>
      </c>
      <c r="Y24" s="10">
        <v>116.16</v>
      </c>
      <c r="Z24" s="10">
        <v>115.05</v>
      </c>
      <c r="AA24" s="10">
        <v>115.1</v>
      </c>
      <c r="AB24" s="95">
        <v>3170800</v>
      </c>
      <c r="AC24" s="10">
        <v>115.1</v>
      </c>
      <c r="AD24" s="2">
        <f t="shared" si="0"/>
        <v>1.1099999999999994</v>
      </c>
      <c r="AE24" s="138">
        <f t="shared" si="1"/>
        <v>-6.9881804848589413E-3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42731</v>
      </c>
      <c r="X25" s="10">
        <v>115.89</v>
      </c>
      <c r="Y25" s="10">
        <v>116</v>
      </c>
      <c r="Z25" s="10">
        <v>115.38</v>
      </c>
      <c r="AA25" s="10">
        <v>115.91</v>
      </c>
      <c r="AB25" s="95">
        <v>3232600</v>
      </c>
      <c r="AC25" s="10">
        <v>115.91</v>
      </c>
      <c r="AD25" s="2">
        <f t="shared" si="0"/>
        <v>0.62000000000000455</v>
      </c>
      <c r="AE25" s="138">
        <f t="shared" si="1"/>
        <v>-4.3118316660917255E-4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42727</v>
      </c>
      <c r="X26" s="10">
        <v>115.4</v>
      </c>
      <c r="Y26" s="10">
        <v>116.32</v>
      </c>
      <c r="Z26" s="10">
        <v>115.3</v>
      </c>
      <c r="AA26" s="10">
        <v>115.96</v>
      </c>
      <c r="AB26" s="95">
        <v>2992500</v>
      </c>
      <c r="AC26" s="10">
        <v>115.96</v>
      </c>
      <c r="AD26" s="2">
        <f t="shared" si="0"/>
        <v>1.019999999999996</v>
      </c>
      <c r="AE26" s="138">
        <f t="shared" si="1"/>
        <v>4.5045045045044585E-3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42726</v>
      </c>
      <c r="X27" s="10">
        <v>115</v>
      </c>
      <c r="Y27" s="10">
        <v>115.53</v>
      </c>
      <c r="Z27" s="10">
        <v>113.88</v>
      </c>
      <c r="AA27" s="10">
        <v>115.44</v>
      </c>
      <c r="AB27" s="95">
        <v>4600700</v>
      </c>
      <c r="AC27" s="10">
        <v>115.44</v>
      </c>
      <c r="AD27" s="2">
        <f t="shared" si="0"/>
        <v>1.6500000000000057</v>
      </c>
      <c r="AE27" s="138">
        <f t="shared" si="1"/>
        <v>1.1273957158961512E-3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42725</v>
      </c>
      <c r="X28" s="10">
        <v>116.2</v>
      </c>
      <c r="Y28" s="10">
        <v>116.2</v>
      </c>
      <c r="Z28" s="10">
        <v>114.74</v>
      </c>
      <c r="AA28" s="10">
        <v>115.31</v>
      </c>
      <c r="AB28" s="95">
        <v>5907600</v>
      </c>
      <c r="AC28" s="10">
        <v>115.31</v>
      </c>
      <c r="AD28" s="2">
        <f t="shared" si="0"/>
        <v>1.460000000000008</v>
      </c>
      <c r="AE28" s="138">
        <f t="shared" si="1"/>
        <v>-3.0261110150440196E-3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42724</v>
      </c>
      <c r="X29" s="10">
        <v>115.98</v>
      </c>
      <c r="Y29" s="10">
        <v>116.25</v>
      </c>
      <c r="Z29" s="10">
        <v>114.91</v>
      </c>
      <c r="AA29" s="10">
        <v>115.66</v>
      </c>
      <c r="AB29" s="95">
        <v>5493900</v>
      </c>
      <c r="AC29" s="10">
        <v>115.66</v>
      </c>
      <c r="AD29" s="2">
        <f t="shared" si="0"/>
        <v>1.3400000000000034</v>
      </c>
      <c r="AE29" s="138">
        <f t="shared" si="1"/>
        <v>-3.102913290811915E-3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42723</v>
      </c>
      <c r="X30" s="10">
        <v>116.07</v>
      </c>
      <c r="Y30" s="10">
        <v>116.66</v>
      </c>
      <c r="Z30" s="10">
        <v>115.94</v>
      </c>
      <c r="AA30" s="10">
        <v>116.02</v>
      </c>
      <c r="AB30" s="95">
        <v>5858600</v>
      </c>
      <c r="AC30" s="10">
        <v>116.02</v>
      </c>
      <c r="AD30" s="2">
        <f t="shared" si="0"/>
        <v>0.71999999999999886</v>
      </c>
      <c r="AE30" s="138">
        <f t="shared" si="1"/>
        <v>1.2081463583017982E-3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42720</v>
      </c>
      <c r="X31" s="10">
        <v>116.41</v>
      </c>
      <c r="Y31" s="10">
        <v>116.46</v>
      </c>
      <c r="Z31" s="10">
        <v>115.46</v>
      </c>
      <c r="AA31" s="10">
        <v>115.88</v>
      </c>
      <c r="AB31" s="95">
        <v>10615500</v>
      </c>
      <c r="AC31" s="10">
        <v>115.88</v>
      </c>
      <c r="AD31" s="2">
        <f t="shared" si="0"/>
        <v>1</v>
      </c>
      <c r="AE31" s="138">
        <f t="shared" si="1"/>
        <v>-8.6288722064065126E-5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42719</v>
      </c>
      <c r="X32" s="10">
        <v>115.33</v>
      </c>
      <c r="Y32" s="10">
        <v>115.92</v>
      </c>
      <c r="Z32" s="10">
        <v>114.89</v>
      </c>
      <c r="AA32" s="10">
        <v>115.89</v>
      </c>
      <c r="AB32" s="95">
        <v>6735500</v>
      </c>
      <c r="AC32" s="10">
        <v>115.89</v>
      </c>
      <c r="AD32" s="2">
        <f t="shared" si="0"/>
        <v>1.0300000000000011</v>
      </c>
      <c r="AE32" s="138">
        <f t="shared" si="1"/>
        <v>7.8267675450038876E-3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42718</v>
      </c>
      <c r="X33" s="10">
        <v>116.12</v>
      </c>
      <c r="Y33" s="10">
        <v>117.3</v>
      </c>
      <c r="Z33" s="10">
        <v>114.58</v>
      </c>
      <c r="AA33" s="10">
        <v>114.99</v>
      </c>
      <c r="AB33" s="95">
        <v>9121900</v>
      </c>
      <c r="AC33" s="10">
        <v>114.99</v>
      </c>
      <c r="AD33" s="2">
        <f t="shared" si="0"/>
        <v>2.7199999999999989</v>
      </c>
      <c r="AE33" s="138">
        <f t="shared" si="1"/>
        <v>-7.7659849857624197E-3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42717</v>
      </c>
      <c r="X34" s="10">
        <v>115.53</v>
      </c>
      <c r="Y34" s="10">
        <v>115.97</v>
      </c>
      <c r="Z34" s="10">
        <v>115.01</v>
      </c>
      <c r="AA34" s="10">
        <v>115.89</v>
      </c>
      <c r="AB34" s="95">
        <v>6589000</v>
      </c>
      <c r="AC34" s="10">
        <v>115.89</v>
      </c>
      <c r="AD34" s="2">
        <f t="shared" si="0"/>
        <v>0.95999999999999375</v>
      </c>
      <c r="AE34" s="138">
        <f t="shared" si="1"/>
        <v>4.5943134535366692E-3</v>
      </c>
    </row>
    <row r="35" spans="1:31" x14ac:dyDescent="0.25">
      <c r="A35" t="s">
        <v>463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42716</v>
      </c>
      <c r="X35" s="10">
        <v>112.69</v>
      </c>
      <c r="Y35" s="10">
        <v>115.4</v>
      </c>
      <c r="Z35" s="10">
        <v>112.58</v>
      </c>
      <c r="AA35" s="10">
        <v>115.36</v>
      </c>
      <c r="AB35" s="95">
        <v>9518600</v>
      </c>
      <c r="AC35" s="10">
        <v>115.36</v>
      </c>
      <c r="AD35" s="2">
        <f t="shared" si="0"/>
        <v>2.8200000000000074</v>
      </c>
      <c r="AE35" s="138">
        <f t="shared" si="1"/>
        <v>2.761446641724552E-2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42713</v>
      </c>
      <c r="X36" s="10">
        <v>111.41</v>
      </c>
      <c r="Y36" s="10">
        <v>112.43</v>
      </c>
      <c r="Z36" s="10">
        <v>111.2</v>
      </c>
      <c r="AA36" s="10">
        <v>112.26</v>
      </c>
      <c r="AB36" s="95">
        <v>7659400</v>
      </c>
      <c r="AC36" s="10">
        <v>112.26</v>
      </c>
      <c r="AD36" s="2">
        <f t="shared" si="0"/>
        <v>1.230000000000004</v>
      </c>
      <c r="AE36" s="138">
        <f t="shared" si="1"/>
        <v>1.1442472294801442E-2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42712</v>
      </c>
      <c r="X37" s="10">
        <v>110.54</v>
      </c>
      <c r="Y37" s="10">
        <v>111.2</v>
      </c>
      <c r="Z37" s="10">
        <v>109.93</v>
      </c>
      <c r="AA37" s="10">
        <v>110.99</v>
      </c>
      <c r="AB37" s="95">
        <v>7766900</v>
      </c>
      <c r="AC37" s="10">
        <v>110.99</v>
      </c>
      <c r="AD37" s="2">
        <f t="shared" si="0"/>
        <v>1.269999999999996</v>
      </c>
      <c r="AE37" s="138">
        <f t="shared" si="1"/>
        <v>-9.9009900990099098E-4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42711</v>
      </c>
      <c r="X38" s="10">
        <v>111.89</v>
      </c>
      <c r="Y38" s="10">
        <v>111.89</v>
      </c>
      <c r="Z38" s="10">
        <v>109.32</v>
      </c>
      <c r="AA38" s="10">
        <v>111.1</v>
      </c>
      <c r="AB38" s="95">
        <v>11656300</v>
      </c>
      <c r="AC38" s="10">
        <v>111.1</v>
      </c>
      <c r="AD38" s="2">
        <f t="shared" si="0"/>
        <v>2.5700000000000074</v>
      </c>
      <c r="AE38" s="138">
        <f t="shared" si="1"/>
        <v>-8.5668391932893773E-3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42710</v>
      </c>
      <c r="X39" s="10">
        <v>112.24</v>
      </c>
      <c r="Y39" s="10">
        <v>113.2</v>
      </c>
      <c r="Z39" s="10">
        <v>111.85</v>
      </c>
      <c r="AA39" s="10">
        <v>112.06</v>
      </c>
      <c r="AB39" s="95">
        <v>6430100</v>
      </c>
      <c r="AC39" s="10">
        <v>112.06</v>
      </c>
      <c r="AD39" s="2">
        <f t="shared" si="0"/>
        <v>1.3500000000000085</v>
      </c>
      <c r="AE39" s="138">
        <f t="shared" si="1"/>
        <v>1.0720028586743702E-3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42709</v>
      </c>
      <c r="X40" s="10">
        <v>112.4</v>
      </c>
      <c r="Y40" s="10">
        <v>112.42</v>
      </c>
      <c r="Z40" s="10">
        <v>111.73</v>
      </c>
      <c r="AA40" s="10">
        <v>111.94</v>
      </c>
      <c r="AB40" s="95">
        <v>5427300</v>
      </c>
      <c r="AC40" s="10">
        <v>111.94</v>
      </c>
      <c r="AD40" s="2">
        <f t="shared" si="0"/>
        <v>0.68999999999999773</v>
      </c>
      <c r="AE40" s="138">
        <f t="shared" si="1"/>
        <v>-1.7863522686667466E-4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124.55300000000001</v>
      </c>
      <c r="Q41" s="2"/>
      <c r="W41" s="133">
        <v>42706</v>
      </c>
      <c r="X41" s="10">
        <v>111.72</v>
      </c>
      <c r="Y41" s="10">
        <v>112.53</v>
      </c>
      <c r="Z41" s="10">
        <v>111.44</v>
      </c>
      <c r="AA41" s="10">
        <v>111.96</v>
      </c>
      <c r="AB41" s="95">
        <v>6159700</v>
      </c>
      <c r="AC41" s="10">
        <v>111.96</v>
      </c>
      <c r="AD41" s="2">
        <f t="shared" si="0"/>
        <v>1.0900000000000034</v>
      </c>
      <c r="AE41" s="138">
        <f t="shared" si="1"/>
        <v>5.2073980966063083E-3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123.42070000000001</v>
      </c>
      <c r="Q42" s="2"/>
      <c r="T42" s="91" t="s">
        <v>113</v>
      </c>
      <c r="W42" s="133">
        <v>42705</v>
      </c>
      <c r="X42" s="10">
        <v>111.36</v>
      </c>
      <c r="Y42" s="10">
        <v>111.54</v>
      </c>
      <c r="Z42" s="10">
        <v>111</v>
      </c>
      <c r="AA42" s="10">
        <v>111.38</v>
      </c>
      <c r="AB42" s="95">
        <v>8105700</v>
      </c>
      <c r="AC42" s="10">
        <v>111.38</v>
      </c>
      <c r="AD42" s="2">
        <f t="shared" si="0"/>
        <v>0.54000000000000625</v>
      </c>
      <c r="AE42" s="138">
        <f t="shared" si="1"/>
        <v>7.1877807726861143E-4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122.28840000000001</v>
      </c>
      <c r="Q43" s="2"/>
      <c r="T43" s="128" t="s">
        <v>98</v>
      </c>
      <c r="U43" s="129">
        <v>113.25</v>
      </c>
      <c r="W43" s="133">
        <v>42704</v>
      </c>
      <c r="X43" s="10">
        <v>112.19</v>
      </c>
      <c r="Y43" s="10">
        <v>112.52</v>
      </c>
      <c r="Z43" s="10">
        <v>111.3</v>
      </c>
      <c r="AA43" s="10">
        <v>111.3</v>
      </c>
      <c r="AB43" s="95">
        <v>11014500</v>
      </c>
      <c r="AC43" s="10">
        <v>111.3</v>
      </c>
      <c r="AD43" s="2">
        <f t="shared" si="0"/>
        <v>1.2199999999999989</v>
      </c>
      <c r="AE43" s="138">
        <f t="shared" si="1"/>
        <v>-1.049075391180665E-2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121.15610000000001</v>
      </c>
      <c r="Q44" s="2"/>
      <c r="T44" s="93" t="s">
        <v>99</v>
      </c>
      <c r="U44" s="130">
        <v>112.48</v>
      </c>
      <c r="W44" s="133">
        <v>42703</v>
      </c>
      <c r="X44" s="10">
        <v>112.95</v>
      </c>
      <c r="Y44" s="10">
        <v>113.41</v>
      </c>
      <c r="Z44" s="10">
        <v>112.17</v>
      </c>
      <c r="AA44" s="10">
        <v>112.48</v>
      </c>
      <c r="AB44" s="95">
        <v>7751800</v>
      </c>
      <c r="AC44" s="10">
        <v>112.48</v>
      </c>
      <c r="AD44" s="2">
        <f t="shared" si="0"/>
        <v>1.2399999999999949</v>
      </c>
      <c r="AE44" s="138">
        <f t="shared" si="1"/>
        <v>-5.7456024043135434E-3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120.02380000000001</v>
      </c>
      <c r="Q45" s="2"/>
      <c r="T45" s="93" t="s">
        <v>100</v>
      </c>
      <c r="U45" s="130" t="s">
        <v>129</v>
      </c>
      <c r="W45" s="133">
        <v>42702</v>
      </c>
      <c r="X45" s="10">
        <v>113.79</v>
      </c>
      <c r="Y45" s="10">
        <v>114.12</v>
      </c>
      <c r="Z45" s="10">
        <v>113.05</v>
      </c>
      <c r="AA45" s="10">
        <v>113.13</v>
      </c>
      <c r="AB45" s="95">
        <v>9025700</v>
      </c>
      <c r="AC45" s="10">
        <v>113.13</v>
      </c>
      <c r="AD45" s="2">
        <f t="shared" si="0"/>
        <v>1.0700000000000074</v>
      </c>
      <c r="AE45" s="138">
        <f t="shared" si="1"/>
        <v>-8.7619381407166852E-3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118.89150000000001</v>
      </c>
      <c r="Q46" s="2"/>
      <c r="T46" s="93" t="s">
        <v>101</v>
      </c>
      <c r="U46" s="130" t="s">
        <v>129</v>
      </c>
      <c r="W46" s="133">
        <v>42699</v>
      </c>
      <c r="X46" s="10">
        <v>113.6</v>
      </c>
      <c r="Y46" s="10">
        <v>114.23</v>
      </c>
      <c r="Z46" s="10">
        <v>113.38</v>
      </c>
      <c r="AA46" s="10">
        <v>114.13</v>
      </c>
      <c r="AB46" s="95">
        <v>3433300</v>
      </c>
      <c r="AC46" s="10">
        <v>114.13</v>
      </c>
      <c r="AD46" s="2">
        <f t="shared" si="0"/>
        <v>0.85000000000000853</v>
      </c>
      <c r="AE46" s="138">
        <f t="shared" si="1"/>
        <v>9.3747236225347752E-3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117.75920000000001</v>
      </c>
      <c r="Q47" s="2"/>
      <c r="T47" s="93" t="s">
        <v>102</v>
      </c>
      <c r="U47" s="130">
        <v>124.78</v>
      </c>
      <c r="W47" s="133">
        <v>42697</v>
      </c>
      <c r="X47" s="10">
        <v>112.25</v>
      </c>
      <c r="Y47" s="10">
        <v>113.43</v>
      </c>
      <c r="Z47" s="10">
        <v>111.56</v>
      </c>
      <c r="AA47" s="10">
        <v>113.07</v>
      </c>
      <c r="AB47" s="95">
        <v>7892600</v>
      </c>
      <c r="AC47" s="10">
        <v>113.07</v>
      </c>
      <c r="AD47" s="2">
        <f t="shared" si="0"/>
        <v>1.8700000000000045</v>
      </c>
      <c r="AE47" s="138">
        <f t="shared" si="1"/>
        <v>2.9270888770622783E-3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116.62690000000001</v>
      </c>
      <c r="Q48" s="2"/>
      <c r="T48" s="93" t="s">
        <v>103</v>
      </c>
      <c r="U48" s="130">
        <v>0.67225199999999996</v>
      </c>
      <c r="W48" s="133">
        <v>42696</v>
      </c>
      <c r="X48" s="10">
        <v>114.59</v>
      </c>
      <c r="Y48" s="10">
        <v>115</v>
      </c>
      <c r="Z48" s="10">
        <v>112.27</v>
      </c>
      <c r="AA48" s="10">
        <v>112.74</v>
      </c>
      <c r="AB48" s="95">
        <v>11649700</v>
      </c>
      <c r="AC48" s="10">
        <v>112.74</v>
      </c>
      <c r="AD48" s="2">
        <f t="shared" si="0"/>
        <v>2.730000000000004</v>
      </c>
      <c r="AE48" s="138">
        <f t="shared" si="1"/>
        <v>-1.9652173913043525E-2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115.49460000000001</v>
      </c>
      <c r="Q49" s="2"/>
      <c r="T49" s="93" t="s">
        <v>104</v>
      </c>
      <c r="U49" s="130" t="s">
        <v>456</v>
      </c>
      <c r="W49" s="133">
        <v>42695</v>
      </c>
      <c r="X49" s="10">
        <v>115.44</v>
      </c>
      <c r="Y49" s="10">
        <v>115.68</v>
      </c>
      <c r="Z49" s="10">
        <v>114.8</v>
      </c>
      <c r="AA49" s="10">
        <v>115</v>
      </c>
      <c r="AB49" s="95">
        <v>5843300</v>
      </c>
      <c r="AC49" s="10">
        <v>115</v>
      </c>
      <c r="AD49" s="2">
        <f t="shared" si="0"/>
        <v>0.88000000000000966</v>
      </c>
      <c r="AE49" s="138">
        <f t="shared" si="1"/>
        <v>-3.1206657420249639E-3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114.3623</v>
      </c>
      <c r="Q50" s="2"/>
      <c r="T50" s="93"/>
      <c r="U50" s="130"/>
      <c r="W50" s="133">
        <v>42692</v>
      </c>
      <c r="X50" s="10">
        <v>115.79</v>
      </c>
      <c r="Y50" s="10">
        <v>115.92</v>
      </c>
      <c r="Z50" s="10">
        <v>114.81</v>
      </c>
      <c r="AA50" s="10">
        <v>115.36</v>
      </c>
      <c r="AB50" s="95">
        <v>7717800</v>
      </c>
      <c r="AC50" s="10">
        <v>115.36</v>
      </c>
      <c r="AD50" s="2">
        <f t="shared" si="0"/>
        <v>1.1099999999999994</v>
      </c>
      <c r="AE50" s="138" t="e">
        <f t="shared" si="1"/>
        <v>#DIV/0!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113.23</v>
      </c>
      <c r="Q51" s="2"/>
      <c r="T51" s="93" t="s">
        <v>105</v>
      </c>
      <c r="U51" s="130" t="s">
        <v>570</v>
      </c>
      <c r="W51" s="133">
        <v>42692</v>
      </c>
      <c r="X51" s="10" t="s">
        <v>289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112.0977</v>
      </c>
      <c r="Q52" s="2"/>
      <c r="T52" s="93" t="s">
        <v>106</v>
      </c>
      <c r="U52" s="130" t="s">
        <v>457</v>
      </c>
      <c r="W52" s="133">
        <v>42691</v>
      </c>
      <c r="X52" s="10">
        <v>116.68</v>
      </c>
      <c r="Y52" s="10">
        <v>116.68</v>
      </c>
      <c r="Z52" s="10">
        <v>116.12</v>
      </c>
      <c r="AA52" s="10">
        <v>116.57</v>
      </c>
      <c r="AB52" s="95">
        <v>5730300</v>
      </c>
      <c r="AC52" s="10">
        <v>115.77</v>
      </c>
      <c r="AD52" s="2">
        <f t="shared" si="0"/>
        <v>0.56000000000000227</v>
      </c>
      <c r="AE52" s="138">
        <f t="shared" si="1"/>
        <v>1.8172377985461452E-3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110.9654</v>
      </c>
      <c r="Q53" s="2"/>
      <c r="T53" s="93" t="s">
        <v>107</v>
      </c>
      <c r="U53" s="131">
        <v>7082322</v>
      </c>
      <c r="W53" s="133">
        <v>42690</v>
      </c>
      <c r="X53" s="10">
        <v>116.65</v>
      </c>
      <c r="Y53" s="10">
        <v>116.78</v>
      </c>
      <c r="Z53" s="10">
        <v>116.08</v>
      </c>
      <c r="AA53" s="10">
        <v>116.36</v>
      </c>
      <c r="AB53" s="95">
        <v>6594800</v>
      </c>
      <c r="AC53" s="10">
        <v>115.56</v>
      </c>
      <c r="AD53" s="2">
        <f t="shared" si="0"/>
        <v>0.70000000000000284</v>
      </c>
      <c r="AE53" s="138">
        <f t="shared" si="1"/>
        <v>3.4626038781171431E-4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109.8331</v>
      </c>
      <c r="T54" s="93" t="s">
        <v>110</v>
      </c>
      <c r="U54" s="131">
        <v>7298740</v>
      </c>
      <c r="W54" s="133">
        <v>42689</v>
      </c>
      <c r="X54" s="10">
        <v>116.4</v>
      </c>
      <c r="Y54" s="10">
        <v>116.69</v>
      </c>
      <c r="Z54" s="10">
        <v>115.82</v>
      </c>
      <c r="AA54" s="10">
        <v>116.32</v>
      </c>
      <c r="AB54" s="95">
        <v>7446700</v>
      </c>
      <c r="AC54" s="10">
        <v>115.52</v>
      </c>
      <c r="AD54" s="2">
        <f t="shared" si="0"/>
        <v>0.87000000000000455</v>
      </c>
      <c r="AE54" s="138">
        <f t="shared" si="1"/>
        <v>-2.4179620034542326E-3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108.7008</v>
      </c>
      <c r="T55" s="93" t="s">
        <v>108</v>
      </c>
      <c r="U55" s="130" t="s">
        <v>571</v>
      </c>
      <c r="W55" s="133">
        <v>42688</v>
      </c>
      <c r="X55" s="10">
        <v>118.58</v>
      </c>
      <c r="Y55" s="10">
        <v>118.99</v>
      </c>
      <c r="Z55" s="10">
        <v>116.5</v>
      </c>
      <c r="AA55" s="10">
        <v>116.6</v>
      </c>
      <c r="AB55" s="95">
        <v>10054900</v>
      </c>
      <c r="AC55" s="10">
        <v>115.8</v>
      </c>
      <c r="AD55" s="2">
        <f t="shared" si="0"/>
        <v>2.4899999999999949</v>
      </c>
      <c r="AE55" s="138">
        <f t="shared" si="1"/>
        <v>-1.5808261091279974E-2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107.5685</v>
      </c>
      <c r="T56" s="93" t="s">
        <v>111</v>
      </c>
      <c r="U56" s="130">
        <v>19.09</v>
      </c>
      <c r="W56" s="133">
        <v>42685</v>
      </c>
      <c r="X56" s="10">
        <v>119.49</v>
      </c>
      <c r="Y56" s="10">
        <v>119.49</v>
      </c>
      <c r="Z56" s="10">
        <v>118.13</v>
      </c>
      <c r="AA56" s="10">
        <v>118.47</v>
      </c>
      <c r="AB56" s="95">
        <v>8134800</v>
      </c>
      <c r="AC56" s="10">
        <v>117.66</v>
      </c>
      <c r="AD56" s="2">
        <f t="shared" si="0"/>
        <v>1.3599999999999994</v>
      </c>
      <c r="AE56" s="138">
        <f t="shared" si="1"/>
        <v>-8.9285714285713969E-3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106.4362</v>
      </c>
      <c r="T57" s="93" t="s">
        <v>112</v>
      </c>
      <c r="U57" s="130">
        <v>5.93</v>
      </c>
      <c r="W57" s="133">
        <v>42684</v>
      </c>
      <c r="X57" s="10">
        <v>120.77</v>
      </c>
      <c r="Y57" s="10">
        <v>121.1</v>
      </c>
      <c r="Z57" s="10">
        <v>119.02</v>
      </c>
      <c r="AA57" s="10">
        <v>119.54</v>
      </c>
      <c r="AB57" s="95">
        <v>11904500</v>
      </c>
      <c r="AC57" s="10">
        <v>118.72</v>
      </c>
      <c r="AD57" s="2">
        <f t="shared" si="0"/>
        <v>2.0799999999999983</v>
      </c>
      <c r="AE57" s="138">
        <f t="shared" si="1"/>
        <v>-6.3608972212922943E-3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105.30390000000001</v>
      </c>
      <c r="T58" s="93" t="s">
        <v>109</v>
      </c>
      <c r="U58" s="130" t="s">
        <v>572</v>
      </c>
      <c r="W58" s="133">
        <v>42683</v>
      </c>
      <c r="X58" s="10">
        <v>120</v>
      </c>
      <c r="Y58" s="10">
        <v>122.5</v>
      </c>
      <c r="Z58" s="10">
        <v>118.1</v>
      </c>
      <c r="AA58" s="10">
        <v>120.31</v>
      </c>
      <c r="AB58" s="95">
        <v>16220000</v>
      </c>
      <c r="AC58" s="10">
        <v>119.48</v>
      </c>
      <c r="AD58" s="2">
        <f t="shared" si="0"/>
        <v>4.4000000000000057</v>
      </c>
      <c r="AE58" s="138">
        <f t="shared" si="1"/>
        <v>2.7784946236559138E-2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104.17160000000001</v>
      </c>
      <c r="W59" s="133">
        <v>42682</v>
      </c>
      <c r="X59" s="10">
        <v>116.48</v>
      </c>
      <c r="Y59" s="10">
        <v>117.57</v>
      </c>
      <c r="Z59" s="10">
        <v>116.47</v>
      </c>
      <c r="AA59" s="10">
        <v>117.05</v>
      </c>
      <c r="AB59" s="95">
        <v>6675300</v>
      </c>
      <c r="AC59" s="10">
        <v>116.25</v>
      </c>
      <c r="AD59" s="2">
        <f t="shared" si="0"/>
        <v>1.0999999999999943</v>
      </c>
      <c r="AE59" s="138">
        <f t="shared" si="1"/>
        <v>3.3661315380630885E-3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103.03930000000001</v>
      </c>
      <c r="W60" s="133">
        <v>42681</v>
      </c>
      <c r="X60" s="10">
        <v>115.89</v>
      </c>
      <c r="Y60" s="10">
        <v>116.72</v>
      </c>
      <c r="Z60" s="10">
        <v>115.84</v>
      </c>
      <c r="AA60" s="10">
        <v>116.66</v>
      </c>
      <c r="AB60" s="95">
        <v>6398200</v>
      </c>
      <c r="AC60" s="10">
        <v>115.86</v>
      </c>
      <c r="AD60" s="2">
        <f t="shared" si="0"/>
        <v>0.87999999999999545</v>
      </c>
      <c r="AE60" s="138">
        <f t="shared" si="1"/>
        <v>1.3470958712386238E-2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101.90700000000001</v>
      </c>
      <c r="W61" s="133">
        <v>42678</v>
      </c>
      <c r="X61" s="10">
        <v>115.04</v>
      </c>
      <c r="Y61" s="10">
        <v>115.94</v>
      </c>
      <c r="Z61" s="10">
        <v>115.04</v>
      </c>
      <c r="AA61" s="10">
        <v>115.11</v>
      </c>
      <c r="AB61" s="95">
        <v>7160600</v>
      </c>
      <c r="AC61" s="10">
        <v>114.32</v>
      </c>
      <c r="AD61" s="2">
        <f t="shared" si="0"/>
        <v>0.89999999999999147</v>
      </c>
      <c r="AE61" s="138">
        <f t="shared" si="1"/>
        <v>7.0028011204481544E-4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42677</v>
      </c>
      <c r="X62" s="10">
        <v>114.88</v>
      </c>
      <c r="Y62" s="10">
        <v>115.44</v>
      </c>
      <c r="Z62" s="10">
        <v>114.75</v>
      </c>
      <c r="AA62" s="10">
        <v>115.03</v>
      </c>
      <c r="AB62" s="95">
        <v>6227100</v>
      </c>
      <c r="AC62" s="10">
        <v>114.24</v>
      </c>
      <c r="AD62" s="2">
        <f t="shared" si="0"/>
        <v>0.68999999999999773</v>
      </c>
      <c r="AE62" s="138">
        <f t="shared" si="1"/>
        <v>1.4903129657228842E-3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42676</v>
      </c>
      <c r="X63" s="10">
        <v>115.52</v>
      </c>
      <c r="Y63" s="10">
        <v>115.76</v>
      </c>
      <c r="Z63" s="10">
        <v>114.83</v>
      </c>
      <c r="AA63" s="10">
        <v>114.86</v>
      </c>
      <c r="AB63" s="95">
        <v>6591300</v>
      </c>
      <c r="AC63" s="10">
        <v>114.07</v>
      </c>
      <c r="AD63" s="2">
        <f t="shared" si="0"/>
        <v>0.93000000000000682</v>
      </c>
      <c r="AE63" s="138">
        <f t="shared" si="1"/>
        <v>-4.1903099083370199E-3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42675</v>
      </c>
      <c r="X64" s="10">
        <v>114.76</v>
      </c>
      <c r="Y64" s="10">
        <v>115.94</v>
      </c>
      <c r="Z64" s="10">
        <v>114.63</v>
      </c>
      <c r="AA64" s="10">
        <v>115.34</v>
      </c>
      <c r="AB64" s="95">
        <v>7591900</v>
      </c>
      <c r="AC64" s="10">
        <v>114.55</v>
      </c>
      <c r="AD64" s="2">
        <f t="shared" si="0"/>
        <v>1.3100000000000023</v>
      </c>
      <c r="AE64" s="138">
        <f t="shared" si="1"/>
        <v>-5.5560378505078445E-3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42674</v>
      </c>
      <c r="X65" s="10">
        <v>115.28</v>
      </c>
      <c r="Y65" s="10">
        <v>116.23</v>
      </c>
      <c r="Z65" s="10">
        <v>114.5</v>
      </c>
      <c r="AA65" s="10">
        <v>115.99</v>
      </c>
      <c r="AB65" s="95">
        <v>8552500</v>
      </c>
      <c r="AC65" s="10">
        <v>115.19</v>
      </c>
      <c r="AD65" s="2">
        <f t="shared" si="0"/>
        <v>1.730000000000004</v>
      </c>
      <c r="AE65" s="138">
        <f t="shared" si="1"/>
        <v>5.6748734066700557E-3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42671</v>
      </c>
      <c r="X66" s="10">
        <v>115.82</v>
      </c>
      <c r="Y66" s="10">
        <v>115.91</v>
      </c>
      <c r="Z66" s="10">
        <v>114.57</v>
      </c>
      <c r="AA66" s="10">
        <v>115.33</v>
      </c>
      <c r="AB66" s="95">
        <v>8813300</v>
      </c>
      <c r="AC66" s="10">
        <v>114.54</v>
      </c>
      <c r="AD66" s="2">
        <f t="shared" si="0"/>
        <v>1.3400000000000034</v>
      </c>
      <c r="AE66" s="138">
        <f t="shared" si="1"/>
        <v>-3.2199112348794134E-3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42670</v>
      </c>
      <c r="X67" s="10">
        <v>114.98</v>
      </c>
      <c r="Y67" s="10">
        <v>116.55</v>
      </c>
      <c r="Z67" s="10">
        <v>114.79</v>
      </c>
      <c r="AA67" s="10">
        <v>115.7</v>
      </c>
      <c r="AB67" s="95">
        <v>7548700</v>
      </c>
      <c r="AC67" s="10">
        <v>114.91</v>
      </c>
      <c r="AD67" s="2">
        <f>Y67-Z67</f>
        <v>1.7599999999999909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42669</v>
      </c>
      <c r="X68" s="10">
        <v>113.64</v>
      </c>
      <c r="Y68" s="10">
        <v>115.22</v>
      </c>
      <c r="Z68" s="10">
        <v>113.6</v>
      </c>
      <c r="AA68" s="10">
        <v>114.56</v>
      </c>
      <c r="AB68" s="95">
        <v>6429200</v>
      </c>
      <c r="AC68" s="10">
        <v>113.77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1" priority="9">
      <formula>F33&gt;0</formula>
    </cfRule>
    <cfRule type="expression" dxfId="710" priority="10">
      <formula>F33&lt;0</formula>
    </cfRule>
  </conditionalFormatting>
  <conditionalFormatting sqref="Q7">
    <cfRule type="expression" dxfId="709" priority="7">
      <formula>Q7&gt;0</formula>
    </cfRule>
    <cfRule type="expression" dxfId="708" priority="8">
      <formula>Q7&lt;0</formula>
    </cfRule>
  </conditionalFormatting>
  <conditionalFormatting sqref="Q8">
    <cfRule type="expression" dxfId="707" priority="5">
      <formula>Q8&gt;0</formula>
    </cfRule>
    <cfRule type="expression" dxfId="706" priority="6">
      <formula>Q8&lt;0</formula>
    </cfRule>
  </conditionalFormatting>
  <conditionalFormatting sqref="F25:F32">
    <cfRule type="expression" dxfId="705" priority="3">
      <formula>F25&gt;0</formula>
    </cfRule>
    <cfRule type="expression" dxfId="704" priority="4">
      <formula>F25&lt;0</formula>
    </cfRule>
  </conditionalFormatting>
  <conditionalFormatting sqref="H25:H32">
    <cfRule type="expression" dxfId="703" priority="1">
      <formula>H25&gt;0</formula>
    </cfRule>
    <cfRule type="expression" dxfId="7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77" activePane="bottomLeft" state="frozen"/>
      <selection activeCell="A2" sqref="A2"/>
      <selection pane="bottomLeft" activeCell="I98" sqref="I98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2300</v>
      </c>
      <c r="T2" s="158"/>
      <c r="U2" s="34" t="s">
        <v>243</v>
      </c>
      <c r="W2" s="123">
        <v>42766</v>
      </c>
      <c r="X2" s="41">
        <v>11.46</v>
      </c>
      <c r="Y2" s="41">
        <v>11.85</v>
      </c>
      <c r="Z2" s="41">
        <v>11.46</v>
      </c>
      <c r="AA2" s="41">
        <v>11.8</v>
      </c>
      <c r="AB2" s="104">
        <v>3043800</v>
      </c>
      <c r="AC2" s="9">
        <v>11.8</v>
      </c>
      <c r="AD2" s="2">
        <f>Y2-Z2</f>
        <v>0.38999999999999879</v>
      </c>
      <c r="AE2" s="138">
        <f>AC2/AC3-1</f>
        <v>2.1645021645021689E-2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23.033956521739196</v>
      </c>
      <c r="T3" s="163">
        <v>42640</v>
      </c>
      <c r="U3" s="34" t="s">
        <v>275</v>
      </c>
      <c r="W3" s="123">
        <v>42765</v>
      </c>
      <c r="X3" s="41">
        <v>11.75</v>
      </c>
      <c r="Y3" s="41">
        <v>11.77</v>
      </c>
      <c r="Z3" s="41">
        <v>11.43</v>
      </c>
      <c r="AA3" s="41">
        <v>11.55</v>
      </c>
      <c r="AB3" s="104">
        <v>2967600</v>
      </c>
      <c r="AC3" s="9">
        <v>11.55</v>
      </c>
      <c r="AD3" s="2">
        <f t="shared" ref="AD3:AD66" si="1">Y3-Z3</f>
        <v>0.33999999999999986</v>
      </c>
      <c r="AE3" s="138">
        <f t="shared" ref="AE3:AE66" si="2">AC3/AC4-1</f>
        <v>-1.869158878504662E-2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11.47</v>
      </c>
      <c r="R4" s="505">
        <v>-2.8000000000000001E-2</v>
      </c>
      <c r="T4" s="1"/>
      <c r="W4" s="123">
        <v>42762</v>
      </c>
      <c r="X4" s="41">
        <v>11.77</v>
      </c>
      <c r="Y4" s="41">
        <v>11.83</v>
      </c>
      <c r="Z4" s="41">
        <v>11.66</v>
      </c>
      <c r="AA4" s="41">
        <v>11.77</v>
      </c>
      <c r="AB4" s="104">
        <v>2288800</v>
      </c>
      <c r="AC4" s="9">
        <v>11.77</v>
      </c>
      <c r="AD4" s="2">
        <f t="shared" si="1"/>
        <v>0.16999999999999993</v>
      </c>
      <c r="AE4" s="138">
        <f t="shared" si="2"/>
        <v>0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26381</v>
      </c>
      <c r="T5" s="1"/>
      <c r="W5" s="123">
        <v>42761</v>
      </c>
      <c r="X5" s="41">
        <v>11.83</v>
      </c>
      <c r="Y5" s="41">
        <v>11.91</v>
      </c>
      <c r="Z5" s="41">
        <v>11.67</v>
      </c>
      <c r="AA5" s="41">
        <v>11.77</v>
      </c>
      <c r="AB5" s="104">
        <v>8485200</v>
      </c>
      <c r="AC5" s="9">
        <v>11.77</v>
      </c>
      <c r="AD5" s="2">
        <f t="shared" si="1"/>
        <v>0.24000000000000021</v>
      </c>
      <c r="AE5" s="138">
        <f t="shared" si="2"/>
        <v>-3.3869602032177148E-3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52978.100000000151</v>
      </c>
      <c r="W6" s="123">
        <v>42760</v>
      </c>
      <c r="X6" s="41">
        <v>11.87</v>
      </c>
      <c r="Y6" s="41">
        <v>11.94</v>
      </c>
      <c r="Z6" s="41">
        <v>11.76</v>
      </c>
      <c r="AA6" s="41">
        <v>11.81</v>
      </c>
      <c r="AB6" s="104">
        <v>6298600</v>
      </c>
      <c r="AC6" s="9">
        <v>11.81</v>
      </c>
      <c r="AD6" s="2">
        <f t="shared" si="1"/>
        <v>0.17999999999999972</v>
      </c>
      <c r="AE6" s="138">
        <f t="shared" si="2"/>
        <v>-2.5337837837837718E-3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-26597.100000000151</v>
      </c>
      <c r="R7">
        <v>1800</v>
      </c>
      <c r="W7" s="123">
        <v>42759</v>
      </c>
      <c r="X7" s="41">
        <v>11.76</v>
      </c>
      <c r="Y7" s="41">
        <v>11.96</v>
      </c>
      <c r="Z7" s="41">
        <v>11.72</v>
      </c>
      <c r="AA7" s="41">
        <v>11.84</v>
      </c>
      <c r="AB7" s="104">
        <v>3617400</v>
      </c>
      <c r="AC7" s="9">
        <v>11.84</v>
      </c>
      <c r="AD7" s="2">
        <f t="shared" si="1"/>
        <v>0.24000000000000021</v>
      </c>
      <c r="AE7" s="138">
        <f t="shared" si="2"/>
        <v>1.1101622544833489E-2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-26597.100000000151</v>
      </c>
      <c r="R8" s="166"/>
      <c r="W8" s="123">
        <v>42758</v>
      </c>
      <c r="X8" s="41">
        <v>12.08</v>
      </c>
      <c r="Y8" s="41">
        <v>12.16</v>
      </c>
      <c r="Z8" s="41">
        <v>11.63</v>
      </c>
      <c r="AA8" s="41">
        <v>11.71</v>
      </c>
      <c r="AB8" s="104">
        <v>5840800</v>
      </c>
      <c r="AC8" s="9">
        <v>11.71</v>
      </c>
      <c r="AD8" s="2">
        <f t="shared" si="1"/>
        <v>0.52999999999999936</v>
      </c>
      <c r="AE8" s="138">
        <f t="shared" si="2"/>
        <v>-2.9826014913007404E-2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-0.50203952199116386</v>
      </c>
      <c r="W9" s="123">
        <v>42755</v>
      </c>
      <c r="X9" s="41">
        <v>12.33</v>
      </c>
      <c r="Y9" s="41">
        <v>12.43</v>
      </c>
      <c r="Z9" s="41">
        <v>12</v>
      </c>
      <c r="AA9" s="41">
        <v>12.07</v>
      </c>
      <c r="AB9" s="104">
        <v>4522900</v>
      </c>
      <c r="AC9" s="9">
        <v>12.07</v>
      </c>
      <c r="AD9" s="2">
        <f t="shared" si="1"/>
        <v>0.42999999999999972</v>
      </c>
      <c r="AE9" s="138">
        <f t="shared" si="2"/>
        <v>-9.8441345365052335E-3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42754</v>
      </c>
      <c r="X10" s="41">
        <v>12.18</v>
      </c>
      <c r="Y10" s="41">
        <v>12.29</v>
      </c>
      <c r="Z10" s="41">
        <v>12.09</v>
      </c>
      <c r="AA10" s="41">
        <v>12.19</v>
      </c>
      <c r="AB10" s="104">
        <v>3993400</v>
      </c>
      <c r="AC10" s="9">
        <v>12.19</v>
      </c>
      <c r="AD10" s="2">
        <f t="shared" si="1"/>
        <v>0.19999999999999929</v>
      </c>
      <c r="AE10" s="138">
        <f t="shared" si="2"/>
        <v>-8.1967213114753079E-4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42753</v>
      </c>
      <c r="X11" s="41">
        <v>12.37</v>
      </c>
      <c r="Y11" s="41">
        <v>12.44</v>
      </c>
      <c r="Z11" s="41">
        <v>12.19</v>
      </c>
      <c r="AA11" s="41">
        <v>12.2</v>
      </c>
      <c r="AB11" s="104">
        <v>3716800</v>
      </c>
      <c r="AC11" s="9">
        <v>12.2</v>
      </c>
      <c r="AD11" s="2">
        <f t="shared" si="1"/>
        <v>0.25</v>
      </c>
      <c r="AE11" s="138">
        <f t="shared" si="2"/>
        <v>-1.6921837228041969E-2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42752</v>
      </c>
      <c r="X12" s="41">
        <v>12.35</v>
      </c>
      <c r="Y12" s="41">
        <v>12.6</v>
      </c>
      <c r="Z12" s="41">
        <v>12.19</v>
      </c>
      <c r="AA12" s="41">
        <v>12.41</v>
      </c>
      <c r="AB12" s="104">
        <v>3685700</v>
      </c>
      <c r="AC12" s="9">
        <v>12.41</v>
      </c>
      <c r="AD12" s="2">
        <f t="shared" si="1"/>
        <v>0.41000000000000014</v>
      </c>
      <c r="AE12" s="138">
        <f t="shared" si="2"/>
        <v>1.4717906786590351E-2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42748</v>
      </c>
      <c r="X13" s="41">
        <v>12.09</v>
      </c>
      <c r="Y13" s="41">
        <v>12.24</v>
      </c>
      <c r="Z13" s="41">
        <v>12.09</v>
      </c>
      <c r="AA13" s="41">
        <v>12.23</v>
      </c>
      <c r="AB13" s="104">
        <v>2467800</v>
      </c>
      <c r="AC13" s="9">
        <v>12.23</v>
      </c>
      <c r="AD13" s="2">
        <f t="shared" si="1"/>
        <v>0.15000000000000036</v>
      </c>
      <c r="AE13" s="138">
        <f t="shared" si="2"/>
        <v>8.2440230832645511E-3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42747</v>
      </c>
      <c r="X14" s="41">
        <v>12.04</v>
      </c>
      <c r="Y14" s="41">
        <v>12.18</v>
      </c>
      <c r="Z14" s="41">
        <v>11.99</v>
      </c>
      <c r="AA14" s="41">
        <v>12.13</v>
      </c>
      <c r="AB14" s="104">
        <v>2737000</v>
      </c>
      <c r="AC14" s="9">
        <v>12.13</v>
      </c>
      <c r="AD14" s="2">
        <f t="shared" si="1"/>
        <v>0.1899999999999995</v>
      </c>
      <c r="AE14" s="138">
        <f t="shared" si="2"/>
        <v>8.2508250825097385E-4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42746</v>
      </c>
      <c r="X15" s="41">
        <v>11.89</v>
      </c>
      <c r="Y15" s="41">
        <v>12.16</v>
      </c>
      <c r="Z15" s="41">
        <v>11.89</v>
      </c>
      <c r="AA15" s="41">
        <v>12.12</v>
      </c>
      <c r="AB15" s="104">
        <v>2583900</v>
      </c>
      <c r="AC15" s="9">
        <v>12.12</v>
      </c>
      <c r="AD15" s="2">
        <f t="shared" si="1"/>
        <v>0.26999999999999957</v>
      </c>
      <c r="AE15" s="138">
        <f t="shared" si="2"/>
        <v>2.2784810126582178E-2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42745</v>
      </c>
      <c r="X16" s="41">
        <v>11.87</v>
      </c>
      <c r="Y16" s="41">
        <v>11.89</v>
      </c>
      <c r="Z16" s="41">
        <v>11.7</v>
      </c>
      <c r="AA16" s="41">
        <v>11.85</v>
      </c>
      <c r="AB16" s="104">
        <v>2020600</v>
      </c>
      <c r="AC16" s="9">
        <v>11.85</v>
      </c>
      <c r="AD16" s="2">
        <f t="shared" si="1"/>
        <v>0.19000000000000128</v>
      </c>
      <c r="AE16" s="138">
        <f t="shared" si="2"/>
        <v>1.6906170752324368E-3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42744</v>
      </c>
      <c r="X17" s="41">
        <v>12.04</v>
      </c>
      <c r="Y17" s="41">
        <v>12.04</v>
      </c>
      <c r="Z17" s="41">
        <v>11.77</v>
      </c>
      <c r="AA17" s="41">
        <v>11.83</v>
      </c>
      <c r="AB17" s="104">
        <v>2341900</v>
      </c>
      <c r="AC17" s="9">
        <v>11.83</v>
      </c>
      <c r="AD17" s="2">
        <f t="shared" si="1"/>
        <v>0.26999999999999957</v>
      </c>
      <c r="AE17" s="138">
        <f t="shared" si="2"/>
        <v>-1.988400994200501E-2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42741</v>
      </c>
      <c r="X18" s="41">
        <v>11.7</v>
      </c>
      <c r="Y18" s="41">
        <v>12.09</v>
      </c>
      <c r="Z18" s="41">
        <v>11.59</v>
      </c>
      <c r="AA18" s="41">
        <v>12.07</v>
      </c>
      <c r="AB18" s="104">
        <v>3296700</v>
      </c>
      <c r="AC18" s="9">
        <v>12.07</v>
      </c>
      <c r="AD18" s="2">
        <f t="shared" si="1"/>
        <v>0.5</v>
      </c>
      <c r="AE18" s="138">
        <f t="shared" si="2"/>
        <v>3.5162950257289882E-2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42740</v>
      </c>
      <c r="X19" s="41">
        <v>11.76</v>
      </c>
      <c r="Y19" s="41">
        <v>11.82</v>
      </c>
      <c r="Z19" s="41">
        <v>11.6</v>
      </c>
      <c r="AA19" s="41">
        <v>11.66</v>
      </c>
      <c r="AB19" s="104">
        <v>5572300</v>
      </c>
      <c r="AC19" s="9">
        <v>11.66</v>
      </c>
      <c r="AD19" s="2">
        <f t="shared" si="1"/>
        <v>0.22000000000000064</v>
      </c>
      <c r="AE19" s="138">
        <f t="shared" si="2"/>
        <v>-3.4188034188032956E-3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42739</v>
      </c>
      <c r="X20" s="41">
        <v>11.42</v>
      </c>
      <c r="Y20" s="41">
        <v>11.8</v>
      </c>
      <c r="Z20" s="41">
        <v>11.42</v>
      </c>
      <c r="AA20" s="41">
        <v>11.7</v>
      </c>
      <c r="AB20" s="104">
        <v>5951100</v>
      </c>
      <c r="AC20" s="9">
        <v>11.7</v>
      </c>
      <c r="AD20" s="2">
        <f t="shared" si="1"/>
        <v>0.38000000000000078</v>
      </c>
      <c r="AE20" s="138">
        <f t="shared" si="2"/>
        <v>2.1834061135371119E-2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42738</v>
      </c>
      <c r="X21" s="41">
        <v>11.46</v>
      </c>
      <c r="Y21" s="41">
        <v>11.54</v>
      </c>
      <c r="Z21" s="41">
        <v>11.32</v>
      </c>
      <c r="AA21" s="41">
        <v>11.45</v>
      </c>
      <c r="AB21" s="104">
        <v>3167400</v>
      </c>
      <c r="AC21" s="9">
        <v>11.45</v>
      </c>
      <c r="AD21" s="2">
        <f t="shared" si="1"/>
        <v>0.21999999999999886</v>
      </c>
      <c r="AE21" s="138">
        <f t="shared" si="2"/>
        <v>1.7497812773403787E-3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42734</v>
      </c>
      <c r="X22" s="41">
        <v>11.61</v>
      </c>
      <c r="Y22" s="41">
        <v>11.61</v>
      </c>
      <c r="Z22" s="41">
        <v>11.4</v>
      </c>
      <c r="AA22" s="41">
        <v>11.43</v>
      </c>
      <c r="AB22" s="104">
        <v>2775400</v>
      </c>
      <c r="AC22" s="9">
        <v>11.43</v>
      </c>
      <c r="AD22" s="2">
        <f t="shared" si="1"/>
        <v>0.20999999999999908</v>
      </c>
      <c r="AE22" s="138">
        <f t="shared" si="2"/>
        <v>-1.8041237113402109E-2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42733</v>
      </c>
      <c r="X23" s="41">
        <v>11.45</v>
      </c>
      <c r="Y23" s="41">
        <v>11.65</v>
      </c>
      <c r="Z23" s="41">
        <v>11.39</v>
      </c>
      <c r="AA23" s="41">
        <v>11.64</v>
      </c>
      <c r="AB23" s="104">
        <v>2924800</v>
      </c>
      <c r="AC23" s="9">
        <v>11.64</v>
      </c>
      <c r="AD23" s="2">
        <f t="shared" si="1"/>
        <v>0.25999999999999979</v>
      </c>
      <c r="AE23" s="138">
        <f t="shared" si="2"/>
        <v>1.5706806282722585E-2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42732</v>
      </c>
      <c r="X24" s="41">
        <v>11.78</v>
      </c>
      <c r="Y24" s="41">
        <v>11.79</v>
      </c>
      <c r="Z24" s="41">
        <v>11.46</v>
      </c>
      <c r="AA24" s="41">
        <v>11.46</v>
      </c>
      <c r="AB24" s="104">
        <v>3649000</v>
      </c>
      <c r="AC24" s="9">
        <v>11.46</v>
      </c>
      <c r="AD24" s="2">
        <f t="shared" si="1"/>
        <v>0.32999999999999829</v>
      </c>
      <c r="AE24" s="138">
        <f t="shared" si="2"/>
        <v>-2.1349274124679796E-2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42731</v>
      </c>
      <c r="X25" s="41">
        <v>11.69</v>
      </c>
      <c r="Y25" s="41">
        <v>11.81</v>
      </c>
      <c r="Z25" s="41">
        <v>11.6</v>
      </c>
      <c r="AA25" s="41">
        <v>11.71</v>
      </c>
      <c r="AB25" s="104">
        <v>2661400</v>
      </c>
      <c r="AC25" s="9">
        <v>11.71</v>
      </c>
      <c r="AD25" s="2">
        <f t="shared" si="1"/>
        <v>0.21000000000000085</v>
      </c>
      <c r="AE25" s="138">
        <f t="shared" si="2"/>
        <v>6.0137457044673326E-3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42727</v>
      </c>
      <c r="X26" s="41">
        <v>11.58</v>
      </c>
      <c r="Y26" s="41">
        <v>11.67</v>
      </c>
      <c r="Z26" s="41">
        <v>11.47</v>
      </c>
      <c r="AA26" s="41">
        <v>11.64</v>
      </c>
      <c r="AB26" s="104">
        <v>1850000</v>
      </c>
      <c r="AC26" s="9">
        <v>11.64</v>
      </c>
      <c r="AD26" s="2">
        <f t="shared" si="1"/>
        <v>0.19999999999999929</v>
      </c>
      <c r="AE26" s="138">
        <f t="shared" si="2"/>
        <v>8.6655112651647936E-3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42726</v>
      </c>
      <c r="X27" s="41">
        <v>11.53</v>
      </c>
      <c r="Y27" s="41">
        <v>11.64</v>
      </c>
      <c r="Z27" s="41">
        <v>11.45</v>
      </c>
      <c r="AA27" s="41">
        <v>11.54</v>
      </c>
      <c r="AB27" s="104">
        <v>4786100</v>
      </c>
      <c r="AC27" s="9">
        <v>11.54</v>
      </c>
      <c r="AD27" s="2">
        <f t="shared" si="1"/>
        <v>0.19000000000000128</v>
      </c>
      <c r="AE27" s="138">
        <f t="shared" si="2"/>
        <v>2.6064291920069316E-3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42725</v>
      </c>
      <c r="X28" s="41">
        <v>11.49</v>
      </c>
      <c r="Y28" s="41">
        <v>11.67</v>
      </c>
      <c r="Z28" s="41">
        <v>11.44</v>
      </c>
      <c r="AA28" s="41">
        <v>11.51</v>
      </c>
      <c r="AB28" s="104">
        <v>2531700</v>
      </c>
      <c r="AC28" s="9">
        <v>11.51</v>
      </c>
      <c r="AD28" s="2">
        <f t="shared" si="1"/>
        <v>0.23000000000000043</v>
      </c>
      <c r="AE28" s="138">
        <f t="shared" si="2"/>
        <v>3.4873583260679464E-3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42724</v>
      </c>
      <c r="X29" s="41">
        <v>11.63</v>
      </c>
      <c r="Y29" s="41">
        <v>11.69</v>
      </c>
      <c r="Z29" s="41">
        <v>11.43</v>
      </c>
      <c r="AA29" s="41">
        <v>11.47</v>
      </c>
      <c r="AB29" s="104">
        <v>2599500</v>
      </c>
      <c r="AC29" s="9">
        <v>11.47</v>
      </c>
      <c r="AD29" s="2">
        <f t="shared" si="1"/>
        <v>0.25999999999999979</v>
      </c>
      <c r="AE29" s="138">
        <f t="shared" si="2"/>
        <v>-1.713796058269057E-2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42723</v>
      </c>
      <c r="X30" s="41">
        <v>11.6</v>
      </c>
      <c r="Y30" s="41">
        <v>11.73</v>
      </c>
      <c r="Z30" s="41">
        <v>11.48</v>
      </c>
      <c r="AA30" s="41">
        <v>11.67</v>
      </c>
      <c r="AB30" s="104">
        <v>3753100</v>
      </c>
      <c r="AC30" s="9">
        <v>11.67</v>
      </c>
      <c r="AD30" s="2">
        <f t="shared" si="1"/>
        <v>0.25</v>
      </c>
      <c r="AE30" s="138">
        <f t="shared" si="2"/>
        <v>9.5155709342560346E-3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42720</v>
      </c>
      <c r="X31" s="41">
        <v>11.45</v>
      </c>
      <c r="Y31" s="41">
        <v>11.67</v>
      </c>
      <c r="Z31" s="41">
        <v>11.45</v>
      </c>
      <c r="AA31" s="41">
        <v>11.56</v>
      </c>
      <c r="AB31" s="104">
        <v>18758200</v>
      </c>
      <c r="AC31" s="9">
        <v>11.56</v>
      </c>
      <c r="AD31" s="2">
        <f t="shared" si="1"/>
        <v>0.22000000000000064</v>
      </c>
      <c r="AE31" s="138">
        <f t="shared" si="2"/>
        <v>5.2173913043478404E-3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42719</v>
      </c>
      <c r="X32" s="41">
        <v>11.33</v>
      </c>
      <c r="Y32" s="41">
        <v>11.54</v>
      </c>
      <c r="Z32" s="41">
        <v>11.21</v>
      </c>
      <c r="AA32" s="41">
        <v>11.5</v>
      </c>
      <c r="AB32" s="104">
        <v>4116700</v>
      </c>
      <c r="AC32" s="9">
        <v>11.5</v>
      </c>
      <c r="AD32" s="2">
        <f t="shared" si="1"/>
        <v>0.32999999999999829</v>
      </c>
      <c r="AE32" s="138">
        <f t="shared" si="2"/>
        <v>1.2323943661971981E-2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42718</v>
      </c>
      <c r="X33" s="41">
        <v>11.57</v>
      </c>
      <c r="Y33" s="41">
        <v>11.71</v>
      </c>
      <c r="Z33" s="41">
        <v>11.35</v>
      </c>
      <c r="AA33" s="41">
        <v>11.36</v>
      </c>
      <c r="AB33" s="104">
        <v>3446100</v>
      </c>
      <c r="AC33" s="9">
        <v>11.36</v>
      </c>
      <c r="AD33" s="2">
        <f t="shared" si="1"/>
        <v>0.36000000000000121</v>
      </c>
      <c r="AE33" s="138">
        <f t="shared" si="2"/>
        <v>-1.730103806228378E-2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42717</v>
      </c>
      <c r="X34" s="41">
        <v>11.54</v>
      </c>
      <c r="Y34" s="41">
        <v>11.63</v>
      </c>
      <c r="Z34" s="41">
        <v>11.43</v>
      </c>
      <c r="AA34" s="41">
        <v>11.56</v>
      </c>
      <c r="AB34" s="104">
        <v>3397400</v>
      </c>
      <c r="AC34" s="9">
        <v>11.56</v>
      </c>
      <c r="AD34" s="2">
        <f t="shared" si="1"/>
        <v>0.20000000000000107</v>
      </c>
      <c r="AE34" s="138">
        <f t="shared" si="2"/>
        <v>1.1373578302712239E-2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42716</v>
      </c>
      <c r="X35" s="41">
        <v>11.59</v>
      </c>
      <c r="Y35" s="41">
        <v>11.78</v>
      </c>
      <c r="Z35" s="41">
        <v>11.37</v>
      </c>
      <c r="AA35" s="41">
        <v>11.43</v>
      </c>
      <c r="AB35" s="104">
        <v>4009800</v>
      </c>
      <c r="AC35" s="9">
        <v>11.43</v>
      </c>
      <c r="AD35" s="2">
        <f t="shared" si="1"/>
        <v>0.41000000000000014</v>
      </c>
      <c r="AE35" s="138">
        <f t="shared" si="2"/>
        <v>-1.9725557461406584E-2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42713</v>
      </c>
      <c r="X36" s="41">
        <v>11.4</v>
      </c>
      <c r="Y36" s="41">
        <v>11.74</v>
      </c>
      <c r="Z36" s="41">
        <v>11.28</v>
      </c>
      <c r="AA36" s="41">
        <v>11.66</v>
      </c>
      <c r="AB36" s="104">
        <v>9061400</v>
      </c>
      <c r="AC36" s="9">
        <v>11.66</v>
      </c>
      <c r="AD36" s="2">
        <f t="shared" si="1"/>
        <v>0.46000000000000085</v>
      </c>
      <c r="AE36" s="138">
        <f t="shared" si="2"/>
        <v>3.3687943262411313E-2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42712</v>
      </c>
      <c r="X37" s="41">
        <v>11.05</v>
      </c>
      <c r="Y37" s="41">
        <v>11.41</v>
      </c>
      <c r="Z37" s="41">
        <v>10.95</v>
      </c>
      <c r="AA37" s="41">
        <v>11.28</v>
      </c>
      <c r="AB37" s="104">
        <v>6680000</v>
      </c>
      <c r="AC37" s="9">
        <v>11.28</v>
      </c>
      <c r="AD37" s="2">
        <f t="shared" si="1"/>
        <v>0.46000000000000085</v>
      </c>
      <c r="AE37" s="138">
        <f t="shared" si="2"/>
        <v>1.9891500904158921E-2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42711</v>
      </c>
      <c r="X38" s="41">
        <v>11.1</v>
      </c>
      <c r="Y38" s="41">
        <v>11.21</v>
      </c>
      <c r="Z38" s="41">
        <v>11.05</v>
      </c>
      <c r="AA38" s="41">
        <v>11.06</v>
      </c>
      <c r="AB38" s="104">
        <v>5592200</v>
      </c>
      <c r="AC38" s="9">
        <v>11.06</v>
      </c>
      <c r="AD38" s="2">
        <f t="shared" si="1"/>
        <v>0.16000000000000014</v>
      </c>
      <c r="AE38" s="138">
        <f t="shared" si="2"/>
        <v>-3.6036036036035668E-3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42710</v>
      </c>
      <c r="X39" s="41">
        <v>10.9</v>
      </c>
      <c r="Y39" s="41">
        <v>11.16</v>
      </c>
      <c r="Z39" s="41">
        <v>10.89</v>
      </c>
      <c r="AA39" s="41">
        <v>11.1</v>
      </c>
      <c r="AB39" s="104">
        <v>6864300</v>
      </c>
      <c r="AC39" s="9">
        <v>11.1</v>
      </c>
      <c r="AD39" s="2">
        <f t="shared" si="1"/>
        <v>0.26999999999999957</v>
      </c>
      <c r="AE39" s="138">
        <f t="shared" si="2"/>
        <v>2.4930747922437657E-2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42709</v>
      </c>
      <c r="X40" s="41">
        <v>10.52</v>
      </c>
      <c r="Y40" s="41">
        <v>10.86</v>
      </c>
      <c r="Z40" s="41">
        <v>10.45</v>
      </c>
      <c r="AA40" s="41">
        <v>10.83</v>
      </c>
      <c r="AB40" s="104">
        <v>4338100</v>
      </c>
      <c r="AC40" s="9">
        <v>10.83</v>
      </c>
      <c r="AD40" s="2">
        <f t="shared" si="1"/>
        <v>0.41000000000000014</v>
      </c>
      <c r="AE40" s="138">
        <f t="shared" si="2"/>
        <v>3.1428571428571361E-2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42706</v>
      </c>
      <c r="X41" s="41">
        <v>10.52</v>
      </c>
      <c r="Y41" s="41">
        <v>10.76</v>
      </c>
      <c r="Z41" s="41">
        <v>10.41</v>
      </c>
      <c r="AA41" s="41">
        <v>10.5</v>
      </c>
      <c r="AB41" s="104">
        <v>6667000</v>
      </c>
      <c r="AC41" s="9">
        <v>10.5</v>
      </c>
      <c r="AD41" s="2">
        <f t="shared" si="1"/>
        <v>0.34999999999999964</v>
      </c>
      <c r="AE41" s="138">
        <f t="shared" si="2"/>
        <v>8.6455331412103043E-3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42705</v>
      </c>
      <c r="X42" s="41">
        <v>11.12</v>
      </c>
      <c r="Y42" s="41">
        <v>11.21</v>
      </c>
      <c r="Z42" s="41">
        <v>10.39</v>
      </c>
      <c r="AA42" s="41">
        <v>10.41</v>
      </c>
      <c r="AB42" s="104">
        <v>7010500</v>
      </c>
      <c r="AC42" s="9">
        <v>10.41</v>
      </c>
      <c r="AD42" s="2">
        <f t="shared" si="1"/>
        <v>0.82000000000000028</v>
      </c>
      <c r="AE42" s="138">
        <f t="shared" si="2"/>
        <v>-6.6367713004484297E-2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12.617000000000001</v>
      </c>
      <c r="T43" s="108" t="s">
        <v>98</v>
      </c>
      <c r="U43" s="106">
        <v>11.8</v>
      </c>
      <c r="W43" s="123">
        <v>42704</v>
      </c>
      <c r="X43" s="41">
        <v>11.6</v>
      </c>
      <c r="Y43" s="41">
        <v>11.6</v>
      </c>
      <c r="Z43" s="41">
        <v>11.15</v>
      </c>
      <c r="AA43" s="41">
        <v>11.15</v>
      </c>
      <c r="AB43" s="104">
        <v>5671400</v>
      </c>
      <c r="AC43" s="9">
        <v>11.15</v>
      </c>
      <c r="AD43" s="2">
        <f t="shared" si="1"/>
        <v>0.44999999999999929</v>
      </c>
      <c r="AE43" s="138">
        <f t="shared" si="2"/>
        <v>-3.2957502168256658E-2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12.502300000000002</v>
      </c>
      <c r="T44" s="108" t="s">
        <v>99</v>
      </c>
      <c r="U44" s="106">
        <v>11.81</v>
      </c>
      <c r="W44" s="123">
        <v>42703</v>
      </c>
      <c r="X44" s="41">
        <v>11.82</v>
      </c>
      <c r="Y44" s="41">
        <v>11.92</v>
      </c>
      <c r="Z44" s="41">
        <v>11.46</v>
      </c>
      <c r="AA44" s="41">
        <v>11.53</v>
      </c>
      <c r="AB44" s="104">
        <v>2896500</v>
      </c>
      <c r="AC44" s="9">
        <v>11.53</v>
      </c>
      <c r="AD44" s="2">
        <f t="shared" si="1"/>
        <v>0.45999999999999908</v>
      </c>
      <c r="AE44" s="138">
        <f t="shared" si="2"/>
        <v>-3.2718120805369177E-2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12.387600000000001</v>
      </c>
      <c r="Q45" s="2"/>
      <c r="T45" s="108" t="s">
        <v>100</v>
      </c>
      <c r="U45" s="106" t="s">
        <v>129</v>
      </c>
      <c r="W45" s="123">
        <v>42702</v>
      </c>
      <c r="X45" s="41">
        <v>11.77</v>
      </c>
      <c r="Y45" s="41">
        <v>11.93</v>
      </c>
      <c r="Z45" s="41">
        <v>11.74</v>
      </c>
      <c r="AA45" s="41">
        <v>11.92</v>
      </c>
      <c r="AB45" s="104">
        <v>2516100</v>
      </c>
      <c r="AC45" s="9">
        <v>11.92</v>
      </c>
      <c r="AD45" s="2">
        <f t="shared" si="1"/>
        <v>0.1899999999999995</v>
      </c>
      <c r="AE45" s="138">
        <f t="shared" si="2"/>
        <v>1.7064846416382284E-2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12.272900000000002</v>
      </c>
      <c r="Q46" s="2"/>
      <c r="T46" s="108" t="s">
        <v>101</v>
      </c>
      <c r="U46" s="106" t="s">
        <v>129</v>
      </c>
      <c r="W46" s="123">
        <v>42699</v>
      </c>
      <c r="X46" s="41">
        <v>11.68</v>
      </c>
      <c r="Y46" s="41">
        <v>11.79</v>
      </c>
      <c r="Z46" s="41">
        <v>11.6</v>
      </c>
      <c r="AA46" s="41">
        <v>11.72</v>
      </c>
      <c r="AB46" s="104">
        <v>753700</v>
      </c>
      <c r="AC46" s="9">
        <v>11.72</v>
      </c>
      <c r="AD46" s="2">
        <f t="shared" si="1"/>
        <v>0.1899999999999995</v>
      </c>
      <c r="AE46" s="138">
        <f t="shared" si="2"/>
        <v>9.4745908699398473E-3</v>
      </c>
    </row>
    <row r="47" spans="2:41" x14ac:dyDescent="0.25">
      <c r="B47" s="63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12.158200000000001</v>
      </c>
      <c r="Q47" s="2"/>
      <c r="T47" s="108" t="s">
        <v>102</v>
      </c>
      <c r="U47" s="106">
        <v>15.63</v>
      </c>
      <c r="W47" s="123">
        <v>42697</v>
      </c>
      <c r="X47" s="41">
        <v>11.39</v>
      </c>
      <c r="Y47" s="41">
        <v>11.64</v>
      </c>
      <c r="Z47" s="41">
        <v>11.37</v>
      </c>
      <c r="AA47" s="41">
        <v>11.61</v>
      </c>
      <c r="AB47" s="104">
        <v>2702500</v>
      </c>
      <c r="AC47" s="9">
        <v>11.61</v>
      </c>
      <c r="AD47" s="2">
        <f t="shared" si="1"/>
        <v>0.27000000000000135</v>
      </c>
      <c r="AE47" s="138">
        <f t="shared" si="2"/>
        <v>1.1324041811846541E-2</v>
      </c>
    </row>
    <row r="48" spans="2:41" x14ac:dyDescent="0.25">
      <c r="B48" s="63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12.043500000000002</v>
      </c>
      <c r="Q48" s="2"/>
      <c r="T48" s="108" t="s">
        <v>103</v>
      </c>
      <c r="U48" s="106">
        <v>1.16245</v>
      </c>
      <c r="W48" s="123">
        <v>42696</v>
      </c>
      <c r="X48" s="41">
        <v>11.63</v>
      </c>
      <c r="Y48" s="41">
        <v>11.69</v>
      </c>
      <c r="Z48" s="41">
        <v>11.33</v>
      </c>
      <c r="AA48" s="41">
        <v>11.48</v>
      </c>
      <c r="AB48" s="104">
        <v>4104100</v>
      </c>
      <c r="AC48" s="9">
        <v>11.48</v>
      </c>
      <c r="AD48" s="2">
        <f t="shared" si="1"/>
        <v>0.35999999999999943</v>
      </c>
      <c r="AE48" s="138">
        <f t="shared" si="2"/>
        <v>-2.297872340425533E-2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11.928800000000001</v>
      </c>
      <c r="Q49" s="2"/>
      <c r="T49" s="108" t="s">
        <v>104</v>
      </c>
      <c r="U49" s="106" t="s">
        <v>447</v>
      </c>
      <c r="W49" s="123">
        <v>42695</v>
      </c>
      <c r="X49" s="41">
        <v>11.74</v>
      </c>
      <c r="Y49" s="41">
        <v>11.88</v>
      </c>
      <c r="Z49" s="41">
        <v>11.65</v>
      </c>
      <c r="AA49" s="41">
        <v>11.75</v>
      </c>
      <c r="AB49" s="104">
        <v>3562700</v>
      </c>
      <c r="AC49" s="9">
        <v>11.75</v>
      </c>
      <c r="AD49" s="2">
        <f t="shared" si="1"/>
        <v>0.23000000000000043</v>
      </c>
      <c r="AE49" s="138">
        <f t="shared" si="2"/>
        <v>1.0318142734307756E-2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11.814100000000002</v>
      </c>
      <c r="Q50" s="2"/>
      <c r="T50" s="108"/>
      <c r="U50" s="106"/>
      <c r="W50" s="123">
        <v>42692</v>
      </c>
      <c r="X50" s="41">
        <v>11.84</v>
      </c>
      <c r="Y50" s="41">
        <v>11.88</v>
      </c>
      <c r="Z50" s="41">
        <v>11.62</v>
      </c>
      <c r="AA50" s="41">
        <v>11.63</v>
      </c>
      <c r="AB50" s="104">
        <v>1899800</v>
      </c>
      <c r="AC50" s="9">
        <v>11.63</v>
      </c>
      <c r="AD50" s="2">
        <f t="shared" si="1"/>
        <v>0.26000000000000156</v>
      </c>
      <c r="AE50" s="138">
        <f t="shared" si="2"/>
        <v>-1.8565400843881807E-2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11.699400000000001</v>
      </c>
      <c r="Q51" s="2"/>
      <c r="T51" s="108" t="s">
        <v>105</v>
      </c>
      <c r="U51" s="106" t="s">
        <v>573</v>
      </c>
      <c r="W51" s="123">
        <v>42691</v>
      </c>
      <c r="X51" s="41">
        <v>11.63</v>
      </c>
      <c r="Y51" s="41">
        <v>11.95</v>
      </c>
      <c r="Z51" s="41">
        <v>11.61</v>
      </c>
      <c r="AA51" s="41">
        <v>11.85</v>
      </c>
      <c r="AB51" s="104">
        <v>3510900</v>
      </c>
      <c r="AC51" s="9">
        <v>11.85</v>
      </c>
      <c r="AD51" s="2">
        <f t="shared" si="1"/>
        <v>0.33999999999999986</v>
      </c>
      <c r="AE51" s="138">
        <f t="shared" si="2"/>
        <v>2.155172413793105E-2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11.584700000000002</v>
      </c>
      <c r="Q52" s="2"/>
      <c r="T52" s="108" t="s">
        <v>106</v>
      </c>
      <c r="U52" s="106" t="s">
        <v>345</v>
      </c>
      <c r="W52" s="123">
        <v>42690</v>
      </c>
      <c r="X52" s="41">
        <v>11.75</v>
      </c>
      <c r="Y52" s="41">
        <v>11.89</v>
      </c>
      <c r="Z52" s="41">
        <v>11.54</v>
      </c>
      <c r="AA52" s="41">
        <v>11.6</v>
      </c>
      <c r="AB52" s="104">
        <v>2373600</v>
      </c>
      <c r="AC52" s="9">
        <v>11.6</v>
      </c>
      <c r="AD52" s="2">
        <f t="shared" si="1"/>
        <v>0.35000000000000142</v>
      </c>
      <c r="AE52" s="138">
        <f t="shared" si="2"/>
        <v>-1.4443500424808797E-2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11.47</v>
      </c>
      <c r="Q53" s="2"/>
      <c r="T53" s="108" t="s">
        <v>107</v>
      </c>
      <c r="U53" s="107">
        <v>4540861</v>
      </c>
      <c r="W53" s="123">
        <v>42689</v>
      </c>
      <c r="X53" s="41">
        <v>11.63</v>
      </c>
      <c r="Y53" s="41">
        <v>11.81</v>
      </c>
      <c r="Z53" s="41">
        <v>11.55</v>
      </c>
      <c r="AA53" s="41">
        <v>11.77</v>
      </c>
      <c r="AB53" s="104">
        <v>2707300</v>
      </c>
      <c r="AC53" s="9">
        <v>11.77</v>
      </c>
      <c r="AD53" s="2">
        <f t="shared" si="1"/>
        <v>0.25999999999999979</v>
      </c>
      <c r="AE53" s="138">
        <f t="shared" si="2"/>
        <v>1.6407599309153698E-2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11.3553</v>
      </c>
      <c r="Q54" s="2"/>
      <c r="T54" s="108" t="s">
        <v>110</v>
      </c>
      <c r="U54" s="107">
        <v>4564900</v>
      </c>
      <c r="W54" s="123">
        <v>42688</v>
      </c>
      <c r="X54" s="41">
        <v>11.23</v>
      </c>
      <c r="Y54" s="41">
        <v>11.66</v>
      </c>
      <c r="Z54" s="41">
        <v>11.23</v>
      </c>
      <c r="AA54" s="41">
        <v>11.58</v>
      </c>
      <c r="AB54" s="104">
        <v>3683500</v>
      </c>
      <c r="AC54" s="9">
        <v>11.58</v>
      </c>
      <c r="AD54" s="2">
        <f t="shared" si="1"/>
        <v>0.42999999999999972</v>
      </c>
      <c r="AE54" s="138">
        <f t="shared" si="2"/>
        <v>3.0249110320284656E-2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11.240600000000001</v>
      </c>
      <c r="T55" s="108" t="s">
        <v>108</v>
      </c>
      <c r="U55" s="106" t="s">
        <v>574</v>
      </c>
      <c r="W55" s="123">
        <v>42685</v>
      </c>
      <c r="X55" s="41">
        <v>11.19</v>
      </c>
      <c r="Y55" s="41">
        <v>11.4</v>
      </c>
      <c r="Z55" s="41">
        <v>11.03</v>
      </c>
      <c r="AA55" s="41">
        <v>11.24</v>
      </c>
      <c r="AB55" s="104">
        <v>3559000</v>
      </c>
      <c r="AC55" s="9">
        <v>11.24</v>
      </c>
      <c r="AD55" s="2">
        <f t="shared" si="1"/>
        <v>0.37000000000000099</v>
      </c>
      <c r="AE55" s="138">
        <f t="shared" si="2"/>
        <v>3.5714285714285587E-3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11.1259</v>
      </c>
      <c r="T56" s="108" t="s">
        <v>111</v>
      </c>
      <c r="U56" s="106">
        <v>229.4</v>
      </c>
      <c r="W56" s="123">
        <v>42684</v>
      </c>
      <c r="X56" s="41">
        <v>11.74</v>
      </c>
      <c r="Y56" s="41">
        <v>11.83</v>
      </c>
      <c r="Z56" s="41">
        <v>11.18</v>
      </c>
      <c r="AA56" s="41">
        <v>11.2</v>
      </c>
      <c r="AB56" s="104">
        <v>6096600</v>
      </c>
      <c r="AC56" s="9">
        <v>11.2</v>
      </c>
      <c r="AD56" s="2">
        <f t="shared" si="1"/>
        <v>0.65000000000000036</v>
      </c>
      <c r="AE56" s="138">
        <f t="shared" si="2"/>
        <v>-4.5996592844974482E-2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11.011200000000001</v>
      </c>
      <c r="T57" s="108" t="s">
        <v>112</v>
      </c>
      <c r="U57" s="106">
        <v>0.05</v>
      </c>
      <c r="W57" s="123">
        <v>42683</v>
      </c>
      <c r="X57" s="41">
        <v>11.55</v>
      </c>
      <c r="Y57" s="41">
        <v>12.13</v>
      </c>
      <c r="Z57" s="41">
        <v>11.5</v>
      </c>
      <c r="AA57" s="41">
        <v>11.74</v>
      </c>
      <c r="AB57" s="104">
        <v>9746100</v>
      </c>
      <c r="AC57" s="9">
        <v>11.74</v>
      </c>
      <c r="AD57" s="2">
        <f t="shared" si="1"/>
        <v>0.63000000000000078</v>
      </c>
      <c r="AE57" s="138">
        <f t="shared" si="2"/>
        <v>2.4432809773123898E-2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10.8965</v>
      </c>
      <c r="T58" s="108" t="s">
        <v>109</v>
      </c>
      <c r="U58" s="106" t="s">
        <v>123</v>
      </c>
      <c r="W58" s="123">
        <v>42682</v>
      </c>
      <c r="X58" s="41">
        <v>11.47</v>
      </c>
      <c r="Y58" s="41">
        <v>11.58</v>
      </c>
      <c r="Z58" s="41">
        <v>11.4</v>
      </c>
      <c r="AA58" s="41">
        <v>11.46</v>
      </c>
      <c r="AB58" s="104">
        <v>3855700</v>
      </c>
      <c r="AC58" s="9">
        <v>11.46</v>
      </c>
      <c r="AD58" s="2">
        <f t="shared" si="1"/>
        <v>0.17999999999999972</v>
      </c>
      <c r="AE58" s="138">
        <f t="shared" si="2"/>
        <v>-8.7183958151693108E-4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10.7818</v>
      </c>
      <c r="W59" s="123">
        <v>42681</v>
      </c>
      <c r="X59" s="41">
        <v>11.32</v>
      </c>
      <c r="Y59" s="41">
        <v>11.47</v>
      </c>
      <c r="Z59" s="41">
        <v>11.28</v>
      </c>
      <c r="AA59" s="41">
        <v>11.47</v>
      </c>
      <c r="AB59" s="104">
        <v>4340100</v>
      </c>
      <c r="AC59" s="9">
        <v>11.47</v>
      </c>
      <c r="AD59" s="2">
        <f t="shared" si="1"/>
        <v>0.19000000000000128</v>
      </c>
      <c r="AE59" s="138">
        <f t="shared" si="2"/>
        <v>2.9622980251346576E-2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10.667100000000001</v>
      </c>
      <c r="W60" s="123">
        <v>42678</v>
      </c>
      <c r="X60" s="41">
        <v>11.29</v>
      </c>
      <c r="Y60" s="41">
        <v>11.53</v>
      </c>
      <c r="Z60" s="41">
        <v>11.14</v>
      </c>
      <c r="AA60" s="41">
        <v>11.14</v>
      </c>
      <c r="AB60" s="104">
        <v>5341800</v>
      </c>
      <c r="AC60" s="9">
        <v>11.14</v>
      </c>
      <c r="AD60" s="2">
        <f t="shared" si="1"/>
        <v>0.38999999999999879</v>
      </c>
      <c r="AE60" s="138">
        <f t="shared" si="2"/>
        <v>3.6036036036037888E-3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10.5524</v>
      </c>
      <c r="W61" s="123">
        <v>42677</v>
      </c>
      <c r="X61" s="41">
        <v>10.88</v>
      </c>
      <c r="Y61" s="41">
        <v>11.28</v>
      </c>
      <c r="Z61" s="41">
        <v>10.85</v>
      </c>
      <c r="AA61" s="41">
        <v>11.1</v>
      </c>
      <c r="AB61" s="104">
        <v>5443300</v>
      </c>
      <c r="AC61" s="9">
        <v>11.1</v>
      </c>
      <c r="AD61" s="2">
        <f t="shared" si="1"/>
        <v>0.42999999999999972</v>
      </c>
      <c r="AE61" s="138">
        <f t="shared" si="2"/>
        <v>1.9283746556473691E-2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10.437700000000001</v>
      </c>
      <c r="W62" s="123">
        <v>42676</v>
      </c>
      <c r="X62" s="41">
        <v>11.5</v>
      </c>
      <c r="Y62" s="41">
        <v>11.51</v>
      </c>
      <c r="Z62" s="41">
        <v>10.81</v>
      </c>
      <c r="AA62" s="41">
        <v>10.89</v>
      </c>
      <c r="AB62" s="104">
        <v>15762400</v>
      </c>
      <c r="AC62" s="9">
        <v>10.89</v>
      </c>
      <c r="AD62" s="2">
        <f t="shared" si="1"/>
        <v>0.69999999999999929</v>
      </c>
      <c r="AE62" s="138">
        <f t="shared" si="2"/>
        <v>-7.7118644067796671E-2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10.323</v>
      </c>
      <c r="W63" s="123">
        <v>42675</v>
      </c>
      <c r="X63" s="41">
        <v>11.91</v>
      </c>
      <c r="Y63" s="41">
        <v>12</v>
      </c>
      <c r="Z63" s="41">
        <v>11.72</v>
      </c>
      <c r="AA63" s="41">
        <v>11.8</v>
      </c>
      <c r="AB63" s="104">
        <v>5303100</v>
      </c>
      <c r="AC63" s="9">
        <v>11.8</v>
      </c>
      <c r="AD63" s="2">
        <f t="shared" si="1"/>
        <v>0.27999999999999936</v>
      </c>
      <c r="AE63" s="138">
        <f t="shared" si="2"/>
        <v>-8.4033613445377853E-3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42674</v>
      </c>
      <c r="X64" s="41">
        <v>11.77</v>
      </c>
      <c r="Y64" s="41">
        <v>12.02</v>
      </c>
      <c r="Z64" s="41">
        <v>11.75</v>
      </c>
      <c r="AA64" s="41">
        <v>11.9</v>
      </c>
      <c r="AB64" s="104">
        <v>8600700</v>
      </c>
      <c r="AC64" s="9">
        <v>11.9</v>
      </c>
      <c r="AD64" s="2">
        <f t="shared" si="1"/>
        <v>0.26999999999999957</v>
      </c>
      <c r="AE64" s="138">
        <f t="shared" si="2"/>
        <v>1.1904761904761862E-2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42671</v>
      </c>
      <c r="X65" s="41">
        <v>12.05</v>
      </c>
      <c r="Y65" s="41">
        <v>12.1</v>
      </c>
      <c r="Z65" s="41">
        <v>11.27</v>
      </c>
      <c r="AA65" s="41">
        <v>11.76</v>
      </c>
      <c r="AB65" s="104">
        <v>12747200</v>
      </c>
      <c r="AC65" s="9">
        <v>11.76</v>
      </c>
      <c r="AD65" s="2">
        <f t="shared" si="1"/>
        <v>0.83000000000000007</v>
      </c>
      <c r="AE65" s="138">
        <f t="shared" si="2"/>
        <v>-1.4249790444258115E-2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42670</v>
      </c>
      <c r="X66" s="41">
        <v>11.92</v>
      </c>
      <c r="Y66" s="41">
        <v>12.03</v>
      </c>
      <c r="Z66" s="41">
        <v>11.82</v>
      </c>
      <c r="AA66" s="41">
        <v>11.93</v>
      </c>
      <c r="AB66" s="104">
        <v>5151000</v>
      </c>
      <c r="AC66" s="9">
        <v>11.93</v>
      </c>
      <c r="AD66" s="2">
        <f t="shared" si="1"/>
        <v>0.20999999999999908</v>
      </c>
      <c r="AE66" s="138">
        <f t="shared" si="2"/>
        <v>2.5210084033613356E-3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42669</v>
      </c>
      <c r="X67" s="41">
        <v>12.03</v>
      </c>
      <c r="Y67" s="41">
        <v>12.09</v>
      </c>
      <c r="Z67" s="41">
        <v>11.79</v>
      </c>
      <c r="AA67" s="41">
        <v>11.9</v>
      </c>
      <c r="AB67" s="104">
        <v>7765300</v>
      </c>
      <c r="AC67" s="9">
        <v>11.9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2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9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0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0"/>
      <c r="B99" s="45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3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3">
        <v>42767</v>
      </c>
      <c r="C102" s="4">
        <v>300</v>
      </c>
      <c r="D102" s="240">
        <v>11.45</v>
      </c>
      <c r="E102" s="3">
        <v>0</v>
      </c>
      <c r="F102" s="3">
        <f t="shared" si="15"/>
        <v>3435</v>
      </c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39105</v>
      </c>
      <c r="D107" s="81"/>
      <c r="E107" s="14"/>
      <c r="F107" s="18">
        <f>SUM(F2:F106)</f>
        <v>558039.78</v>
      </c>
      <c r="G107" s="14"/>
      <c r="H107" s="14">
        <f>SUM(H2:H106)</f>
        <v>36805</v>
      </c>
      <c r="I107" s="81"/>
      <c r="J107" s="14"/>
      <c r="K107" s="18">
        <f>SUM(K2:K106)</f>
        <v>505061.67999999988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34805</v>
      </c>
      <c r="D108" s="358"/>
      <c r="E108" s="358"/>
      <c r="F108" s="359">
        <f>SumByColor($A$108,F2:F106)</f>
        <v>481576</v>
      </c>
      <c r="G108" s="358"/>
      <c r="H108" s="358">
        <f>SumByColor($A$108,H2:H106)</f>
        <v>34805</v>
      </c>
      <c r="I108" s="358"/>
      <c r="J108" s="358"/>
      <c r="K108" s="359">
        <f>SumByColor($A$108,K2:K106)</f>
        <v>482156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331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378</v>
      </c>
    </row>
    <row r="225" spans="1:9" x14ac:dyDescent="0.25">
      <c r="A225" t="s">
        <v>420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461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461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29" si="88">C227*(E227-D227)</f>
        <v>-26037.060000000005</v>
      </c>
      <c r="G227" s="40">
        <f t="shared" ref="G227:G229" si="89">IF(C227=0, 0,D227*C227)</f>
        <v>49577.060000000005</v>
      </c>
      <c r="H227" s="232">
        <f t="shared" ref="H227:H229" si="90">IF(C227=0, D227, (E227-D227)/D227)</f>
        <v>-0.52518362323219658</v>
      </c>
      <c r="I227" s="200"/>
    </row>
    <row r="228" spans="1:9" x14ac:dyDescent="0.25">
      <c r="A228" t="s">
        <v>504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511</v>
      </c>
      <c r="B229" s="193">
        <v>42766</v>
      </c>
      <c r="C229" s="426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1" priority="74">
      <formula>F12&gt;0</formula>
    </cfRule>
    <cfRule type="expression" dxfId="70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99" priority="67">
      <formula>F113&gt;0</formula>
    </cfRule>
    <cfRule type="expression" dxfId="698" priority="68">
      <formula>F113&lt;0</formula>
    </cfRule>
  </conditionalFormatting>
  <conditionalFormatting sqref="H113:H119">
    <cfRule type="expression" dxfId="697" priority="55">
      <formula>H113&gt;0</formula>
    </cfRule>
    <cfRule type="expression" dxfId="696" priority="56">
      <formula>H113&lt;0</formula>
    </cfRule>
  </conditionalFormatting>
  <conditionalFormatting sqref="H120">
    <cfRule type="expression" dxfId="695" priority="53">
      <formula>H120&gt;0</formula>
    </cfRule>
    <cfRule type="expression" dxfId="694" priority="54">
      <formula>H120&lt;0</formula>
    </cfRule>
  </conditionalFormatting>
  <conditionalFormatting sqref="H121">
    <cfRule type="expression" dxfId="693" priority="51">
      <formula>H121&gt;0</formula>
    </cfRule>
    <cfRule type="expression" dxfId="692" priority="52">
      <formula>H121&lt;0</formula>
    </cfRule>
  </conditionalFormatting>
  <conditionalFormatting sqref="H122:H124">
    <cfRule type="expression" dxfId="691" priority="49">
      <formula>H122&gt;0</formula>
    </cfRule>
    <cfRule type="expression" dxfId="690" priority="50">
      <formula>H122&lt;0</formula>
    </cfRule>
  </conditionalFormatting>
  <conditionalFormatting sqref="H125">
    <cfRule type="expression" dxfId="689" priority="45">
      <formula>H125&gt;0</formula>
    </cfRule>
    <cfRule type="expression" dxfId="688" priority="46">
      <formula>H125&lt;0</formula>
    </cfRule>
  </conditionalFormatting>
  <conditionalFormatting sqref="Q7">
    <cfRule type="expression" dxfId="687" priority="39">
      <formula>Q7&gt;0</formula>
    </cfRule>
    <cfRule type="expression" dxfId="686" priority="40">
      <formula>Q7&lt;0</formula>
    </cfRule>
  </conditionalFormatting>
  <conditionalFormatting sqref="Q8">
    <cfRule type="expression" dxfId="685" priority="37">
      <formula>Q8&gt;0</formula>
    </cfRule>
    <cfRule type="expression" dxfId="684" priority="38">
      <formula>Q8&lt;0</formula>
    </cfRule>
  </conditionalFormatting>
  <conditionalFormatting sqref="F156:F167 H156:H167">
    <cfRule type="expression" dxfId="683" priority="35">
      <formula>F156&gt;0</formula>
    </cfRule>
    <cfRule type="expression" dxfId="682" priority="36">
      <formula>F156&lt;0</formula>
    </cfRule>
  </conditionalFormatting>
  <conditionalFormatting sqref="F172:F186 H172:H186">
    <cfRule type="expression" dxfId="681" priority="33">
      <formula>F172&gt;0</formula>
    </cfRule>
    <cfRule type="expression" dxfId="680" priority="34">
      <formula>F172&lt;0</formula>
    </cfRule>
  </conditionalFormatting>
  <conditionalFormatting sqref="F187:F195 H187:H195">
    <cfRule type="expression" dxfId="679" priority="31">
      <formula>F187&gt;0</formula>
    </cfRule>
    <cfRule type="expression" dxfId="678" priority="32">
      <formula>F187&lt;0</formula>
    </cfRule>
  </conditionalFormatting>
  <conditionalFormatting sqref="F130:F136 H130:H136">
    <cfRule type="expression" dxfId="677" priority="29">
      <formula>F130&gt;0</formula>
    </cfRule>
    <cfRule type="expression" dxfId="676" priority="30">
      <formula>F130&lt;0</formula>
    </cfRule>
  </conditionalFormatting>
  <conditionalFormatting sqref="H138:H141 F138:F141">
    <cfRule type="expression" dxfId="675" priority="27">
      <formula>F138&gt;0</formula>
    </cfRule>
    <cfRule type="expression" dxfId="674" priority="28">
      <formula>F138&lt;0</formula>
    </cfRule>
  </conditionalFormatting>
  <conditionalFormatting sqref="F215 H204:H207 H246:H249 F246:F249 H215 H220:H222 F220:F222 F224:F233 H224:H233">
    <cfRule type="expression" dxfId="673" priority="25">
      <formula>F204&gt;0</formula>
    </cfRule>
    <cfRule type="expression" dxfId="672" priority="26">
      <formula>F204&lt;0</formula>
    </cfRule>
  </conditionalFormatting>
  <conditionalFormatting sqref="F196:F207">
    <cfRule type="expression" dxfId="671" priority="23">
      <formula>F196&gt;0</formula>
    </cfRule>
    <cfRule type="expression" dxfId="670" priority="24">
      <formula>F196&lt;0</formula>
    </cfRule>
  </conditionalFormatting>
  <conditionalFormatting sqref="H196:H197">
    <cfRule type="expression" dxfId="669" priority="21">
      <formula>H196&gt;0</formula>
    </cfRule>
    <cfRule type="expression" dxfId="668" priority="22">
      <formula>H196&lt;0</formula>
    </cfRule>
  </conditionalFormatting>
  <conditionalFormatting sqref="H198">
    <cfRule type="expression" dxfId="667" priority="19">
      <formula>H198&gt;0</formula>
    </cfRule>
    <cfRule type="expression" dxfId="666" priority="20">
      <formula>H198&lt;0</formula>
    </cfRule>
  </conditionalFormatting>
  <conditionalFormatting sqref="H199">
    <cfRule type="expression" dxfId="665" priority="17">
      <formula>H199&gt;0</formula>
    </cfRule>
    <cfRule type="expression" dxfId="664" priority="18">
      <formula>H199&lt;0</formula>
    </cfRule>
  </conditionalFormatting>
  <conditionalFormatting sqref="H200:H202">
    <cfRule type="expression" dxfId="663" priority="15">
      <formula>H200&gt;0</formula>
    </cfRule>
    <cfRule type="expression" dxfId="662" priority="16">
      <formula>H200&lt;0</formula>
    </cfRule>
  </conditionalFormatting>
  <conditionalFormatting sqref="H203">
    <cfRule type="expression" dxfId="661" priority="13">
      <formula>H203&gt;0</formula>
    </cfRule>
    <cfRule type="expression" dxfId="660" priority="14">
      <formula>H203&lt;0</formula>
    </cfRule>
  </conditionalFormatting>
  <conditionalFormatting sqref="F234:F245 H234:H245">
    <cfRule type="expression" dxfId="659" priority="11">
      <formula>F234&gt;0</formula>
    </cfRule>
    <cfRule type="expression" dxfId="658" priority="12">
      <formula>F234&lt;0</formula>
    </cfRule>
  </conditionalFormatting>
  <conditionalFormatting sqref="F250:F264 H250:H264">
    <cfRule type="expression" dxfId="657" priority="9">
      <formula>F250&gt;0</formula>
    </cfRule>
    <cfRule type="expression" dxfId="656" priority="10">
      <formula>F250&lt;0</formula>
    </cfRule>
  </conditionalFormatting>
  <conditionalFormatting sqref="F265:F272 H265:H272">
    <cfRule type="expression" dxfId="655" priority="7">
      <formula>F265&gt;0</formula>
    </cfRule>
    <cfRule type="expression" dxfId="654" priority="8">
      <formula>F265&lt;0</formula>
    </cfRule>
  </conditionalFormatting>
  <conditionalFormatting sqref="F208:F214 H208:H214">
    <cfRule type="expression" dxfId="653" priority="5">
      <formula>F208&gt;0</formula>
    </cfRule>
    <cfRule type="expression" dxfId="652" priority="6">
      <formula>F208&lt;0</formula>
    </cfRule>
  </conditionalFormatting>
  <conditionalFormatting sqref="H216:H219 F216:F219">
    <cfRule type="expression" dxfId="651" priority="3">
      <formula>F216&gt;0</formula>
    </cfRule>
    <cfRule type="expression" dxfId="650" priority="4">
      <formula>F216&lt;0</formula>
    </cfRule>
  </conditionalFormatting>
  <conditionalFormatting sqref="H223 F223">
    <cfRule type="expression" dxfId="649" priority="1">
      <formula>F223&gt;0</formula>
    </cfRule>
    <cfRule type="expression" dxfId="64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339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42766</v>
      </c>
      <c r="X2" s="10">
        <v>96.39</v>
      </c>
      <c r="Y2" s="10">
        <v>96.9</v>
      </c>
      <c r="Z2" s="10">
        <v>95.25</v>
      </c>
      <c r="AA2" s="10">
        <v>96.24</v>
      </c>
      <c r="AB2" s="95">
        <v>3703300</v>
      </c>
      <c r="AC2" s="10">
        <v>96.24</v>
      </c>
      <c r="AD2" s="2">
        <f>Y2-Z2</f>
        <v>1.6500000000000057</v>
      </c>
      <c r="AE2" s="138">
        <f>AC2/AC3-1</f>
        <v>-2.3841608790298174E-3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98.02</v>
      </c>
      <c r="T3" s="1"/>
      <c r="W3" s="133">
        <v>42765</v>
      </c>
      <c r="X3" s="10">
        <v>97.07</v>
      </c>
      <c r="Y3" s="10">
        <v>97.23</v>
      </c>
      <c r="Z3" s="10">
        <v>95.49</v>
      </c>
      <c r="AA3" s="10">
        <v>96.47</v>
      </c>
      <c r="AB3" s="95">
        <v>1185600</v>
      </c>
      <c r="AC3" s="10">
        <v>96.47</v>
      </c>
      <c r="AD3" s="2">
        <f t="shared" ref="AD3:AD66" si="0">Y3-Z3</f>
        <v>1.7400000000000091</v>
      </c>
      <c r="AE3" s="138">
        <f t="shared" ref="AE3:AE66" si="1">AC3/AC4-1</f>
        <v>-8.5303186022610555E-3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98.02</v>
      </c>
      <c r="R4" s="505">
        <v>1.8499999999999999E-2</v>
      </c>
      <c r="T4" s="163"/>
      <c r="U4" s="1"/>
      <c r="W4" s="133">
        <v>42762</v>
      </c>
      <c r="X4" s="10">
        <v>95.67</v>
      </c>
      <c r="Y4" s="10">
        <v>97.34</v>
      </c>
      <c r="Z4" s="10">
        <v>95.53</v>
      </c>
      <c r="AA4" s="10">
        <v>97.3</v>
      </c>
      <c r="AB4" s="95">
        <v>1602100</v>
      </c>
      <c r="AC4" s="10">
        <v>97.3</v>
      </c>
      <c r="AD4" s="2">
        <f t="shared" si="0"/>
        <v>1.8100000000000023</v>
      </c>
      <c r="AE4" s="138">
        <f t="shared" si="1"/>
        <v>2.2810890360559277E-2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96.2</v>
      </c>
      <c r="Y5" s="10">
        <v>96.89</v>
      </c>
      <c r="Z5" s="10">
        <v>94.97</v>
      </c>
      <c r="AA5" s="10">
        <v>95.13</v>
      </c>
      <c r="AB5" s="95">
        <v>1627900</v>
      </c>
      <c r="AC5" s="10">
        <v>95.13</v>
      </c>
      <c r="AD5" s="2">
        <f t="shared" si="0"/>
        <v>1.9200000000000017</v>
      </c>
      <c r="AE5" s="138">
        <f t="shared" si="1"/>
        <v>-9.578344612181211E-3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94.76</v>
      </c>
      <c r="Y6" s="10">
        <v>96.39</v>
      </c>
      <c r="Z6" s="10">
        <v>94.67</v>
      </c>
      <c r="AA6" s="10">
        <v>96.05</v>
      </c>
      <c r="AB6" s="95">
        <v>1517000</v>
      </c>
      <c r="AC6" s="10">
        <v>96.05</v>
      </c>
      <c r="AD6" s="2">
        <f t="shared" si="0"/>
        <v>1.7199999999999989</v>
      </c>
      <c r="AE6" s="138">
        <f t="shared" si="1"/>
        <v>1.7478813559322015E-2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537.92000000000007</v>
      </c>
      <c r="R7">
        <v>0</v>
      </c>
      <c r="W7" s="133">
        <v>42759</v>
      </c>
      <c r="X7" s="10">
        <v>95.3</v>
      </c>
      <c r="Y7" s="10">
        <v>95.44</v>
      </c>
      <c r="Z7" s="10">
        <v>93.79</v>
      </c>
      <c r="AA7" s="10">
        <v>94.4</v>
      </c>
      <c r="AB7" s="95">
        <v>1630000</v>
      </c>
      <c r="AC7" s="10">
        <v>94.4</v>
      </c>
      <c r="AD7" s="2">
        <f t="shared" si="0"/>
        <v>1.6499999999999915</v>
      </c>
      <c r="AE7" s="138">
        <f t="shared" si="1"/>
        <v>-6.3157894736841635E-3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95.5</v>
      </c>
      <c r="Y8" s="10">
        <v>95.6</v>
      </c>
      <c r="Z8" s="10">
        <v>94.27</v>
      </c>
      <c r="AA8" s="10">
        <v>95</v>
      </c>
      <c r="AB8" s="95">
        <v>1109600</v>
      </c>
      <c r="AC8" s="10">
        <v>95</v>
      </c>
      <c r="AD8" s="2">
        <f t="shared" si="0"/>
        <v>1.3299999999999983</v>
      </c>
      <c r="AE8" s="138">
        <f t="shared" si="1"/>
        <v>-5.3397549994765869E-3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96.03</v>
      </c>
      <c r="Y9" s="10">
        <v>96.93</v>
      </c>
      <c r="Z9" s="10">
        <v>95.02</v>
      </c>
      <c r="AA9" s="10">
        <v>95.51</v>
      </c>
      <c r="AB9" s="95">
        <v>1143300</v>
      </c>
      <c r="AC9" s="10">
        <v>95.51</v>
      </c>
      <c r="AD9" s="2">
        <f t="shared" si="0"/>
        <v>1.9100000000000108</v>
      </c>
      <c r="AE9" s="138">
        <f t="shared" si="1"/>
        <v>-8.1005296500156199E-3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42754</v>
      </c>
      <c r="X10" s="10">
        <v>95.92</v>
      </c>
      <c r="Y10" s="10">
        <v>96.72</v>
      </c>
      <c r="Z10" s="10">
        <v>94.85</v>
      </c>
      <c r="AA10" s="10">
        <v>96.29</v>
      </c>
      <c r="AB10" s="95">
        <v>2058800</v>
      </c>
      <c r="AC10" s="10">
        <v>96.29</v>
      </c>
      <c r="AD10" s="2">
        <f t="shared" si="0"/>
        <v>1.8700000000000045</v>
      </c>
      <c r="AE10" s="138">
        <f t="shared" si="1"/>
        <v>5.2197515398266781E-3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42753</v>
      </c>
      <c r="X11" s="10">
        <v>97.2</v>
      </c>
      <c r="Y11" s="10">
        <v>97.4</v>
      </c>
      <c r="Z11" s="10">
        <v>95.69</v>
      </c>
      <c r="AA11" s="10">
        <v>95.79</v>
      </c>
      <c r="AB11" s="95">
        <v>1451000</v>
      </c>
      <c r="AC11" s="10">
        <v>95.79</v>
      </c>
      <c r="AD11" s="2">
        <f t="shared" si="0"/>
        <v>1.710000000000008</v>
      </c>
      <c r="AE11" s="138">
        <f t="shared" si="1"/>
        <v>-1.1251032204789291E-2</v>
      </c>
    </row>
    <row r="12" spans="1:31" x14ac:dyDescent="0.25">
      <c r="G12" s="30"/>
      <c r="H12" s="72"/>
      <c r="W12" s="133">
        <v>42752</v>
      </c>
      <c r="X12" s="10">
        <v>96.49</v>
      </c>
      <c r="Y12" s="10">
        <v>97.4</v>
      </c>
      <c r="Z12" s="10">
        <v>96.01</v>
      </c>
      <c r="AA12" s="10">
        <v>96.88</v>
      </c>
      <c r="AB12" s="95">
        <v>1525500</v>
      </c>
      <c r="AC12" s="10">
        <v>96.88</v>
      </c>
      <c r="AD12" s="2">
        <f t="shared" si="0"/>
        <v>1.3900000000000006</v>
      </c>
      <c r="AE12" s="138">
        <f t="shared" si="1"/>
        <v>-2.5738700710388196E-3</v>
      </c>
    </row>
    <row r="13" spans="1:31" x14ac:dyDescent="0.25">
      <c r="G13" s="30"/>
      <c r="H13" s="72"/>
      <c r="W13" s="133">
        <v>42748</v>
      </c>
      <c r="X13" s="10">
        <v>97.96</v>
      </c>
      <c r="Y13" s="10">
        <v>97.96</v>
      </c>
      <c r="Z13" s="10">
        <v>96.16</v>
      </c>
      <c r="AA13" s="10">
        <v>97.13</v>
      </c>
      <c r="AB13" s="95">
        <v>1806800</v>
      </c>
      <c r="AC13" s="10">
        <v>97.13</v>
      </c>
      <c r="AD13" s="2">
        <f t="shared" si="0"/>
        <v>1.7999999999999972</v>
      </c>
      <c r="AE13" s="138">
        <f t="shared" si="1"/>
        <v>-4.7135977046829369E-3</v>
      </c>
    </row>
    <row r="14" spans="1:31" x14ac:dyDescent="0.25">
      <c r="G14" s="30"/>
      <c r="H14" s="72"/>
      <c r="W14" s="133">
        <v>42747</v>
      </c>
      <c r="X14" s="10">
        <v>97.69</v>
      </c>
      <c r="Y14" s="10">
        <v>97.9</v>
      </c>
      <c r="Z14" s="10">
        <v>96.5</v>
      </c>
      <c r="AA14" s="10">
        <v>97.59</v>
      </c>
      <c r="AB14" s="95">
        <v>1411400</v>
      </c>
      <c r="AC14" s="10">
        <v>97.59</v>
      </c>
      <c r="AD14" s="2">
        <f t="shared" si="0"/>
        <v>1.4000000000000057</v>
      </c>
      <c r="AE14" s="138">
        <f t="shared" si="1"/>
        <v>-1.0745058286872777E-2</v>
      </c>
    </row>
    <row r="15" spans="1:31" x14ac:dyDescent="0.25">
      <c r="G15" s="30"/>
      <c r="H15" s="72"/>
      <c r="W15" s="133">
        <v>42746</v>
      </c>
      <c r="X15" s="10">
        <v>99.26</v>
      </c>
      <c r="Y15" s="10">
        <v>99.35</v>
      </c>
      <c r="Z15" s="10">
        <v>97.04</v>
      </c>
      <c r="AA15" s="10">
        <v>98.65</v>
      </c>
      <c r="AB15" s="95">
        <v>1488800</v>
      </c>
      <c r="AC15" s="10">
        <v>98.65</v>
      </c>
      <c r="AD15" s="2">
        <f t="shared" si="0"/>
        <v>2.3099999999999881</v>
      </c>
      <c r="AE15" s="138">
        <f t="shared" si="1"/>
        <v>-4.942505547710252E-3</v>
      </c>
    </row>
    <row r="16" spans="1:31" x14ac:dyDescent="0.25">
      <c r="G16" s="30"/>
      <c r="H16" s="72"/>
      <c r="W16" s="133">
        <v>42745</v>
      </c>
      <c r="X16" s="10">
        <v>97.96</v>
      </c>
      <c r="Y16" s="10">
        <v>99.7</v>
      </c>
      <c r="Z16" s="10">
        <v>97.95</v>
      </c>
      <c r="AA16" s="10">
        <v>99.14</v>
      </c>
      <c r="AB16" s="95">
        <v>1907400</v>
      </c>
      <c r="AC16" s="10">
        <v>99.14</v>
      </c>
      <c r="AD16" s="2">
        <f t="shared" si="0"/>
        <v>1.75</v>
      </c>
      <c r="AE16" s="138">
        <f t="shared" si="1"/>
        <v>1.2149055640632955E-2</v>
      </c>
    </row>
    <row r="17" spans="1:31" x14ac:dyDescent="0.25">
      <c r="G17" s="30"/>
      <c r="W17" s="133">
        <v>42744</v>
      </c>
      <c r="X17" s="10">
        <v>97.57</v>
      </c>
      <c r="Y17" s="10">
        <v>98.63</v>
      </c>
      <c r="Z17" s="10">
        <v>97.33</v>
      </c>
      <c r="AA17" s="10">
        <v>97.95</v>
      </c>
      <c r="AB17" s="95">
        <v>1687800</v>
      </c>
      <c r="AC17" s="10">
        <v>97.95</v>
      </c>
      <c r="AD17" s="2">
        <f t="shared" si="0"/>
        <v>1.2999999999999972</v>
      </c>
      <c r="AE17" s="138">
        <f t="shared" si="1"/>
        <v>9.0656227464718242E-3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97.4</v>
      </c>
      <c r="Y18" s="10">
        <v>97.88</v>
      </c>
      <c r="Z18" s="10">
        <v>96.43</v>
      </c>
      <c r="AA18" s="10">
        <v>97.07</v>
      </c>
      <c r="AB18" s="95">
        <v>2974400</v>
      </c>
      <c r="AC18" s="10">
        <v>97.07</v>
      </c>
      <c r="AD18" s="2">
        <f t="shared" si="0"/>
        <v>1.4499999999999886</v>
      </c>
      <c r="AE18" s="138">
        <f t="shared" si="1"/>
        <v>-1.2346949274617547E-3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96.91</v>
      </c>
      <c r="Y19" s="10">
        <v>97.91</v>
      </c>
      <c r="Z19" s="10">
        <v>96.61</v>
      </c>
      <c r="AA19" s="10">
        <v>97.19</v>
      </c>
      <c r="AB19" s="95">
        <v>1534300</v>
      </c>
      <c r="AC19" s="10">
        <v>97.19</v>
      </c>
      <c r="AD19" s="2">
        <f t="shared" si="0"/>
        <v>1.2999999999999972</v>
      </c>
      <c r="AE19" s="138">
        <f t="shared" si="1"/>
        <v>6.7329604309094293E-3</v>
      </c>
    </row>
    <row r="20" spans="1:31" x14ac:dyDescent="0.25">
      <c r="W20" s="133">
        <v>42739</v>
      </c>
      <c r="X20" s="10">
        <v>95.52</v>
      </c>
      <c r="Y20" s="10">
        <v>97.29</v>
      </c>
      <c r="Z20" s="10">
        <v>94.88</v>
      </c>
      <c r="AA20" s="10">
        <v>96.54</v>
      </c>
      <c r="AB20" s="95">
        <v>2051600</v>
      </c>
      <c r="AC20" s="10">
        <v>96.54</v>
      </c>
      <c r="AD20" s="2">
        <f t="shared" si="0"/>
        <v>2.4100000000000108</v>
      </c>
      <c r="AE20" s="138">
        <f t="shared" si="1"/>
        <v>1.0678391959799027E-2</v>
      </c>
    </row>
    <row r="21" spans="1:31" x14ac:dyDescent="0.25">
      <c r="W21" s="133">
        <v>42738</v>
      </c>
      <c r="X21" s="10">
        <v>93.8</v>
      </c>
      <c r="Y21" s="10">
        <v>95.52</v>
      </c>
      <c r="Z21" s="10">
        <v>93.06</v>
      </c>
      <c r="AA21" s="10">
        <v>95.52</v>
      </c>
      <c r="AB21" s="95">
        <v>2166100</v>
      </c>
      <c r="AC21" s="10">
        <v>95.52</v>
      </c>
      <c r="AD21" s="2">
        <f t="shared" si="0"/>
        <v>2.4599999999999937</v>
      </c>
      <c r="AE21" s="138">
        <f t="shared" si="1"/>
        <v>1.9423692636072465E-2</v>
      </c>
    </row>
    <row r="22" spans="1:31" x14ac:dyDescent="0.25">
      <c r="W22" s="133">
        <v>42734</v>
      </c>
      <c r="X22" s="10">
        <v>93.89</v>
      </c>
      <c r="Y22" s="10">
        <v>94.58</v>
      </c>
      <c r="Z22" s="10">
        <v>93.35</v>
      </c>
      <c r="AA22" s="10">
        <v>93.7</v>
      </c>
      <c r="AB22" s="95">
        <v>1397500</v>
      </c>
      <c r="AC22" s="10">
        <v>93.7</v>
      </c>
      <c r="AD22" s="2">
        <f t="shared" si="0"/>
        <v>1.230000000000004</v>
      </c>
      <c r="AE22" s="138">
        <f t="shared" si="1"/>
        <v>-1.0671219720403968E-4</v>
      </c>
    </row>
    <row r="23" spans="1:31" x14ac:dyDescent="0.25">
      <c r="W23" s="133">
        <v>42733</v>
      </c>
      <c r="X23" s="10">
        <v>92.71</v>
      </c>
      <c r="Y23" s="10">
        <v>94.11</v>
      </c>
      <c r="Z23" s="10">
        <v>92.67</v>
      </c>
      <c r="AA23" s="10">
        <v>93.71</v>
      </c>
      <c r="AB23" s="95">
        <v>1330200</v>
      </c>
      <c r="AC23" s="10">
        <v>93.71</v>
      </c>
      <c r="AD23" s="2">
        <f t="shared" si="0"/>
        <v>1.4399999999999977</v>
      </c>
      <c r="AE23" s="138">
        <f t="shared" si="1"/>
        <v>1.0786322942508919E-2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93.2</v>
      </c>
      <c r="Y24" s="10">
        <v>93.83</v>
      </c>
      <c r="Z24" s="10">
        <v>92.17</v>
      </c>
      <c r="AA24" s="10">
        <v>92.71</v>
      </c>
      <c r="AB24" s="95">
        <v>1606500</v>
      </c>
      <c r="AC24" s="10">
        <v>92.71</v>
      </c>
      <c r="AD24" s="2">
        <f t="shared" si="0"/>
        <v>1.6599999999999966</v>
      </c>
      <c r="AE24" s="138">
        <f t="shared" si="1"/>
        <v>-6.8559185859667915E-3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42731</v>
      </c>
      <c r="X25" s="10">
        <v>93.17</v>
      </c>
      <c r="Y25" s="10">
        <v>94.5</v>
      </c>
      <c r="Z25" s="10">
        <v>93.14</v>
      </c>
      <c r="AA25" s="10">
        <v>93.35</v>
      </c>
      <c r="AB25" s="95">
        <v>1352700</v>
      </c>
      <c r="AC25" s="10">
        <v>93.35</v>
      </c>
      <c r="AD25" s="2">
        <f t="shared" si="0"/>
        <v>1.3599999999999994</v>
      </c>
      <c r="AE25" s="138">
        <f t="shared" si="1"/>
        <v>3.7634408602149616E-3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42727</v>
      </c>
      <c r="X26" s="10">
        <v>91.72</v>
      </c>
      <c r="Y26" s="10">
        <v>93.35</v>
      </c>
      <c r="Z26" s="10">
        <v>91.52</v>
      </c>
      <c r="AA26" s="10">
        <v>93</v>
      </c>
      <c r="AB26" s="95">
        <v>1235100</v>
      </c>
      <c r="AC26" s="10">
        <v>93</v>
      </c>
      <c r="AD26" s="2">
        <f t="shared" si="0"/>
        <v>1.8299999999999983</v>
      </c>
      <c r="AE26" s="138">
        <f t="shared" si="1"/>
        <v>1.3071895424836555E-2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42726</v>
      </c>
      <c r="X27" s="10">
        <v>91.37</v>
      </c>
      <c r="Y27" s="10">
        <v>92.4</v>
      </c>
      <c r="Z27" s="10">
        <v>91.05</v>
      </c>
      <c r="AA27" s="10">
        <v>91.8</v>
      </c>
      <c r="AB27" s="95">
        <v>1598400</v>
      </c>
      <c r="AC27" s="10">
        <v>91.8</v>
      </c>
      <c r="AD27" s="2">
        <f t="shared" si="0"/>
        <v>1.3500000000000085</v>
      </c>
      <c r="AE27" s="138">
        <f t="shared" si="1"/>
        <v>4.0468117685659166E-3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42725</v>
      </c>
      <c r="X28" s="10">
        <v>90.59</v>
      </c>
      <c r="Y28" s="10">
        <v>92.04</v>
      </c>
      <c r="Z28" s="10">
        <v>90.44</v>
      </c>
      <c r="AA28" s="10">
        <v>91.43</v>
      </c>
      <c r="AB28" s="95">
        <v>1606700</v>
      </c>
      <c r="AC28" s="10">
        <v>91.43</v>
      </c>
      <c r="AD28" s="2">
        <f t="shared" si="0"/>
        <v>1.6000000000000085</v>
      </c>
      <c r="AE28" s="138">
        <f t="shared" si="1"/>
        <v>6.1626499394740186E-3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42724</v>
      </c>
      <c r="X29" s="10">
        <v>91.53</v>
      </c>
      <c r="Y29" s="10">
        <v>92.26</v>
      </c>
      <c r="Z29" s="10">
        <v>90.42</v>
      </c>
      <c r="AA29" s="10">
        <v>90.87</v>
      </c>
      <c r="AB29" s="95">
        <v>1628600</v>
      </c>
      <c r="AC29" s="10">
        <v>90.87</v>
      </c>
      <c r="AD29" s="2">
        <f t="shared" si="0"/>
        <v>1.8400000000000034</v>
      </c>
      <c r="AE29" s="138">
        <f t="shared" si="1"/>
        <v>-6.6681241801486157E-3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42723</v>
      </c>
      <c r="X30" s="10">
        <v>91.31</v>
      </c>
      <c r="Y30" s="10">
        <v>92.22</v>
      </c>
      <c r="Z30" s="10">
        <v>91.27</v>
      </c>
      <c r="AA30" s="10">
        <v>91.48</v>
      </c>
      <c r="AB30" s="95">
        <v>2222500</v>
      </c>
      <c r="AC30" s="10">
        <v>91.48</v>
      </c>
      <c r="AD30" s="2">
        <f t="shared" si="0"/>
        <v>0.95000000000000284</v>
      </c>
      <c r="AE30" s="138">
        <f t="shared" si="1"/>
        <v>9.8479045847477131E-4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42720</v>
      </c>
      <c r="X31" s="10">
        <v>91.26</v>
      </c>
      <c r="Y31" s="10">
        <v>92.25</v>
      </c>
      <c r="Z31" s="10">
        <v>90.8</v>
      </c>
      <c r="AA31" s="10">
        <v>91.39</v>
      </c>
      <c r="AB31" s="95">
        <v>3456600</v>
      </c>
      <c r="AC31" s="10">
        <v>91.39</v>
      </c>
      <c r="AD31" s="2">
        <f t="shared" si="0"/>
        <v>1.4500000000000028</v>
      </c>
      <c r="AE31" s="138">
        <f t="shared" si="1"/>
        <v>1.0057471264367734E-2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42719</v>
      </c>
      <c r="X32" s="10">
        <v>89.76</v>
      </c>
      <c r="Y32" s="10">
        <v>90.83</v>
      </c>
      <c r="Z32" s="10">
        <v>89.24</v>
      </c>
      <c r="AA32" s="10">
        <v>90.48</v>
      </c>
      <c r="AB32" s="95">
        <v>2222300</v>
      </c>
      <c r="AC32" s="10">
        <v>90.48</v>
      </c>
      <c r="AD32" s="2">
        <f t="shared" si="0"/>
        <v>1.5900000000000034</v>
      </c>
      <c r="AE32" s="138">
        <f t="shared" si="1"/>
        <v>7.3480293921177608E-3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42718</v>
      </c>
      <c r="X33" s="10">
        <v>89.75</v>
      </c>
      <c r="Y33" s="10">
        <v>92.29</v>
      </c>
      <c r="Z33" s="10">
        <v>89.33</v>
      </c>
      <c r="AA33" s="10">
        <v>89.82</v>
      </c>
      <c r="AB33" s="95">
        <v>2329400</v>
      </c>
      <c r="AC33" s="10">
        <v>89.82</v>
      </c>
      <c r="AD33" s="2">
        <f t="shared" si="0"/>
        <v>2.960000000000008</v>
      </c>
      <c r="AE33" s="138">
        <f t="shared" si="1"/>
        <v>5.0352467270895485E-3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42717</v>
      </c>
      <c r="X34" s="10">
        <v>88.43</v>
      </c>
      <c r="Y34" s="10">
        <v>91.1</v>
      </c>
      <c r="Z34" s="10">
        <v>87.56</v>
      </c>
      <c r="AA34" s="10">
        <v>89.37</v>
      </c>
      <c r="AB34" s="95">
        <v>2896800</v>
      </c>
      <c r="AC34" s="10">
        <v>89.37</v>
      </c>
      <c r="AD34" s="2">
        <f t="shared" si="0"/>
        <v>3.539999999999992</v>
      </c>
      <c r="AE34" s="138">
        <f t="shared" si="1"/>
        <v>4.9477116833465118E-3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42716</v>
      </c>
      <c r="X35" s="10">
        <v>90.05</v>
      </c>
      <c r="Y35" s="10">
        <v>91.41</v>
      </c>
      <c r="Z35" s="10">
        <v>88.54</v>
      </c>
      <c r="AA35" s="10">
        <v>88.93</v>
      </c>
      <c r="AB35" s="95">
        <v>2720600</v>
      </c>
      <c r="AC35" s="10">
        <v>88.93</v>
      </c>
      <c r="AD35" s="2">
        <f t="shared" si="0"/>
        <v>2.8699999999999903</v>
      </c>
      <c r="AE35" s="138">
        <f t="shared" si="1"/>
        <v>-1.5934491534801309E-2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42713</v>
      </c>
      <c r="X36" s="10">
        <v>89.53</v>
      </c>
      <c r="Y36" s="10">
        <v>92.98</v>
      </c>
      <c r="Z36" s="10">
        <v>89.3</v>
      </c>
      <c r="AA36" s="10">
        <v>90.37</v>
      </c>
      <c r="AB36" s="95">
        <v>4170500</v>
      </c>
      <c r="AC36" s="10">
        <v>90.37</v>
      </c>
      <c r="AD36" s="2">
        <f t="shared" si="0"/>
        <v>3.6800000000000068</v>
      </c>
      <c r="AE36" s="138">
        <f t="shared" si="1"/>
        <v>1.1982082866741406E-2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42712</v>
      </c>
      <c r="X37" s="10">
        <v>85.55</v>
      </c>
      <c r="Y37" s="10">
        <v>91.34</v>
      </c>
      <c r="Z37" s="10">
        <v>85.27</v>
      </c>
      <c r="AA37" s="10">
        <v>89.3</v>
      </c>
      <c r="AB37" s="95">
        <v>6108600</v>
      </c>
      <c r="AC37" s="10">
        <v>89.3</v>
      </c>
      <c r="AD37" s="2">
        <f t="shared" si="0"/>
        <v>6.0700000000000074</v>
      </c>
      <c r="AE37" s="138">
        <f t="shared" si="1"/>
        <v>6.652334885942901E-2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42711</v>
      </c>
      <c r="X38" s="10">
        <v>82.99</v>
      </c>
      <c r="Y38" s="10">
        <v>83.75</v>
      </c>
      <c r="Z38" s="10">
        <v>81.900000000000006</v>
      </c>
      <c r="AA38" s="10">
        <v>83.73</v>
      </c>
      <c r="AB38" s="95">
        <v>2536800</v>
      </c>
      <c r="AC38" s="10">
        <v>83.73</v>
      </c>
      <c r="AD38" s="2">
        <f t="shared" si="0"/>
        <v>1.8499999999999943</v>
      </c>
      <c r="AE38" s="138">
        <f t="shared" si="1"/>
        <v>6.1283345349676388E-3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42710</v>
      </c>
      <c r="X39" s="10">
        <v>83.15</v>
      </c>
      <c r="Y39" s="10">
        <v>83.92</v>
      </c>
      <c r="Z39" s="10">
        <v>81.849999999999994</v>
      </c>
      <c r="AA39" s="10">
        <v>83.22</v>
      </c>
      <c r="AB39" s="95">
        <v>2878200</v>
      </c>
      <c r="AC39" s="10">
        <v>83.22</v>
      </c>
      <c r="AD39" s="2">
        <f t="shared" si="0"/>
        <v>2.0700000000000074</v>
      </c>
      <c r="AE39" s="138">
        <f t="shared" si="1"/>
        <v>8.8495575221239076E-3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42709</v>
      </c>
      <c r="X40" s="10">
        <v>83.78</v>
      </c>
      <c r="Y40" s="10">
        <v>83.94</v>
      </c>
      <c r="Z40" s="10">
        <v>82.41</v>
      </c>
      <c r="AA40" s="10">
        <v>82.49</v>
      </c>
      <c r="AB40" s="95">
        <v>1974200</v>
      </c>
      <c r="AC40" s="10">
        <v>82.49</v>
      </c>
      <c r="AD40" s="2">
        <f t="shared" si="0"/>
        <v>1.5300000000000011</v>
      </c>
      <c r="AE40" s="138">
        <f t="shared" si="1"/>
        <v>-1.0317936412717499E-2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107.822</v>
      </c>
      <c r="Q41" s="2"/>
      <c r="W41" s="133">
        <v>42706</v>
      </c>
      <c r="X41" s="10">
        <v>81.44</v>
      </c>
      <c r="Y41" s="10">
        <v>84.66</v>
      </c>
      <c r="Z41" s="10">
        <v>81.25</v>
      </c>
      <c r="AA41" s="10">
        <v>83.35</v>
      </c>
      <c r="AB41" s="95">
        <v>2322800</v>
      </c>
      <c r="AC41" s="10">
        <v>83.35</v>
      </c>
      <c r="AD41" s="2">
        <f t="shared" si="0"/>
        <v>3.4099999999999966</v>
      </c>
      <c r="AE41" s="138">
        <f t="shared" si="1"/>
        <v>2.3075978887934223E-2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106.84180000000001</v>
      </c>
      <c r="Q42" s="2"/>
      <c r="T42" s="91" t="s">
        <v>113</v>
      </c>
      <c r="W42" s="133">
        <v>42705</v>
      </c>
      <c r="X42" s="10">
        <v>82.8</v>
      </c>
      <c r="Y42" s="10">
        <v>83.1</v>
      </c>
      <c r="Z42" s="10">
        <v>81.12</v>
      </c>
      <c r="AA42" s="10">
        <v>81.47</v>
      </c>
      <c r="AB42" s="95">
        <v>2468900</v>
      </c>
      <c r="AC42" s="10">
        <v>81.47</v>
      </c>
      <c r="AD42" s="2">
        <f t="shared" si="0"/>
        <v>1.9799999999999898</v>
      </c>
      <c r="AE42" s="138">
        <f t="shared" si="1"/>
        <v>-1.6656608328304068E-2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105.8616</v>
      </c>
      <c r="Q43" s="2"/>
      <c r="T43" s="128" t="s">
        <v>98</v>
      </c>
      <c r="U43" s="129">
        <v>96.24</v>
      </c>
      <c r="W43" s="133">
        <v>42704</v>
      </c>
      <c r="X43" s="10">
        <v>84.24</v>
      </c>
      <c r="Y43" s="10">
        <v>84.25</v>
      </c>
      <c r="Z43" s="10">
        <v>82.84</v>
      </c>
      <c r="AA43" s="10">
        <v>82.85</v>
      </c>
      <c r="AB43" s="95">
        <v>2765300</v>
      </c>
      <c r="AC43" s="10">
        <v>82.85</v>
      </c>
      <c r="AD43" s="2">
        <f t="shared" si="0"/>
        <v>1.4099999999999966</v>
      </c>
      <c r="AE43" s="138">
        <f t="shared" si="1"/>
        <v>-1.2514898688915532E-2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104.8814</v>
      </c>
      <c r="Q44" s="2"/>
      <c r="T44" s="93" t="s">
        <v>99</v>
      </c>
      <c r="U44" s="130">
        <v>96.51</v>
      </c>
      <c r="W44" s="133">
        <v>42703</v>
      </c>
      <c r="X44" s="10">
        <v>84.56</v>
      </c>
      <c r="Y44" s="10">
        <v>85.45</v>
      </c>
      <c r="Z44" s="10">
        <v>83.77</v>
      </c>
      <c r="AA44" s="10">
        <v>83.9</v>
      </c>
      <c r="AB44" s="95">
        <v>2768000</v>
      </c>
      <c r="AC44" s="10">
        <v>83.9</v>
      </c>
      <c r="AD44" s="2">
        <f t="shared" si="0"/>
        <v>1.6800000000000068</v>
      </c>
      <c r="AE44" s="138">
        <f t="shared" si="1"/>
        <v>-4.7449584816131596E-3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103.9012</v>
      </c>
      <c r="Q45" s="2"/>
      <c r="T45" s="93" t="s">
        <v>100</v>
      </c>
      <c r="U45" s="130" t="s">
        <v>129</v>
      </c>
      <c r="W45" s="133">
        <v>42702</v>
      </c>
      <c r="X45" s="10">
        <v>85.41</v>
      </c>
      <c r="Y45" s="10">
        <v>85.59</v>
      </c>
      <c r="Z45" s="10">
        <v>84.01</v>
      </c>
      <c r="AA45" s="10">
        <v>84.3</v>
      </c>
      <c r="AB45" s="95">
        <v>3076300</v>
      </c>
      <c r="AC45" s="10">
        <v>84.3</v>
      </c>
      <c r="AD45" s="2">
        <f t="shared" si="0"/>
        <v>1.5799999999999983</v>
      </c>
      <c r="AE45" s="138">
        <f t="shared" si="1"/>
        <v>-1.7482517482517501E-2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102.92100000000001</v>
      </c>
      <c r="Q46" s="2"/>
      <c r="T46" s="93" t="s">
        <v>101</v>
      </c>
      <c r="U46" s="130" t="s">
        <v>129</v>
      </c>
      <c r="W46" s="133">
        <v>42699</v>
      </c>
      <c r="X46" s="10">
        <v>86.86</v>
      </c>
      <c r="Y46" s="10">
        <v>86.87</v>
      </c>
      <c r="Z46" s="10">
        <v>85.31</v>
      </c>
      <c r="AA46" s="10">
        <v>85.8</v>
      </c>
      <c r="AB46" s="95">
        <v>2022300</v>
      </c>
      <c r="AC46" s="10">
        <v>85.8</v>
      </c>
      <c r="AD46" s="2">
        <f t="shared" si="0"/>
        <v>1.5600000000000023</v>
      </c>
      <c r="AE46" s="138">
        <f t="shared" si="1"/>
        <v>-1.2203545935988935E-2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101.9408</v>
      </c>
      <c r="Q47" s="2"/>
      <c r="T47" s="93" t="s">
        <v>102</v>
      </c>
      <c r="U47" s="130">
        <v>116.24</v>
      </c>
      <c r="W47" s="133">
        <v>42697</v>
      </c>
      <c r="X47" s="10">
        <v>85.01</v>
      </c>
      <c r="Y47" s="10">
        <v>86.93</v>
      </c>
      <c r="Z47" s="10">
        <v>84.51</v>
      </c>
      <c r="AA47" s="10">
        <v>86.86</v>
      </c>
      <c r="AB47" s="95">
        <v>2208200</v>
      </c>
      <c r="AC47" s="10">
        <v>86.86</v>
      </c>
      <c r="AD47" s="2">
        <f t="shared" si="0"/>
        <v>2.4200000000000017</v>
      </c>
      <c r="AE47" s="138">
        <f t="shared" si="1"/>
        <v>2.1401693320790116E-2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100.9606</v>
      </c>
      <c r="Q48" s="2"/>
      <c r="T48" s="93" t="s">
        <v>103</v>
      </c>
      <c r="U48" s="130">
        <v>0.90350399999999997</v>
      </c>
      <c r="W48" s="133">
        <v>42696</v>
      </c>
      <c r="X48" s="10">
        <v>88</v>
      </c>
      <c r="Y48" s="10">
        <v>88</v>
      </c>
      <c r="Z48" s="10">
        <v>83.42</v>
      </c>
      <c r="AA48" s="10">
        <v>85.04</v>
      </c>
      <c r="AB48" s="95">
        <v>4187700</v>
      </c>
      <c r="AC48" s="10">
        <v>85.04</v>
      </c>
      <c r="AD48" s="2">
        <f t="shared" si="0"/>
        <v>4.5799999999999983</v>
      </c>
      <c r="AE48" s="138">
        <f t="shared" si="1"/>
        <v>-4.663677130044841E-2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99.980400000000003</v>
      </c>
      <c r="Q49" s="2"/>
      <c r="T49" s="93" t="s">
        <v>104</v>
      </c>
      <c r="U49" s="130" t="s">
        <v>404</v>
      </c>
      <c r="W49" s="133">
        <v>42695</v>
      </c>
      <c r="X49" s="10">
        <v>89.05</v>
      </c>
      <c r="Y49" s="10">
        <v>90.11</v>
      </c>
      <c r="Z49" s="10">
        <v>88.78</v>
      </c>
      <c r="AA49" s="10">
        <v>89.2</v>
      </c>
      <c r="AB49" s="95">
        <v>1452300</v>
      </c>
      <c r="AC49" s="10">
        <v>89.2</v>
      </c>
      <c r="AD49" s="2">
        <f t="shared" si="0"/>
        <v>1.3299999999999983</v>
      </c>
      <c r="AE49" s="138">
        <f t="shared" si="1"/>
        <v>1.9094687184095793E-3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99.000199999999992</v>
      </c>
      <c r="Q50" s="2"/>
      <c r="T50" s="93"/>
      <c r="U50" s="130"/>
      <c r="W50" s="133">
        <v>42692</v>
      </c>
      <c r="X50" s="10">
        <v>90.81</v>
      </c>
      <c r="Y50" s="10">
        <v>90.99</v>
      </c>
      <c r="Z50" s="10">
        <v>88.81</v>
      </c>
      <c r="AA50" s="10">
        <v>89.03</v>
      </c>
      <c r="AB50" s="95">
        <v>1714800</v>
      </c>
      <c r="AC50" s="10">
        <v>89.03</v>
      </c>
      <c r="AD50" s="2">
        <f t="shared" si="0"/>
        <v>2.1799999999999926</v>
      </c>
      <c r="AE50" s="138">
        <f t="shared" si="1"/>
        <v>-1.8628747795414458E-2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98.02</v>
      </c>
      <c r="Q51" s="2"/>
      <c r="T51" s="93" t="s">
        <v>105</v>
      </c>
      <c r="U51" s="130" t="s">
        <v>575</v>
      </c>
      <c r="W51" s="133">
        <v>42691</v>
      </c>
      <c r="X51" s="10">
        <v>89.38</v>
      </c>
      <c r="Y51" s="10">
        <v>90.83</v>
      </c>
      <c r="Z51" s="10">
        <v>89.01</v>
      </c>
      <c r="AA51" s="10">
        <v>90.72</v>
      </c>
      <c r="AB51" s="95">
        <v>1780500</v>
      </c>
      <c r="AC51" s="10">
        <v>90.72</v>
      </c>
      <c r="AD51" s="2">
        <f t="shared" si="0"/>
        <v>1.8199999999999932</v>
      </c>
      <c r="AE51" s="138">
        <f t="shared" si="1"/>
        <v>1.7839111410299591E-2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97.0398</v>
      </c>
      <c r="Q52" s="2"/>
      <c r="T52" s="93" t="s">
        <v>106</v>
      </c>
      <c r="U52" s="130" t="s">
        <v>471</v>
      </c>
      <c r="W52" s="133">
        <v>42690</v>
      </c>
      <c r="X52" s="10">
        <v>88.85</v>
      </c>
      <c r="Y52" s="10">
        <v>89.72</v>
      </c>
      <c r="Z52" s="10">
        <v>88.18</v>
      </c>
      <c r="AA52" s="10">
        <v>89.13</v>
      </c>
      <c r="AB52" s="95">
        <v>1301400</v>
      </c>
      <c r="AC52" s="10">
        <v>89.13</v>
      </c>
      <c r="AD52" s="2">
        <f t="shared" si="0"/>
        <v>1.539999999999992</v>
      </c>
      <c r="AE52" s="138">
        <f t="shared" si="1"/>
        <v>2.4744123270723506E-3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96.059599999999989</v>
      </c>
      <c r="Q53" s="2"/>
      <c r="T53" s="93" t="s">
        <v>107</v>
      </c>
      <c r="U53" s="131">
        <v>3191315</v>
      </c>
      <c r="W53" s="133">
        <v>42689</v>
      </c>
      <c r="X53" s="10">
        <v>87.55</v>
      </c>
      <c r="Y53" s="10">
        <v>89.63</v>
      </c>
      <c r="Z53" s="10">
        <v>87.01</v>
      </c>
      <c r="AA53" s="10">
        <v>88.91</v>
      </c>
      <c r="AB53" s="95">
        <v>2252800</v>
      </c>
      <c r="AC53" s="10">
        <v>88.91</v>
      </c>
      <c r="AD53" s="2">
        <f t="shared" si="0"/>
        <v>2.6199999999999903</v>
      </c>
      <c r="AE53" s="138">
        <f t="shared" si="1"/>
        <v>2.6792932209261933E-2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95.079399999999993</v>
      </c>
      <c r="T54" s="93" t="s">
        <v>110</v>
      </c>
      <c r="U54" s="131">
        <v>2239830</v>
      </c>
      <c r="W54" s="133">
        <v>42688</v>
      </c>
      <c r="X54" s="10">
        <v>90.72</v>
      </c>
      <c r="Y54" s="10">
        <v>91.25</v>
      </c>
      <c r="Z54" s="10">
        <v>86.54</v>
      </c>
      <c r="AA54" s="10">
        <v>86.59</v>
      </c>
      <c r="AB54" s="95">
        <v>4298500</v>
      </c>
      <c r="AC54" s="10">
        <v>86.59</v>
      </c>
      <c r="AD54" s="2">
        <f t="shared" si="0"/>
        <v>4.7099999999999937</v>
      </c>
      <c r="AE54" s="138">
        <f t="shared" si="1"/>
        <v>-4.8566091638281517E-2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94.099199999999996</v>
      </c>
      <c r="T55" s="93" t="s">
        <v>108</v>
      </c>
      <c r="U55" s="130" t="s">
        <v>576</v>
      </c>
      <c r="W55" s="133">
        <v>42685</v>
      </c>
      <c r="X55" s="10">
        <v>92.77</v>
      </c>
      <c r="Y55" s="10">
        <v>92.95</v>
      </c>
      <c r="Z55" s="10">
        <v>90.7</v>
      </c>
      <c r="AA55" s="10">
        <v>91.01</v>
      </c>
      <c r="AB55" s="95">
        <v>1599800</v>
      </c>
      <c r="AC55" s="10">
        <v>91.01</v>
      </c>
      <c r="AD55" s="2">
        <f t="shared" si="0"/>
        <v>2.25</v>
      </c>
      <c r="AE55" s="138">
        <f t="shared" si="1"/>
        <v>-1.9816908992999371E-2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93.118999999999986</v>
      </c>
      <c r="T56" s="93" t="s">
        <v>111</v>
      </c>
      <c r="U56" s="130">
        <v>38.74</v>
      </c>
      <c r="W56" s="133">
        <v>42684</v>
      </c>
      <c r="X56" s="10">
        <v>93.42</v>
      </c>
      <c r="Y56" s="10">
        <v>93.86</v>
      </c>
      <c r="Z56" s="10">
        <v>92.16</v>
      </c>
      <c r="AA56" s="10">
        <v>92.85</v>
      </c>
      <c r="AB56" s="95">
        <v>2801000</v>
      </c>
      <c r="AC56" s="10">
        <v>92.85</v>
      </c>
      <c r="AD56" s="2">
        <f t="shared" si="0"/>
        <v>1.7000000000000028</v>
      </c>
      <c r="AE56" s="138">
        <f t="shared" si="1"/>
        <v>4.3266630611140666E-3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92.138799999999989</v>
      </c>
      <c r="T57" s="93" t="s">
        <v>112</v>
      </c>
      <c r="U57" s="130">
        <v>2.5299999999999998</v>
      </c>
      <c r="W57" s="133">
        <v>42683</v>
      </c>
      <c r="X57" s="10">
        <v>93.39</v>
      </c>
      <c r="Y57" s="10">
        <v>93.89</v>
      </c>
      <c r="Z57" s="10">
        <v>88.8</v>
      </c>
      <c r="AA57" s="10">
        <v>92.45</v>
      </c>
      <c r="AB57" s="95">
        <v>2430400</v>
      </c>
      <c r="AC57" s="10">
        <v>92.45</v>
      </c>
      <c r="AD57" s="2">
        <f t="shared" si="0"/>
        <v>5.0900000000000034</v>
      </c>
      <c r="AE57" s="138">
        <f t="shared" si="1"/>
        <v>1.1598643177590517E-2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91.158600000000007</v>
      </c>
      <c r="T58" s="93" t="s">
        <v>109</v>
      </c>
      <c r="U58" s="130" t="s">
        <v>123</v>
      </c>
      <c r="W58" s="133">
        <v>42682</v>
      </c>
      <c r="X58" s="10">
        <v>91.53</v>
      </c>
      <c r="Y58" s="10">
        <v>92.32</v>
      </c>
      <c r="Z58" s="10">
        <v>91.08</v>
      </c>
      <c r="AA58" s="10">
        <v>91.39</v>
      </c>
      <c r="AB58" s="95">
        <v>1649000</v>
      </c>
      <c r="AC58" s="10">
        <v>91.39</v>
      </c>
      <c r="AD58" s="2">
        <f t="shared" si="0"/>
        <v>1.2399999999999949</v>
      </c>
      <c r="AE58" s="138">
        <f t="shared" si="1"/>
        <v>5.4740529888319678E-4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90.178399999999996</v>
      </c>
      <c r="W59" s="133">
        <v>42681</v>
      </c>
      <c r="X59" s="10">
        <v>91.11</v>
      </c>
      <c r="Y59" s="10">
        <v>92.23</v>
      </c>
      <c r="Z59" s="10">
        <v>90.7</v>
      </c>
      <c r="AA59" s="10">
        <v>91.34</v>
      </c>
      <c r="AB59" s="95">
        <v>1671000</v>
      </c>
      <c r="AC59" s="10">
        <v>91.34</v>
      </c>
      <c r="AD59" s="2">
        <f t="shared" si="0"/>
        <v>1.5300000000000011</v>
      </c>
      <c r="AE59" s="138">
        <f t="shared" si="1"/>
        <v>1.9078433560191899E-2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89.1982</v>
      </c>
      <c r="W60" s="133">
        <v>42678</v>
      </c>
      <c r="X60" s="10">
        <v>89.26</v>
      </c>
      <c r="Y60" s="10">
        <v>91.34</v>
      </c>
      <c r="Z60" s="10">
        <v>89.17</v>
      </c>
      <c r="AA60" s="10">
        <v>89.63</v>
      </c>
      <c r="AB60" s="95">
        <v>1853900</v>
      </c>
      <c r="AC60" s="10">
        <v>89.63</v>
      </c>
      <c r="AD60" s="2">
        <f t="shared" si="0"/>
        <v>2.1700000000000017</v>
      </c>
      <c r="AE60" s="138">
        <f t="shared" si="1"/>
        <v>3.6954087346023901E-3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88.218000000000004</v>
      </c>
      <c r="W61" s="133">
        <v>42677</v>
      </c>
      <c r="X61" s="10">
        <v>89.24</v>
      </c>
      <c r="Y61" s="10">
        <v>90.95</v>
      </c>
      <c r="Z61" s="10">
        <v>89</v>
      </c>
      <c r="AA61" s="10">
        <v>89.3</v>
      </c>
      <c r="AB61" s="95">
        <v>3464000</v>
      </c>
      <c r="AC61" s="10">
        <v>89.3</v>
      </c>
      <c r="AD61" s="2">
        <f t="shared" si="0"/>
        <v>1.9500000000000028</v>
      </c>
      <c r="AE61" s="138">
        <f t="shared" si="1"/>
        <v>6.6508849058730668E-3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42676</v>
      </c>
      <c r="X62" s="10">
        <v>92.18</v>
      </c>
      <c r="Y62" s="10">
        <v>92.22</v>
      </c>
      <c r="Z62" s="10">
        <v>88.69</v>
      </c>
      <c r="AA62" s="10">
        <v>88.71</v>
      </c>
      <c r="AB62" s="95">
        <v>3631200</v>
      </c>
      <c r="AC62" s="10">
        <v>88.71</v>
      </c>
      <c r="AD62" s="2">
        <f t="shared" si="0"/>
        <v>3.5300000000000011</v>
      </c>
      <c r="AE62" s="138">
        <f t="shared" si="1"/>
        <v>-3.5760869565217512E-2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42675</v>
      </c>
      <c r="X63" s="10">
        <v>95.5</v>
      </c>
      <c r="Y63" s="10">
        <v>95.73</v>
      </c>
      <c r="Z63" s="10">
        <v>91.57</v>
      </c>
      <c r="AA63" s="10">
        <v>92</v>
      </c>
      <c r="AB63" s="95">
        <v>3392300</v>
      </c>
      <c r="AC63" s="10">
        <v>92</v>
      </c>
      <c r="AD63" s="2">
        <f t="shared" si="0"/>
        <v>4.1600000000000108</v>
      </c>
      <c r="AE63" s="138">
        <f t="shared" si="1"/>
        <v>-3.3816425120772986E-2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42674</v>
      </c>
      <c r="X64" s="10">
        <v>94.46</v>
      </c>
      <c r="Y64" s="10">
        <v>95.49</v>
      </c>
      <c r="Z64" s="10">
        <v>92.91</v>
      </c>
      <c r="AA64" s="10">
        <v>95.22</v>
      </c>
      <c r="AB64" s="95">
        <v>4863600</v>
      </c>
      <c r="AC64" s="10">
        <v>95.22</v>
      </c>
      <c r="AD64" s="2">
        <f t="shared" si="0"/>
        <v>2.5799999999999983</v>
      </c>
      <c r="AE64" s="138">
        <f t="shared" si="1"/>
        <v>-9.7753743760399248E-3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42671</v>
      </c>
      <c r="X65" s="10">
        <v>92.36</v>
      </c>
      <c r="Y65" s="10">
        <v>96.8</v>
      </c>
      <c r="Z65" s="10">
        <v>92.05</v>
      </c>
      <c r="AA65" s="10">
        <v>96.16</v>
      </c>
      <c r="AB65" s="95">
        <v>4749100</v>
      </c>
      <c r="AC65" s="10">
        <v>96.16</v>
      </c>
      <c r="AD65" s="2">
        <f t="shared" si="0"/>
        <v>4.75</v>
      </c>
      <c r="AE65" s="138">
        <f t="shared" si="1"/>
        <v>4.2950108459869796E-2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42670</v>
      </c>
      <c r="X66" s="10">
        <v>95.2</v>
      </c>
      <c r="Y66" s="10">
        <v>95.5</v>
      </c>
      <c r="Z66" s="10">
        <v>91.32</v>
      </c>
      <c r="AA66" s="10">
        <v>92.2</v>
      </c>
      <c r="AB66" s="95">
        <v>4984100</v>
      </c>
      <c r="AC66" s="10">
        <v>92.2</v>
      </c>
      <c r="AD66" s="2">
        <f t="shared" si="0"/>
        <v>4.1800000000000068</v>
      </c>
      <c r="AE66" s="138">
        <f t="shared" si="1"/>
        <v>-2.1750663129973424E-2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42669</v>
      </c>
      <c r="X67" s="10">
        <v>99.3</v>
      </c>
      <c r="Y67" s="10">
        <v>100.86</v>
      </c>
      <c r="Z67" s="10">
        <v>94.25</v>
      </c>
      <c r="AA67" s="10">
        <v>94.25</v>
      </c>
      <c r="AB67" s="95">
        <v>16796600</v>
      </c>
      <c r="AC67" s="10">
        <v>94.25</v>
      </c>
      <c r="AD67" s="2">
        <f>Y67-Z67</f>
        <v>6.6099999999999994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339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7" priority="9">
      <formula>F33&gt;0</formula>
    </cfRule>
    <cfRule type="expression" dxfId="646" priority="10">
      <formula>F33&lt;0</formula>
    </cfRule>
  </conditionalFormatting>
  <conditionalFormatting sqref="Q7">
    <cfRule type="expression" dxfId="645" priority="7">
      <formula>Q7&gt;0</formula>
    </cfRule>
    <cfRule type="expression" dxfId="644" priority="8">
      <formula>Q7&lt;0</formula>
    </cfRule>
  </conditionalFormatting>
  <conditionalFormatting sqref="Q8">
    <cfRule type="expression" dxfId="643" priority="5">
      <formula>Q8&gt;0</formula>
    </cfRule>
    <cfRule type="expression" dxfId="642" priority="6">
      <formula>Q8&lt;0</formula>
    </cfRule>
  </conditionalFormatting>
  <conditionalFormatting sqref="F25:F32">
    <cfRule type="expression" dxfId="641" priority="3">
      <formula>F25&gt;0</formula>
    </cfRule>
    <cfRule type="expression" dxfId="640" priority="4">
      <formula>F25&lt;0</formula>
    </cfRule>
  </conditionalFormatting>
  <conditionalFormatting sqref="H25:H32">
    <cfRule type="expression" dxfId="639" priority="1">
      <formula>H25&gt;0</formula>
    </cfRule>
    <cfRule type="expression" dxfId="63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42766</v>
      </c>
      <c r="X2" s="142">
        <v>51.68</v>
      </c>
      <c r="Y2" s="142">
        <v>52.9</v>
      </c>
      <c r="Z2" s="10">
        <v>51.63</v>
      </c>
      <c r="AA2" s="10">
        <v>52.9</v>
      </c>
      <c r="AB2" s="95">
        <v>12247600</v>
      </c>
      <c r="AC2" s="10">
        <v>52.9</v>
      </c>
      <c r="AE2" s="138"/>
    </row>
    <row r="3" spans="1:42" x14ac:dyDescent="0.25">
      <c r="A3" s="23" t="s">
        <v>71</v>
      </c>
      <c r="B3" s="50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</v>
      </c>
      <c r="W3" s="133">
        <v>42765</v>
      </c>
      <c r="X3" s="10">
        <v>52.78</v>
      </c>
      <c r="Y3" s="10">
        <v>53.22</v>
      </c>
      <c r="Z3" s="10">
        <v>52.41</v>
      </c>
      <c r="AA3" s="10">
        <v>53.08</v>
      </c>
      <c r="AB3" s="95">
        <v>9742800</v>
      </c>
      <c r="AC3" s="10">
        <v>53.08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53.02</v>
      </c>
      <c r="R4" s="505">
        <v>2.3E-3</v>
      </c>
      <c r="T4" s="1"/>
      <c r="W4" s="133">
        <v>42762</v>
      </c>
      <c r="X4" s="10">
        <v>53.68</v>
      </c>
      <c r="Y4" s="10">
        <v>54.08</v>
      </c>
      <c r="Z4" s="10">
        <v>53.03</v>
      </c>
      <c r="AA4" s="10">
        <v>53.19</v>
      </c>
      <c r="AB4" s="95">
        <v>7362000</v>
      </c>
      <c r="AC4" s="10">
        <v>53.19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2120.8000000000002</v>
      </c>
      <c r="W5" s="133">
        <v>42761</v>
      </c>
      <c r="X5" s="10">
        <v>54.11</v>
      </c>
      <c r="Y5" s="10">
        <v>54.12</v>
      </c>
      <c r="Z5" s="10">
        <v>53.36</v>
      </c>
      <c r="AA5" s="10">
        <v>53.65</v>
      </c>
      <c r="AB5" s="95">
        <v>6202000</v>
      </c>
      <c r="AC5" s="10">
        <v>53.65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2088</v>
      </c>
      <c r="W6" s="133">
        <v>42760</v>
      </c>
      <c r="X6" s="10">
        <v>53.73</v>
      </c>
      <c r="Y6" s="10">
        <v>54.12</v>
      </c>
      <c r="Z6" s="10">
        <v>53.69</v>
      </c>
      <c r="AA6" s="10">
        <v>53.86</v>
      </c>
      <c r="AB6" s="95">
        <v>6675000</v>
      </c>
      <c r="AC6" s="10">
        <v>53.86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387.02000000000135</v>
      </c>
      <c r="R7">
        <v>20</v>
      </c>
      <c r="W7" s="133">
        <v>42759</v>
      </c>
      <c r="X7" s="10">
        <v>53.02</v>
      </c>
      <c r="Y7" s="10">
        <v>53.57</v>
      </c>
      <c r="Z7" s="10">
        <v>52.99</v>
      </c>
      <c r="AA7" s="10">
        <v>53.45</v>
      </c>
      <c r="AB7" s="95">
        <v>6255100</v>
      </c>
      <c r="AC7" s="10">
        <v>53.45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32.800000000000182</v>
      </c>
      <c r="W8" s="133">
        <v>42758</v>
      </c>
      <c r="X8" s="10">
        <v>53.02</v>
      </c>
      <c r="Y8" s="10">
        <v>53.26</v>
      </c>
      <c r="Z8" s="10">
        <v>52.72</v>
      </c>
      <c r="AA8" s="10">
        <v>53.24</v>
      </c>
      <c r="AB8" s="95">
        <v>6665500</v>
      </c>
      <c r="AC8" s="10">
        <v>53.24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1.5708812260536487E-2</v>
      </c>
      <c r="W9" s="133">
        <v>42755</v>
      </c>
      <c r="X9" s="10">
        <v>53.22</v>
      </c>
      <c r="Y9" s="10">
        <v>53.35</v>
      </c>
      <c r="Z9" s="10">
        <v>52.9</v>
      </c>
      <c r="AA9" s="10">
        <v>53.2</v>
      </c>
      <c r="AB9" s="95">
        <v>7697000</v>
      </c>
      <c r="AC9" s="10">
        <v>53.2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42754</v>
      </c>
      <c r="X10" s="10">
        <v>53.84</v>
      </c>
      <c r="Y10" s="10">
        <v>53.94</v>
      </c>
      <c r="Z10" s="10">
        <v>52.89</v>
      </c>
      <c r="AA10" s="10">
        <v>52.93</v>
      </c>
      <c r="AB10" s="95">
        <v>8239700</v>
      </c>
      <c r="AC10" s="10">
        <v>52.93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1.3599999999999999E-2</v>
      </c>
      <c r="T11" s="1"/>
      <c r="W11" s="133">
        <v>42753</v>
      </c>
      <c r="X11" s="10">
        <v>53.86</v>
      </c>
      <c r="Y11" s="10">
        <v>53.89</v>
      </c>
      <c r="Z11" s="10">
        <v>52.86</v>
      </c>
      <c r="AA11" s="10">
        <v>53.27</v>
      </c>
      <c r="AB11" s="95">
        <v>6717400</v>
      </c>
      <c r="AC11" s="10">
        <v>53.27</v>
      </c>
      <c r="AE11" s="138"/>
    </row>
    <row r="12" spans="1:42" x14ac:dyDescent="0.25">
      <c r="H12" s="72"/>
      <c r="W12" s="133">
        <v>42752</v>
      </c>
      <c r="X12" s="10">
        <v>53.4</v>
      </c>
      <c r="Y12" s="10">
        <v>53.95</v>
      </c>
      <c r="Z12" s="10">
        <v>53.01</v>
      </c>
      <c r="AA12" s="10">
        <v>53.65</v>
      </c>
      <c r="AB12" s="95">
        <v>9885000</v>
      </c>
      <c r="AC12" s="10">
        <v>53.65</v>
      </c>
      <c r="AE12" s="138"/>
      <c r="AL12" s="234"/>
      <c r="AO12" s="234"/>
    </row>
    <row r="13" spans="1:42" x14ac:dyDescent="0.25">
      <c r="H13" s="72"/>
      <c r="T13" s="1"/>
      <c r="W13" s="133">
        <v>42748</v>
      </c>
      <c r="X13" s="10">
        <v>52.59</v>
      </c>
      <c r="Y13" s="10">
        <v>52.93</v>
      </c>
      <c r="Z13" s="10">
        <v>52.23</v>
      </c>
      <c r="AA13" s="10">
        <v>52.92</v>
      </c>
      <c r="AB13" s="95">
        <v>6657000</v>
      </c>
      <c r="AC13" s="10">
        <v>52.92</v>
      </c>
      <c r="AE13" s="138"/>
    </row>
    <row r="14" spans="1:42" x14ac:dyDescent="0.25">
      <c r="H14" s="72"/>
      <c r="W14" s="133">
        <v>42747</v>
      </c>
      <c r="X14" s="10">
        <v>52.51</v>
      </c>
      <c r="Y14" s="10">
        <v>52.69</v>
      </c>
      <c r="Z14" s="10">
        <v>52.16</v>
      </c>
      <c r="AA14" s="10">
        <v>52.4</v>
      </c>
      <c r="AB14" s="95">
        <v>7254100</v>
      </c>
      <c r="AC14" s="10">
        <v>52.4</v>
      </c>
      <c r="AE14" s="138"/>
      <c r="AL14" s="234"/>
      <c r="AO14" s="234"/>
      <c r="AP14" s="234"/>
    </row>
    <row r="15" spans="1:42" x14ac:dyDescent="0.25">
      <c r="H15" s="72"/>
      <c r="W15" s="133">
        <v>42746</v>
      </c>
      <c r="X15" s="10">
        <v>53.12</v>
      </c>
      <c r="Y15" s="10">
        <v>53.29</v>
      </c>
      <c r="Z15" s="10">
        <v>52.67</v>
      </c>
      <c r="AA15" s="10">
        <v>52.69</v>
      </c>
      <c r="AB15" s="95">
        <v>8096300</v>
      </c>
      <c r="AC15" s="10">
        <v>52.69</v>
      </c>
      <c r="AE15" s="138"/>
    </row>
    <row r="16" spans="1:42" x14ac:dyDescent="0.25">
      <c r="H16" s="72"/>
      <c r="O16" s="2"/>
      <c r="P16" s="2"/>
      <c r="Q16" s="2"/>
      <c r="T16" s="69"/>
      <c r="W16" s="133">
        <v>42745</v>
      </c>
      <c r="X16" s="10">
        <v>53.55</v>
      </c>
      <c r="Y16" s="10">
        <v>53.73</v>
      </c>
      <c r="Z16" s="10">
        <v>53.11</v>
      </c>
      <c r="AA16" s="10">
        <v>53.11</v>
      </c>
      <c r="AB16" s="95">
        <v>7992600</v>
      </c>
      <c r="AC16" s="10">
        <v>53.11</v>
      </c>
      <c r="AE16" s="138"/>
    </row>
    <row r="17" spans="1:41" x14ac:dyDescent="0.25">
      <c r="H17" s="72"/>
      <c r="O17" s="2"/>
      <c r="P17" s="2"/>
      <c r="Q17" s="2"/>
      <c r="W17" s="133">
        <v>42744</v>
      </c>
      <c r="X17" s="10">
        <v>53.96</v>
      </c>
      <c r="Y17" s="10">
        <v>53.99</v>
      </c>
      <c r="Z17" s="10">
        <v>53.22</v>
      </c>
      <c r="AA17" s="10">
        <v>53.38</v>
      </c>
      <c r="AB17" s="95">
        <v>8724800</v>
      </c>
      <c r="AC17" s="10">
        <v>53.38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42741</v>
      </c>
      <c r="X18" s="10">
        <v>53.09</v>
      </c>
      <c r="Y18" s="10">
        <v>54.09</v>
      </c>
      <c r="Z18" s="10">
        <v>52.98</v>
      </c>
      <c r="AA18" s="10">
        <v>53.91</v>
      </c>
      <c r="AB18" s="95">
        <v>12411900</v>
      </c>
      <c r="AC18" s="10">
        <v>53.91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42740</v>
      </c>
      <c r="X19" s="10">
        <v>52.92</v>
      </c>
      <c r="Y19" s="10">
        <v>53.1</v>
      </c>
      <c r="Z19" s="10">
        <v>52.44</v>
      </c>
      <c r="AA19" s="10">
        <v>53.06</v>
      </c>
      <c r="AB19" s="95">
        <v>8631200</v>
      </c>
      <c r="AC19" s="10">
        <v>53.06</v>
      </c>
      <c r="AE19" s="138"/>
    </row>
    <row r="20" spans="1:41" x14ac:dyDescent="0.25">
      <c r="O20" s="2"/>
      <c r="P20" s="2"/>
      <c r="Q20" s="2"/>
      <c r="W20" s="133">
        <v>42739</v>
      </c>
      <c r="X20" s="10">
        <v>52.23</v>
      </c>
      <c r="Y20" s="10">
        <v>53.35</v>
      </c>
      <c r="Z20" s="10">
        <v>52.09</v>
      </c>
      <c r="AA20" s="10">
        <v>53.07</v>
      </c>
      <c r="AB20" s="95">
        <v>13542000</v>
      </c>
      <c r="AC20" s="10">
        <v>53.07</v>
      </c>
      <c r="AE20" s="138"/>
    </row>
    <row r="21" spans="1:41" x14ac:dyDescent="0.25">
      <c r="O21" s="2"/>
      <c r="P21" s="2"/>
      <c r="Q21" s="2"/>
      <c r="W21" s="133">
        <v>42738</v>
      </c>
      <c r="X21" s="10">
        <v>51.99</v>
      </c>
      <c r="Y21" s="10">
        <v>52.5</v>
      </c>
      <c r="Z21" s="10">
        <v>51.77</v>
      </c>
      <c r="AA21" s="10">
        <v>51.98</v>
      </c>
      <c r="AB21" s="95">
        <v>13228600</v>
      </c>
      <c r="AC21" s="10">
        <v>51.98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42734</v>
      </c>
      <c r="X22" s="10">
        <v>51.1</v>
      </c>
      <c r="Y22" s="10">
        <v>51.33</v>
      </c>
      <c r="Z22" s="10">
        <v>50.7</v>
      </c>
      <c r="AA22" s="10">
        <v>50.83</v>
      </c>
      <c r="AB22" s="95">
        <v>7345200</v>
      </c>
      <c r="AC22" s="10">
        <v>50.83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42733</v>
      </c>
      <c r="X23" s="10">
        <v>51</v>
      </c>
      <c r="Y23" s="10">
        <v>51.24</v>
      </c>
      <c r="Z23" s="10">
        <v>50.88</v>
      </c>
      <c r="AA23" s="10">
        <v>51.06</v>
      </c>
      <c r="AB23" s="95">
        <v>4659600</v>
      </c>
      <c r="AC23" s="10">
        <v>51.06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42732</v>
      </c>
      <c r="X24" s="10">
        <v>51.31</v>
      </c>
      <c r="Y24" s="10">
        <v>51.5</v>
      </c>
      <c r="Z24" s="10">
        <v>50.87</v>
      </c>
      <c r="AA24" s="10">
        <v>51.02</v>
      </c>
      <c r="AB24" s="95">
        <v>6255600</v>
      </c>
      <c r="AC24" s="10">
        <v>51.02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42731</v>
      </c>
      <c r="X25" s="10">
        <v>51.8</v>
      </c>
      <c r="Y25" s="10">
        <v>52.25</v>
      </c>
      <c r="Z25" s="10">
        <v>51.2</v>
      </c>
      <c r="AA25" s="10">
        <v>51.29</v>
      </c>
      <c r="AB25" s="95">
        <v>8089700</v>
      </c>
      <c r="AC25" s="10">
        <v>51.29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42727</v>
      </c>
      <c r="X26" s="10">
        <v>51.99</v>
      </c>
      <c r="Y26" s="10">
        <v>52.35</v>
      </c>
      <c r="Z26" s="10">
        <v>51.67</v>
      </c>
      <c r="AA26" s="10">
        <v>51.91</v>
      </c>
      <c r="AB26" s="95">
        <v>9335800</v>
      </c>
      <c r="AC26" s="10">
        <v>51.91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42726</v>
      </c>
      <c r="X27" s="10">
        <v>52.8</v>
      </c>
      <c r="Y27" s="10">
        <v>53</v>
      </c>
      <c r="Z27" s="10">
        <v>52.03</v>
      </c>
      <c r="AA27" s="10">
        <v>52.14</v>
      </c>
      <c r="AB27" s="95">
        <v>11791500</v>
      </c>
      <c r="AC27" s="10">
        <v>52.14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42725</v>
      </c>
      <c r="X28" s="10">
        <v>52.9</v>
      </c>
      <c r="Y28" s="10">
        <v>53.35</v>
      </c>
      <c r="Z28" s="10">
        <v>51.55</v>
      </c>
      <c r="AA28" s="10">
        <v>52.3</v>
      </c>
      <c r="AB28" s="95">
        <v>23192700</v>
      </c>
      <c r="AC28" s="10">
        <v>52.3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42724</v>
      </c>
      <c r="X29" s="10">
        <v>51.06</v>
      </c>
      <c r="Y29" s="10">
        <v>51.99</v>
      </c>
      <c r="Z29" s="10">
        <v>50.75</v>
      </c>
      <c r="AA29" s="10">
        <v>51.79</v>
      </c>
      <c r="AB29" s="95">
        <v>12709800</v>
      </c>
      <c r="AC29" s="10">
        <v>51.79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42723</v>
      </c>
      <c r="X30" s="10">
        <v>50.91</v>
      </c>
      <c r="Y30" s="10">
        <v>51.36</v>
      </c>
      <c r="Z30" s="10">
        <v>50.48</v>
      </c>
      <c r="AA30" s="10">
        <v>50.85</v>
      </c>
      <c r="AB30" s="95">
        <v>9312400</v>
      </c>
      <c r="AC30" s="10">
        <v>50.85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42720</v>
      </c>
      <c r="X31" s="10">
        <v>51.6</v>
      </c>
      <c r="Y31" s="10">
        <v>51.64</v>
      </c>
      <c r="Z31" s="10">
        <v>50.67</v>
      </c>
      <c r="AA31" s="10">
        <v>50.92</v>
      </c>
      <c r="AB31" s="95">
        <v>12847200</v>
      </c>
      <c r="AC31" s="10">
        <v>50.92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42719</v>
      </c>
      <c r="X32" s="10">
        <v>52</v>
      </c>
      <c r="Y32" s="10">
        <v>52.04</v>
      </c>
      <c r="Z32" s="10">
        <v>51.09</v>
      </c>
      <c r="AA32" s="10">
        <v>51.29</v>
      </c>
      <c r="AB32" s="95">
        <v>9544000</v>
      </c>
      <c r="AC32" s="10">
        <v>51.29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42718</v>
      </c>
      <c r="X33" s="10">
        <v>52.24</v>
      </c>
      <c r="Y33" s="10">
        <v>52.34</v>
      </c>
      <c r="Z33" s="10">
        <v>51.59</v>
      </c>
      <c r="AA33" s="10">
        <v>51.79</v>
      </c>
      <c r="AB33" s="95">
        <v>7865800</v>
      </c>
      <c r="AC33" s="10">
        <v>51.79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42717</v>
      </c>
      <c r="X34" s="10">
        <v>51.83</v>
      </c>
      <c r="Y34" s="10">
        <v>53.22</v>
      </c>
      <c r="Z34" s="10">
        <v>51.83</v>
      </c>
      <c r="AA34" s="10">
        <v>52.3</v>
      </c>
      <c r="AB34" s="95">
        <v>11321800</v>
      </c>
      <c r="AC34" s="10">
        <v>52.3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42716</v>
      </c>
      <c r="X35" s="10">
        <v>51.5</v>
      </c>
      <c r="Y35" s="10">
        <v>51.9</v>
      </c>
      <c r="Z35" s="10">
        <v>50.94</v>
      </c>
      <c r="AA35" s="10">
        <v>51.54</v>
      </c>
      <c r="AB35" s="95">
        <v>11452800</v>
      </c>
      <c r="AC35" s="10">
        <v>51.54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42713</v>
      </c>
      <c r="X36" s="10">
        <v>51.76</v>
      </c>
      <c r="Y36" s="10">
        <v>51.97</v>
      </c>
      <c r="Z36" s="10">
        <v>51.5</v>
      </c>
      <c r="AA36" s="10">
        <v>51.72</v>
      </c>
      <c r="AB36" s="95">
        <v>5860000</v>
      </c>
      <c r="AC36" s="10">
        <v>51.72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42712</v>
      </c>
      <c r="X37" s="10">
        <v>52.15</v>
      </c>
      <c r="Y37" s="10">
        <v>52.47</v>
      </c>
      <c r="Z37" s="10">
        <v>51.45</v>
      </c>
      <c r="AA37" s="10">
        <v>51.55</v>
      </c>
      <c r="AB37" s="95">
        <v>9242500</v>
      </c>
      <c r="AC37" s="10">
        <v>51.55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42711</v>
      </c>
      <c r="X38" s="10">
        <v>50.79</v>
      </c>
      <c r="Y38" s="10">
        <v>52.25</v>
      </c>
      <c r="Z38" s="10">
        <v>50.6</v>
      </c>
      <c r="AA38" s="10">
        <v>52.1</v>
      </c>
      <c r="AB38" s="95">
        <v>10244200</v>
      </c>
      <c r="AC38" s="10">
        <v>52.1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42710</v>
      </c>
      <c r="X39" s="10">
        <v>50.83</v>
      </c>
      <c r="Y39" s="10">
        <v>51.1</v>
      </c>
      <c r="Z39" s="10">
        <v>50.26</v>
      </c>
      <c r="AA39" s="10">
        <v>50.57</v>
      </c>
      <c r="AB39" s="95">
        <v>12411900</v>
      </c>
      <c r="AC39" s="10">
        <v>50.57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42709</v>
      </c>
      <c r="X40" s="10">
        <v>50.8</v>
      </c>
      <c r="Y40" s="10">
        <v>52.27</v>
      </c>
      <c r="Z40" s="10">
        <v>50.7</v>
      </c>
      <c r="AA40" s="10">
        <v>51.85</v>
      </c>
      <c r="AB40" s="95">
        <v>11995300</v>
      </c>
      <c r="AC40" s="10">
        <v>51.85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42706</v>
      </c>
      <c r="X41" s="10">
        <v>50.26</v>
      </c>
      <c r="Y41" s="10">
        <v>50.68</v>
      </c>
      <c r="Z41" s="10">
        <v>50.11</v>
      </c>
      <c r="AA41" s="10">
        <v>50.46</v>
      </c>
      <c r="AB41" s="95">
        <v>6730200</v>
      </c>
      <c r="AC41" s="10">
        <v>50.46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42705</v>
      </c>
      <c r="X42" s="10">
        <v>50.11</v>
      </c>
      <c r="Y42" s="10">
        <v>51.25</v>
      </c>
      <c r="Z42" s="10">
        <v>50.06</v>
      </c>
      <c r="AA42" s="10">
        <v>50.65</v>
      </c>
      <c r="AB42" s="95">
        <v>7610100</v>
      </c>
      <c r="AC42" s="10">
        <v>50.65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52.9</v>
      </c>
      <c r="W43" s="133">
        <v>42705</v>
      </c>
      <c r="X43" s="10" t="s">
        <v>291</v>
      </c>
      <c r="Y43" s="10"/>
      <c r="Z43" s="10"/>
      <c r="AA43" s="10"/>
      <c r="AB43" s="95"/>
      <c r="AC43" s="10"/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6" t="s">
        <v>78</v>
      </c>
      <c r="P44" s="636"/>
      <c r="T44" s="93" t="s">
        <v>99</v>
      </c>
      <c r="U44" s="130">
        <v>52.98</v>
      </c>
      <c r="W44" s="133">
        <v>42704</v>
      </c>
      <c r="X44" s="10">
        <v>50.52</v>
      </c>
      <c r="Y44" s="10">
        <v>50.81</v>
      </c>
      <c r="Z44" s="10">
        <v>50.07</v>
      </c>
      <c r="AA44" s="10">
        <v>50.07</v>
      </c>
      <c r="AB44" s="95">
        <v>8198400</v>
      </c>
      <c r="AC44" s="10">
        <v>49.89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58.32200000000001</v>
      </c>
      <c r="T45" s="93" t="s">
        <v>100</v>
      </c>
      <c r="U45" s="130" t="s">
        <v>129</v>
      </c>
      <c r="W45" s="133">
        <v>42703</v>
      </c>
      <c r="X45" s="10">
        <v>51.2</v>
      </c>
      <c r="Y45" s="10">
        <v>51.37</v>
      </c>
      <c r="Z45" s="10">
        <v>50.57</v>
      </c>
      <c r="AA45" s="10">
        <v>50.63</v>
      </c>
      <c r="AB45" s="95">
        <v>6065700</v>
      </c>
      <c r="AC45" s="10">
        <v>50.45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57.791800000000009</v>
      </c>
      <c r="T46" s="93" t="s">
        <v>101</v>
      </c>
      <c r="U46" s="130" t="s">
        <v>129</v>
      </c>
      <c r="W46" s="133">
        <v>42702</v>
      </c>
      <c r="X46" s="10">
        <v>51.44</v>
      </c>
      <c r="Y46" s="10">
        <v>51.44</v>
      </c>
      <c r="Z46" s="10">
        <v>50.61</v>
      </c>
      <c r="AA46" s="10">
        <v>51.01</v>
      </c>
      <c r="AB46" s="95">
        <v>8602100</v>
      </c>
      <c r="AC46" s="10">
        <v>50.83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57.261600000000008</v>
      </c>
      <c r="T47" s="93" t="s">
        <v>102</v>
      </c>
      <c r="U47" s="130">
        <v>61.81</v>
      </c>
      <c r="W47" s="133">
        <v>42699</v>
      </c>
      <c r="X47" s="10">
        <v>51.68</v>
      </c>
      <c r="Y47" s="10">
        <v>51.74</v>
      </c>
      <c r="Z47" s="10">
        <v>51.35</v>
      </c>
      <c r="AA47" s="10">
        <v>51.52</v>
      </c>
      <c r="AB47" s="95">
        <v>2736800</v>
      </c>
      <c r="AC47" s="10">
        <v>51.33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56.731400000000008</v>
      </c>
      <c r="T48" s="93" t="s">
        <v>103</v>
      </c>
      <c r="U48" s="130">
        <v>0.50433799999999995</v>
      </c>
      <c r="W48" s="133">
        <v>42697</v>
      </c>
      <c r="X48" s="10">
        <v>51.71</v>
      </c>
      <c r="Y48" s="10">
        <v>51.85</v>
      </c>
      <c r="Z48" s="10">
        <v>51.2</v>
      </c>
      <c r="AA48" s="10">
        <v>51.34</v>
      </c>
      <c r="AB48" s="95">
        <v>4141600</v>
      </c>
      <c r="AC48" s="10">
        <v>51.16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56.201200000000007</v>
      </c>
      <c r="T49" s="93" t="s">
        <v>122</v>
      </c>
      <c r="U49" s="130" t="s">
        <v>369</v>
      </c>
      <c r="W49" s="133">
        <v>42696</v>
      </c>
      <c r="X49" s="10">
        <v>51.47</v>
      </c>
      <c r="Y49" s="10">
        <v>51.75</v>
      </c>
      <c r="Z49" s="10">
        <v>51.05</v>
      </c>
      <c r="AA49" s="10">
        <v>51.71</v>
      </c>
      <c r="AB49" s="95">
        <v>5228100</v>
      </c>
      <c r="AC49" s="10">
        <v>51.52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55.671000000000006</v>
      </c>
      <c r="T50" s="93"/>
      <c r="U50" s="130"/>
      <c r="W50" s="133">
        <v>42695</v>
      </c>
      <c r="X50" s="10">
        <v>51</v>
      </c>
      <c r="Y50" s="10">
        <v>51.42</v>
      </c>
      <c r="Z50" s="10">
        <v>50.95</v>
      </c>
      <c r="AA50" s="10">
        <v>51.28</v>
      </c>
      <c r="AB50" s="95">
        <v>5357200</v>
      </c>
      <c r="AC50" s="10">
        <v>51.1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55.140800000000006</v>
      </c>
      <c r="T51" s="93" t="s">
        <v>105</v>
      </c>
      <c r="U51" s="130" t="s">
        <v>577</v>
      </c>
      <c r="W51" s="133">
        <v>42692</v>
      </c>
      <c r="X51" s="10">
        <v>51.39</v>
      </c>
      <c r="Y51" s="10">
        <v>51.89</v>
      </c>
      <c r="Z51" s="10">
        <v>50.96</v>
      </c>
      <c r="AA51" s="10">
        <v>51.1</v>
      </c>
      <c r="AB51" s="95">
        <v>7461600</v>
      </c>
      <c r="AC51" s="10">
        <v>50.92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54.610600000000005</v>
      </c>
      <c r="T52" s="93" t="s">
        <v>106</v>
      </c>
      <c r="U52" s="130" t="s">
        <v>370</v>
      </c>
      <c r="W52" s="133">
        <v>42691</v>
      </c>
      <c r="X52" s="10">
        <v>50.94</v>
      </c>
      <c r="Y52" s="10">
        <v>51.67</v>
      </c>
      <c r="Z52" s="10">
        <v>50.72</v>
      </c>
      <c r="AA52" s="10">
        <v>51.59</v>
      </c>
      <c r="AB52" s="95">
        <v>7671600</v>
      </c>
      <c r="AC52" s="10">
        <v>51.4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54.080400000000004</v>
      </c>
      <c r="T53" s="93" t="s">
        <v>107</v>
      </c>
      <c r="U53" s="131">
        <v>8810837</v>
      </c>
      <c r="W53" s="133">
        <v>42690</v>
      </c>
      <c r="X53" s="10">
        <v>50</v>
      </c>
      <c r="Y53" s="10">
        <v>50.8</v>
      </c>
      <c r="Z53" s="10">
        <v>49.95</v>
      </c>
      <c r="AA53" s="10">
        <v>50.68</v>
      </c>
      <c r="AB53" s="95">
        <v>6760300</v>
      </c>
      <c r="AC53" s="10">
        <v>50.5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53.550200000000004</v>
      </c>
      <c r="T54" s="93" t="s">
        <v>110</v>
      </c>
      <c r="U54" s="131">
        <v>8990130</v>
      </c>
      <c r="W54" s="133">
        <v>42689</v>
      </c>
      <c r="X54" s="10">
        <v>50.46</v>
      </c>
      <c r="Y54" s="10">
        <v>50.64</v>
      </c>
      <c r="Z54" s="10">
        <v>49.75</v>
      </c>
      <c r="AA54" s="10">
        <v>50.13</v>
      </c>
      <c r="AB54" s="95">
        <v>9299800</v>
      </c>
      <c r="AC54" s="10">
        <v>49.95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53.02</v>
      </c>
      <c r="T55" s="93" t="s">
        <v>108</v>
      </c>
      <c r="U55" s="130" t="s">
        <v>578</v>
      </c>
      <c r="W55" s="133">
        <v>42688</v>
      </c>
      <c r="X55" s="10">
        <v>51.18</v>
      </c>
      <c r="Y55" s="10">
        <v>51.19</v>
      </c>
      <c r="Z55" s="10">
        <v>50.21</v>
      </c>
      <c r="AA55" s="10">
        <v>50.21</v>
      </c>
      <c r="AB55" s="95">
        <v>8063900</v>
      </c>
      <c r="AC55" s="10">
        <v>50.03</v>
      </c>
      <c r="AE55" s="138"/>
    </row>
    <row r="56" spans="1:41" x14ac:dyDescent="0.25">
      <c r="A56" t="s">
        <v>442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7" si="50">-C56*(D56-E56)</f>
        <v>23.599999999999994</v>
      </c>
      <c r="G56" s="40">
        <f t="shared" ref="G56:G57" si="51">IF(C56=0, 0,D56*C56)</f>
        <v>1053.5999999999999</v>
      </c>
      <c r="H56" s="232">
        <f t="shared" ref="H56:H57" si="52">IF(C56=0, D56, (E56-D56)/D56)</f>
        <v>2.2399392558845856E-2</v>
      </c>
      <c r="I56" s="40"/>
      <c r="O56" s="83">
        <v>0.99</v>
      </c>
      <c r="P56" s="83">
        <f t="shared" si="31"/>
        <v>52.489800000000002</v>
      </c>
      <c r="T56" s="93" t="s">
        <v>111</v>
      </c>
      <c r="U56" s="130">
        <v>23.38</v>
      </c>
      <c r="W56" s="133">
        <v>42685</v>
      </c>
      <c r="X56" s="10">
        <v>50.22</v>
      </c>
      <c r="Y56" s="10">
        <v>50.85</v>
      </c>
      <c r="Z56" s="10">
        <v>50.18</v>
      </c>
      <c r="AA56" s="10">
        <v>50.77</v>
      </c>
      <c r="AB56" s="95">
        <v>6283600</v>
      </c>
      <c r="AC56" s="10">
        <v>50.59</v>
      </c>
      <c r="AE56" s="138"/>
    </row>
    <row r="57" spans="1:41" x14ac:dyDescent="0.25">
      <c r="A57" t="s">
        <v>510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51.959600000000002</v>
      </c>
      <c r="T57" s="93" t="s">
        <v>112</v>
      </c>
      <c r="U57" s="130">
        <v>2.27</v>
      </c>
      <c r="W57" s="133">
        <v>42684</v>
      </c>
      <c r="X57" s="10">
        <v>51.29</v>
      </c>
      <c r="Y57" s="10">
        <v>51.37</v>
      </c>
      <c r="Z57" s="10">
        <v>50.33</v>
      </c>
      <c r="AA57" s="10">
        <v>50.39</v>
      </c>
      <c r="AB57" s="95">
        <v>12316100</v>
      </c>
      <c r="AC57" s="10">
        <v>50.21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51.429400000000001</v>
      </c>
      <c r="T58" s="93" t="s">
        <v>109</v>
      </c>
      <c r="U58" s="130" t="s">
        <v>579</v>
      </c>
      <c r="W58" s="133">
        <v>42683</v>
      </c>
      <c r="X58" s="10">
        <v>50.07</v>
      </c>
      <c r="Y58" s="10">
        <v>51.27</v>
      </c>
      <c r="Z58" s="10">
        <v>49.8</v>
      </c>
      <c r="AA58" s="10">
        <v>51.12</v>
      </c>
      <c r="AB58" s="95">
        <v>9058600</v>
      </c>
      <c r="AC58" s="10">
        <v>50.94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50.8992</v>
      </c>
      <c r="W59" s="133">
        <v>42682</v>
      </c>
      <c r="X59" s="10">
        <v>51.1</v>
      </c>
      <c r="Y59" s="10">
        <v>51.49</v>
      </c>
      <c r="Z59" s="10">
        <v>50.95</v>
      </c>
      <c r="AA59" s="10">
        <v>51.08</v>
      </c>
      <c r="AB59" s="95">
        <v>8107100</v>
      </c>
      <c r="AC59" s="10">
        <v>50.9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50.369</v>
      </c>
      <c r="W60" s="133">
        <v>42681</v>
      </c>
      <c r="X60" s="10">
        <v>50.48</v>
      </c>
      <c r="Y60" s="10">
        <v>50.93</v>
      </c>
      <c r="Z60" s="10">
        <v>50.28</v>
      </c>
      <c r="AA60" s="10">
        <v>50.91</v>
      </c>
      <c r="AB60" s="95">
        <v>8358700</v>
      </c>
      <c r="AC60" s="10">
        <v>50.73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49.838799999999999</v>
      </c>
      <c r="W61" s="133">
        <v>42678</v>
      </c>
      <c r="X61" s="10">
        <v>49.8</v>
      </c>
      <c r="Y61" s="10">
        <v>50.45</v>
      </c>
      <c r="Z61" s="10">
        <v>49.76</v>
      </c>
      <c r="AA61" s="10">
        <v>49.96</v>
      </c>
      <c r="AB61" s="95">
        <v>9925200</v>
      </c>
      <c r="AC61" s="10">
        <v>49.78</v>
      </c>
      <c r="AE61" s="138"/>
    </row>
    <row r="62" spans="1:41" x14ac:dyDescent="0.25">
      <c r="O62" s="83">
        <v>0.93</v>
      </c>
      <c r="P62" s="83">
        <f t="shared" si="31"/>
        <v>49.308600000000006</v>
      </c>
      <c r="W62" s="133">
        <v>42677</v>
      </c>
      <c r="X62" s="10">
        <v>49.98</v>
      </c>
      <c r="Y62" s="10">
        <v>50</v>
      </c>
      <c r="Z62" s="10">
        <v>49.31</v>
      </c>
      <c r="AA62" s="10">
        <v>49.73</v>
      </c>
      <c r="AB62" s="95">
        <v>7678700</v>
      </c>
      <c r="AC62" s="10">
        <v>49.55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48.778400000000005</v>
      </c>
      <c r="W63" s="133">
        <v>42676</v>
      </c>
      <c r="X63" s="10">
        <v>49.24</v>
      </c>
      <c r="Y63" s="10">
        <v>50.27</v>
      </c>
      <c r="Z63" s="10">
        <v>49.01</v>
      </c>
      <c r="AA63" s="10">
        <v>49.72</v>
      </c>
      <c r="AB63" s="95">
        <v>10775900</v>
      </c>
      <c r="AC63" s="10">
        <v>49.54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48.248200000000004</v>
      </c>
      <c r="W64" s="133">
        <v>42675</v>
      </c>
      <c r="X64" s="10">
        <v>50.5</v>
      </c>
      <c r="Y64" s="10">
        <v>50.51</v>
      </c>
      <c r="Z64" s="10">
        <v>49.14</v>
      </c>
      <c r="AA64" s="10">
        <v>49.62</v>
      </c>
      <c r="AB64" s="95">
        <v>14100400</v>
      </c>
      <c r="AC64" s="10">
        <v>49.44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47.718000000000004</v>
      </c>
      <c r="W65" s="133">
        <v>42674</v>
      </c>
      <c r="X65" s="10">
        <v>50.88</v>
      </c>
      <c r="Y65" s="10">
        <v>51.15</v>
      </c>
      <c r="Z65" s="10">
        <v>50</v>
      </c>
      <c r="AA65" s="10">
        <v>50.18</v>
      </c>
      <c r="AB65" s="95">
        <v>17931300</v>
      </c>
      <c r="AC65" s="10">
        <v>50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42671</v>
      </c>
      <c r="X66" s="10">
        <v>52.12</v>
      </c>
      <c r="Y66" s="10">
        <v>52.5</v>
      </c>
      <c r="Z66" s="10">
        <v>51.79</v>
      </c>
      <c r="AA66" s="10">
        <v>52.02</v>
      </c>
      <c r="AB66" s="95">
        <v>9096700</v>
      </c>
      <c r="AC66" s="10">
        <v>51.83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42670</v>
      </c>
      <c r="X67" s="10">
        <v>52.34</v>
      </c>
      <c r="Y67" s="10">
        <v>52.34</v>
      </c>
      <c r="Z67" s="10">
        <v>51.69</v>
      </c>
      <c r="AA67" s="10">
        <v>51.89</v>
      </c>
      <c r="AB67" s="95">
        <v>7939200</v>
      </c>
      <c r="AC67" s="10">
        <v>51.7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42669</v>
      </c>
      <c r="X68" s="10">
        <v>50.95</v>
      </c>
      <c r="Y68" s="10">
        <v>52.27</v>
      </c>
      <c r="Z68" s="10">
        <v>50.9</v>
      </c>
      <c r="AA68" s="10">
        <v>51.97</v>
      </c>
      <c r="AB68" s="95">
        <v>12401100</v>
      </c>
      <c r="AC68" s="10">
        <v>51.78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37" priority="41">
      <formula>F27&gt;0</formula>
    </cfRule>
    <cfRule type="expression" dxfId="636" priority="42">
      <formula>F27&lt;0</formula>
    </cfRule>
  </conditionalFormatting>
  <conditionalFormatting sqref="H27:H33 H35:H44">
    <cfRule type="expression" dxfId="635" priority="37">
      <formula>H27&gt;0</formula>
    </cfRule>
    <cfRule type="expression" dxfId="634" priority="38">
      <formula>H27&lt;0</formula>
    </cfRule>
  </conditionalFormatting>
  <conditionalFormatting sqref="F23:F26">
    <cfRule type="expression" dxfId="633" priority="23">
      <formula>F23&gt;0</formula>
    </cfRule>
    <cfRule type="expression" dxfId="632" priority="24">
      <formula>F23&lt;0</formula>
    </cfRule>
  </conditionalFormatting>
  <conditionalFormatting sqref="H23:H26">
    <cfRule type="expression" dxfId="631" priority="21">
      <formula>H23&gt;0</formula>
    </cfRule>
    <cfRule type="expression" dxfId="630" priority="22">
      <formula>H23&lt;0</formula>
    </cfRule>
  </conditionalFormatting>
  <conditionalFormatting sqref="Q8">
    <cfRule type="expression" dxfId="629" priority="17">
      <formula>Q8&gt;0</formula>
    </cfRule>
    <cfRule type="expression" dxfId="628" priority="18">
      <formula>Q8&lt;0</formula>
    </cfRule>
  </conditionalFormatting>
  <conditionalFormatting sqref="Q7">
    <cfRule type="expression" dxfId="627" priority="19">
      <formula>Q7&gt;0</formula>
    </cfRule>
    <cfRule type="expression" dxfId="626" priority="20">
      <formula>Q7&lt;0</formula>
    </cfRule>
  </conditionalFormatting>
  <conditionalFormatting sqref="F34">
    <cfRule type="expression" dxfId="625" priority="15">
      <formula>F34&gt;0</formula>
    </cfRule>
    <cfRule type="expression" dxfId="624" priority="16">
      <formula>F34&lt;0</formula>
    </cfRule>
  </conditionalFormatting>
  <conditionalFormatting sqref="H34">
    <cfRule type="expression" dxfId="623" priority="13">
      <formula>H34&gt;0</formula>
    </cfRule>
    <cfRule type="expression" dxfId="622" priority="14">
      <formula>H34&lt;0</formula>
    </cfRule>
  </conditionalFormatting>
  <conditionalFormatting sqref="F46:F51">
    <cfRule type="expression" dxfId="621" priority="11">
      <formula>F46&gt;0</formula>
    </cfRule>
    <cfRule type="expression" dxfId="620" priority="12">
      <formula>F46&lt;0</formula>
    </cfRule>
  </conditionalFormatting>
  <conditionalFormatting sqref="H46:H51">
    <cfRule type="expression" dxfId="619" priority="9">
      <formula>H46&gt;0</formula>
    </cfRule>
    <cfRule type="expression" dxfId="618" priority="10">
      <formula>H46&lt;0</formula>
    </cfRule>
  </conditionalFormatting>
  <conditionalFormatting sqref="F52:F61">
    <cfRule type="expression" dxfId="617" priority="7">
      <formula>F52&gt;0</formula>
    </cfRule>
    <cfRule type="expression" dxfId="616" priority="8">
      <formula>F52&lt;0</formula>
    </cfRule>
  </conditionalFormatting>
  <conditionalFormatting sqref="H52:H61">
    <cfRule type="expression" dxfId="615" priority="5">
      <formula>H52&gt;0</formula>
    </cfRule>
    <cfRule type="expression" dxfId="614" priority="6">
      <formula>H52&lt;0</formula>
    </cfRule>
  </conditionalFormatting>
  <conditionalFormatting sqref="M63">
    <cfRule type="expression" dxfId="613" priority="3">
      <formula>M63&gt;0</formula>
    </cfRule>
    <cfRule type="expression" dxfId="612" priority="4">
      <formula>M63&lt;0</formula>
    </cfRule>
  </conditionalFormatting>
  <conditionalFormatting sqref="M84">
    <cfRule type="expression" dxfId="611" priority="1">
      <formula>M84&gt;0</formula>
    </cfRule>
    <cfRule type="expression" dxfId="61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42766</v>
      </c>
      <c r="X2" s="10">
        <v>31.04</v>
      </c>
      <c r="Y2" s="10">
        <v>31.39</v>
      </c>
      <c r="Z2" s="10">
        <v>30.71</v>
      </c>
      <c r="AA2" s="10">
        <v>31.37</v>
      </c>
      <c r="AB2" s="95">
        <v>4892200</v>
      </c>
      <c r="AC2" s="10">
        <v>31.37</v>
      </c>
      <c r="AD2" s="2">
        <f>Y2-Z2</f>
        <v>0.67999999999999972</v>
      </c>
      <c r="AE2" s="138">
        <f>AC2/AC3-1</f>
        <v>1.2915724895059766E-2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42765</v>
      </c>
      <c r="X3" s="10">
        <v>31.15</v>
      </c>
      <c r="Y3" s="10">
        <v>31.15</v>
      </c>
      <c r="Z3" s="10">
        <v>30.71</v>
      </c>
      <c r="AA3" s="10">
        <v>30.97</v>
      </c>
      <c r="AB3" s="95">
        <v>3621800</v>
      </c>
      <c r="AC3" s="10">
        <v>30.97</v>
      </c>
      <c r="AD3" s="2">
        <f t="shared" ref="AD3:AD66" si="0">Y3-Z3</f>
        <v>0.43999999999999773</v>
      </c>
      <c r="AE3" s="138">
        <f t="shared" ref="AE3:AE66" si="1">AC3/AC4-1</f>
        <v>-1.4322087842138842E-2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31.68</v>
      </c>
      <c r="R4" s="505">
        <v>9.9000000000000008E-3</v>
      </c>
      <c r="T4" s="163"/>
      <c r="U4" s="1"/>
      <c r="W4" s="133">
        <v>42762</v>
      </c>
      <c r="X4" s="10">
        <v>31.82</v>
      </c>
      <c r="Y4" s="10">
        <v>31.99</v>
      </c>
      <c r="Z4" s="10">
        <v>31.12</v>
      </c>
      <c r="AA4" s="10">
        <v>31.42</v>
      </c>
      <c r="AB4" s="95">
        <v>4891000</v>
      </c>
      <c r="AC4" s="10">
        <v>31.42</v>
      </c>
      <c r="AD4" s="2">
        <f t="shared" si="0"/>
        <v>0.86999999999999744</v>
      </c>
      <c r="AE4" s="138">
        <f t="shared" si="1"/>
        <v>-1.3190954773869334E-2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3168</v>
      </c>
      <c r="W5" s="133">
        <v>42761</v>
      </c>
      <c r="X5" s="10">
        <v>32.01</v>
      </c>
      <c r="Y5" s="10">
        <v>32.340000000000003</v>
      </c>
      <c r="Z5" s="10">
        <v>31.43</v>
      </c>
      <c r="AA5" s="10">
        <v>31.84</v>
      </c>
      <c r="AB5" s="95">
        <v>8221800</v>
      </c>
      <c r="AC5" s="10">
        <v>31.84</v>
      </c>
      <c r="AD5" s="2">
        <f t="shared" si="0"/>
        <v>0.91000000000000369</v>
      </c>
      <c r="AE5" s="138">
        <f t="shared" si="1"/>
        <v>-4.2693926638604829E-2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42760</v>
      </c>
      <c r="X6" s="10">
        <v>33.5</v>
      </c>
      <c r="Y6" s="10">
        <v>33.93</v>
      </c>
      <c r="Z6" s="10">
        <v>32.93</v>
      </c>
      <c r="AA6" s="10">
        <v>33.26</v>
      </c>
      <c r="AB6" s="95">
        <v>7090000</v>
      </c>
      <c r="AC6" s="10">
        <v>33.26</v>
      </c>
      <c r="AD6" s="2">
        <f t="shared" si="0"/>
        <v>1</v>
      </c>
      <c r="AE6" s="138">
        <f t="shared" si="1"/>
        <v>-5.6801195814649708E-3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1502.2599999999984</v>
      </c>
      <c r="R7" s="30">
        <v>42789</v>
      </c>
      <c r="W7" s="133">
        <v>42759</v>
      </c>
      <c r="X7" s="10">
        <v>31.89</v>
      </c>
      <c r="Y7" s="10">
        <v>33.99</v>
      </c>
      <c r="Z7" s="10">
        <v>31.89</v>
      </c>
      <c r="AA7" s="10">
        <v>33.450000000000003</v>
      </c>
      <c r="AB7" s="95">
        <v>9681300</v>
      </c>
      <c r="AC7" s="10">
        <v>33.450000000000003</v>
      </c>
      <c r="AD7" s="2">
        <f t="shared" si="0"/>
        <v>2.1000000000000014</v>
      </c>
      <c r="AE7" s="138">
        <f t="shared" si="1"/>
        <v>6.0221870047543646E-2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50</v>
      </c>
      <c r="W8" s="133">
        <v>42758</v>
      </c>
      <c r="X8" s="10">
        <v>31.33</v>
      </c>
      <c r="Y8" s="10">
        <v>31.63</v>
      </c>
      <c r="Z8" s="10">
        <v>31.05</v>
      </c>
      <c r="AA8" s="10">
        <v>31.55</v>
      </c>
      <c r="AB8" s="95">
        <v>3512700</v>
      </c>
      <c r="AC8" s="10">
        <v>31.55</v>
      </c>
      <c r="AD8" s="2">
        <f t="shared" si="0"/>
        <v>0.57999999999999829</v>
      </c>
      <c r="AE8" s="138">
        <f t="shared" si="1"/>
        <v>8.6317135549871526E-3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1.603592046183451E-2</v>
      </c>
      <c r="W9" s="133">
        <v>42755</v>
      </c>
      <c r="X9" s="10">
        <v>30.69</v>
      </c>
      <c r="Y9" s="10">
        <v>31.57</v>
      </c>
      <c r="Z9" s="10">
        <v>30.65</v>
      </c>
      <c r="AA9" s="10">
        <v>31.28</v>
      </c>
      <c r="AB9" s="95">
        <v>5496200</v>
      </c>
      <c r="AC9" s="10">
        <v>31.28</v>
      </c>
      <c r="AD9" s="2">
        <f t="shared" si="0"/>
        <v>0.92000000000000171</v>
      </c>
      <c r="AE9" s="138">
        <f t="shared" si="1"/>
        <v>3.4049586776859542E-2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42754</v>
      </c>
      <c r="X10" s="10">
        <v>30.69</v>
      </c>
      <c r="Y10" s="10">
        <v>30.83</v>
      </c>
      <c r="Z10" s="10">
        <v>30.01</v>
      </c>
      <c r="AA10" s="10">
        <v>30.25</v>
      </c>
      <c r="AB10" s="95">
        <v>3143500</v>
      </c>
      <c r="AC10" s="10">
        <v>30.25</v>
      </c>
      <c r="AD10" s="2">
        <f t="shared" si="0"/>
        <v>0.81999999999999673</v>
      </c>
      <c r="AE10" s="138">
        <f t="shared" si="1"/>
        <v>-1.1437908496732097E-2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3.5499999999999997E-2</v>
      </c>
      <c r="W11" s="133">
        <v>42753</v>
      </c>
      <c r="X11" s="10">
        <v>30.84</v>
      </c>
      <c r="Y11" s="10">
        <v>30.92</v>
      </c>
      <c r="Z11" s="10">
        <v>30.35</v>
      </c>
      <c r="AA11" s="10">
        <v>30.6</v>
      </c>
      <c r="AB11" s="95">
        <v>2887800</v>
      </c>
      <c r="AC11" s="10">
        <v>30.6</v>
      </c>
      <c r="AD11" s="2">
        <f t="shared" si="0"/>
        <v>0.57000000000000028</v>
      </c>
      <c r="AE11" s="138">
        <f t="shared" si="1"/>
        <v>-5.5248618784530246E-3</v>
      </c>
    </row>
    <row r="12" spans="1:31" x14ac:dyDescent="0.25">
      <c r="H12" s="72"/>
      <c r="W12" s="133">
        <v>42752</v>
      </c>
      <c r="X12" s="10">
        <v>31.5</v>
      </c>
      <c r="Y12" s="10">
        <v>31.52</v>
      </c>
      <c r="Z12" s="10">
        <v>30.59</v>
      </c>
      <c r="AA12" s="10">
        <v>30.77</v>
      </c>
      <c r="AB12" s="95">
        <v>3301500</v>
      </c>
      <c r="AC12" s="10">
        <v>30.77</v>
      </c>
      <c r="AD12" s="2">
        <f t="shared" si="0"/>
        <v>0.92999999999999972</v>
      </c>
      <c r="AE12" s="138">
        <f t="shared" si="1"/>
        <v>-1.536000000000004E-2</v>
      </c>
    </row>
    <row r="13" spans="1:31" x14ac:dyDescent="0.25">
      <c r="H13" s="72"/>
      <c r="W13" s="133">
        <v>42748</v>
      </c>
      <c r="X13" s="10">
        <v>31.49</v>
      </c>
      <c r="Y13" s="10">
        <v>31.78</v>
      </c>
      <c r="Z13" s="10">
        <v>30.93</v>
      </c>
      <c r="AA13" s="10">
        <v>31.25</v>
      </c>
      <c r="AB13" s="95">
        <v>2961000</v>
      </c>
      <c r="AC13" s="10">
        <v>31.25</v>
      </c>
      <c r="AD13" s="2">
        <f t="shared" si="0"/>
        <v>0.85000000000000142</v>
      </c>
      <c r="AE13" s="138">
        <f t="shared" si="1"/>
        <v>-5.0939191340337864E-3</v>
      </c>
    </row>
    <row r="14" spans="1:31" x14ac:dyDescent="0.25">
      <c r="H14" s="72"/>
      <c r="W14" s="133">
        <v>42747</v>
      </c>
      <c r="X14" s="10">
        <v>31.43</v>
      </c>
      <c r="Y14" s="10">
        <v>31.61</v>
      </c>
      <c r="Z14" s="10">
        <v>30.67</v>
      </c>
      <c r="AA14" s="10">
        <v>31.41</v>
      </c>
      <c r="AB14" s="95">
        <v>3510600</v>
      </c>
      <c r="AC14" s="10">
        <v>31.41</v>
      </c>
      <c r="AD14" s="2">
        <f t="shared" si="0"/>
        <v>0.93999999999999773</v>
      </c>
      <c r="AE14" s="138">
        <f t="shared" si="1"/>
        <v>-6.3633471205848391E-4</v>
      </c>
    </row>
    <row r="15" spans="1:31" x14ac:dyDescent="0.25">
      <c r="H15" s="72"/>
      <c r="W15" s="133">
        <v>42746</v>
      </c>
      <c r="X15" s="10">
        <v>30.77</v>
      </c>
      <c r="Y15" s="10">
        <v>31.45</v>
      </c>
      <c r="Z15" s="10">
        <v>30.51</v>
      </c>
      <c r="AA15" s="10">
        <v>31.43</v>
      </c>
      <c r="AB15" s="95">
        <v>3407000</v>
      </c>
      <c r="AC15" s="10">
        <v>31.43</v>
      </c>
      <c r="AD15" s="2">
        <f t="shared" si="0"/>
        <v>0.93999999999999773</v>
      </c>
      <c r="AE15" s="138">
        <f t="shared" si="1"/>
        <v>2.3111979166666741E-2</v>
      </c>
    </row>
    <row r="16" spans="1:31" x14ac:dyDescent="0.25">
      <c r="H16" s="72"/>
      <c r="W16" s="133">
        <v>42745</v>
      </c>
      <c r="X16" s="10">
        <v>30.79</v>
      </c>
      <c r="Y16" s="10">
        <v>31.23</v>
      </c>
      <c r="Z16" s="10">
        <v>30.29</v>
      </c>
      <c r="AA16" s="10">
        <v>30.72</v>
      </c>
      <c r="AB16" s="95">
        <v>2999800</v>
      </c>
      <c r="AC16" s="10">
        <v>30.72</v>
      </c>
      <c r="AD16" s="2">
        <f t="shared" si="0"/>
        <v>0.94000000000000128</v>
      </c>
      <c r="AE16" s="138">
        <f t="shared" si="1"/>
        <v>3.2562683165093809E-4</v>
      </c>
    </row>
    <row r="17" spans="1:31" x14ac:dyDescent="0.25">
      <c r="W17" s="133">
        <v>42744</v>
      </c>
      <c r="X17" s="10">
        <v>30.87</v>
      </c>
      <c r="Y17" s="10">
        <v>31.12</v>
      </c>
      <c r="Z17" s="10">
        <v>30.45</v>
      </c>
      <c r="AA17" s="10">
        <v>30.71</v>
      </c>
      <c r="AB17" s="95">
        <v>3075700</v>
      </c>
      <c r="AC17" s="10">
        <v>30.71</v>
      </c>
      <c r="AD17" s="2">
        <f t="shared" si="0"/>
        <v>0.67000000000000171</v>
      </c>
      <c r="AE17" s="138">
        <f t="shared" si="1"/>
        <v>-2.9220779220778814E-3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30.85</v>
      </c>
      <c r="Y18" s="10">
        <v>30.91</v>
      </c>
      <c r="Z18" s="10">
        <v>30.56</v>
      </c>
      <c r="AA18" s="10">
        <v>30.8</v>
      </c>
      <c r="AB18" s="95">
        <v>2704200</v>
      </c>
      <c r="AC18" s="10">
        <v>30.8</v>
      </c>
      <c r="AD18" s="2">
        <f t="shared" si="0"/>
        <v>0.35000000000000142</v>
      </c>
      <c r="AE18" s="138">
        <f t="shared" si="1"/>
        <v>-2.2675736961451642E-3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30.9</v>
      </c>
      <c r="Y19" s="10">
        <v>31.04</v>
      </c>
      <c r="Z19" s="10">
        <v>30.46</v>
      </c>
      <c r="AA19" s="10">
        <v>30.87</v>
      </c>
      <c r="AB19" s="95">
        <v>4710200</v>
      </c>
      <c r="AC19" s="10">
        <v>30.87</v>
      </c>
      <c r="AD19" s="2">
        <f t="shared" si="0"/>
        <v>0.57999999999999829</v>
      </c>
      <c r="AE19" s="138">
        <f t="shared" si="1"/>
        <v>1.9474196689386325E-3</v>
      </c>
    </row>
    <row r="20" spans="1:31" x14ac:dyDescent="0.25">
      <c r="W20" s="133">
        <v>42739</v>
      </c>
      <c r="X20" s="10">
        <v>29.7</v>
      </c>
      <c r="Y20" s="10">
        <v>30.9</v>
      </c>
      <c r="Z20" s="10">
        <v>29.69</v>
      </c>
      <c r="AA20" s="10">
        <v>30.81</v>
      </c>
      <c r="AB20" s="95">
        <v>12148900</v>
      </c>
      <c r="AC20" s="10">
        <v>30.81</v>
      </c>
      <c r="AD20" s="2">
        <f t="shared" si="0"/>
        <v>1.2099999999999973</v>
      </c>
      <c r="AE20" s="138">
        <f t="shared" si="1"/>
        <v>4.3345750084659684E-2</v>
      </c>
    </row>
    <row r="21" spans="1:31" x14ac:dyDescent="0.25">
      <c r="W21" s="133">
        <v>42738</v>
      </c>
      <c r="X21" s="10">
        <v>29.65</v>
      </c>
      <c r="Y21" s="10">
        <v>30.07</v>
      </c>
      <c r="Z21" s="10">
        <v>29.28</v>
      </c>
      <c r="AA21" s="10">
        <v>29.53</v>
      </c>
      <c r="AB21" s="95">
        <v>3358900</v>
      </c>
      <c r="AC21" s="10">
        <v>29.53</v>
      </c>
      <c r="AD21" s="2">
        <f t="shared" si="0"/>
        <v>0.78999999999999915</v>
      </c>
      <c r="AE21" s="138">
        <f t="shared" si="1"/>
        <v>6.8189566996250672E-3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42734</v>
      </c>
      <c r="X22" s="10">
        <v>29.39</v>
      </c>
      <c r="Y22" s="10">
        <v>29.79</v>
      </c>
      <c r="Z22" s="10">
        <v>29.1</v>
      </c>
      <c r="AA22" s="10">
        <v>29.33</v>
      </c>
      <c r="AB22" s="95">
        <v>2879900</v>
      </c>
      <c r="AC22" s="10">
        <v>29.33</v>
      </c>
      <c r="AD22" s="2">
        <f t="shared" si="0"/>
        <v>0.68999999999999773</v>
      </c>
      <c r="AE22" s="138">
        <f t="shared" si="1"/>
        <v>0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42733</v>
      </c>
      <c r="X23" s="10">
        <v>29.06</v>
      </c>
      <c r="Y23" s="10">
        <v>29.46</v>
      </c>
      <c r="Z23" s="10">
        <v>29.02</v>
      </c>
      <c r="AA23" s="10">
        <v>29.33</v>
      </c>
      <c r="AB23" s="95">
        <v>2080700</v>
      </c>
      <c r="AC23" s="10">
        <v>29.33</v>
      </c>
      <c r="AD23" s="2">
        <f t="shared" si="0"/>
        <v>0.44000000000000128</v>
      </c>
      <c r="AE23" s="138">
        <f t="shared" si="1"/>
        <v>9.291121816930481E-3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42732</v>
      </c>
      <c r="X24" s="10">
        <v>30.09</v>
      </c>
      <c r="Y24" s="10">
        <v>30.38</v>
      </c>
      <c r="Z24" s="10">
        <v>29</v>
      </c>
      <c r="AA24" s="10">
        <v>29.06</v>
      </c>
      <c r="AB24" s="95">
        <v>3384000</v>
      </c>
      <c r="AC24" s="10">
        <v>29.06</v>
      </c>
      <c r="AD24" s="2">
        <f t="shared" si="0"/>
        <v>1.379999999999999</v>
      </c>
      <c r="AE24" s="138">
        <f t="shared" si="1"/>
        <v>-3.2623169107856231E-2</v>
      </c>
    </row>
    <row r="25" spans="1:31" x14ac:dyDescent="0.25">
      <c r="A25" t="s">
        <v>443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42731</v>
      </c>
      <c r="X25" s="10">
        <v>29.15</v>
      </c>
      <c r="Y25" s="10">
        <v>30.31</v>
      </c>
      <c r="Z25" s="10">
        <v>29.11</v>
      </c>
      <c r="AA25" s="10">
        <v>30.04</v>
      </c>
      <c r="AB25" s="95">
        <v>2729200</v>
      </c>
      <c r="AC25" s="10">
        <v>30.04</v>
      </c>
      <c r="AD25" s="2">
        <f t="shared" si="0"/>
        <v>1.1999999999999993</v>
      </c>
      <c r="AE25" s="138">
        <f t="shared" si="1"/>
        <v>2.9472241261137677E-2</v>
      </c>
    </row>
    <row r="26" spans="1:31" x14ac:dyDescent="0.25">
      <c r="A26" t="s">
        <v>443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42727</v>
      </c>
      <c r="X26" s="10">
        <v>29.34</v>
      </c>
      <c r="Y26" s="10">
        <v>29.5</v>
      </c>
      <c r="Z26" s="10">
        <v>28.8</v>
      </c>
      <c r="AA26" s="10">
        <v>29.18</v>
      </c>
      <c r="AB26" s="95">
        <v>2698800</v>
      </c>
      <c r="AC26" s="10">
        <v>29.18</v>
      </c>
      <c r="AD26" s="2">
        <f t="shared" si="0"/>
        <v>0.69999999999999929</v>
      </c>
      <c r="AE26" s="138">
        <f t="shared" si="1"/>
        <v>-5.7921635434412533E-3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42726</v>
      </c>
      <c r="X27" s="10">
        <v>28.68</v>
      </c>
      <c r="Y27" s="10">
        <v>29.43</v>
      </c>
      <c r="Z27" s="10">
        <v>28.54</v>
      </c>
      <c r="AA27" s="10">
        <v>29.35</v>
      </c>
      <c r="AB27" s="95">
        <v>5719100</v>
      </c>
      <c r="AC27" s="10">
        <v>29.35</v>
      </c>
      <c r="AD27" s="2">
        <f t="shared" si="0"/>
        <v>0.89000000000000057</v>
      </c>
      <c r="AE27" s="138">
        <f t="shared" si="1"/>
        <v>1.980542043085487E-2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42725</v>
      </c>
      <c r="X28" s="10">
        <v>28.39</v>
      </c>
      <c r="Y28" s="10">
        <v>28.87</v>
      </c>
      <c r="Z28" s="10">
        <v>28.03</v>
      </c>
      <c r="AA28" s="10">
        <v>28.78</v>
      </c>
      <c r="AB28" s="95">
        <v>5545600</v>
      </c>
      <c r="AC28" s="10">
        <v>28.78</v>
      </c>
      <c r="AD28" s="2">
        <f t="shared" si="0"/>
        <v>0.83999999999999986</v>
      </c>
      <c r="AE28" s="138">
        <f t="shared" si="1"/>
        <v>2.2017045454545414E-2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42724</v>
      </c>
      <c r="X29" s="10">
        <v>27.94</v>
      </c>
      <c r="Y29" s="10">
        <v>28.22</v>
      </c>
      <c r="Z29" s="10">
        <v>27.51</v>
      </c>
      <c r="AA29" s="10">
        <v>28.16</v>
      </c>
      <c r="AB29" s="95">
        <v>6681300</v>
      </c>
      <c r="AC29" s="10">
        <v>28.16</v>
      </c>
      <c r="AD29" s="2">
        <f t="shared" si="0"/>
        <v>0.7099999999999973</v>
      </c>
      <c r="AE29" s="138">
        <f t="shared" si="1"/>
        <v>1.4043932301044393E-2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42723</v>
      </c>
      <c r="X30" s="10">
        <v>28.9</v>
      </c>
      <c r="Y30" s="10">
        <v>29.39</v>
      </c>
      <c r="Z30" s="10">
        <v>27.62</v>
      </c>
      <c r="AA30" s="10">
        <v>27.77</v>
      </c>
      <c r="AB30" s="95">
        <v>9512800</v>
      </c>
      <c r="AC30" s="10">
        <v>27.77</v>
      </c>
      <c r="AD30" s="2">
        <f t="shared" si="0"/>
        <v>1.7699999999999996</v>
      </c>
      <c r="AE30" s="138">
        <f t="shared" si="1"/>
        <v>-6.0554803788903877E-2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42720</v>
      </c>
      <c r="X31" s="10">
        <v>29.65</v>
      </c>
      <c r="Y31" s="10">
        <v>29.92</v>
      </c>
      <c r="Z31" s="10">
        <v>29.18</v>
      </c>
      <c r="AA31" s="10">
        <v>29.56</v>
      </c>
      <c r="AB31" s="95">
        <v>6812200</v>
      </c>
      <c r="AC31" s="10">
        <v>29.56</v>
      </c>
      <c r="AD31" s="2">
        <f t="shared" si="0"/>
        <v>0.74000000000000199</v>
      </c>
      <c r="AE31" s="138">
        <f t="shared" si="1"/>
        <v>-6.0524546065904294E-3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42719</v>
      </c>
      <c r="X32" s="10">
        <v>29.22</v>
      </c>
      <c r="Y32" s="10">
        <v>30.38</v>
      </c>
      <c r="Z32" s="10">
        <v>29.1</v>
      </c>
      <c r="AA32" s="10">
        <v>29.74</v>
      </c>
      <c r="AB32" s="95">
        <v>3962500</v>
      </c>
      <c r="AC32" s="10">
        <v>29.74</v>
      </c>
      <c r="AD32" s="2">
        <f t="shared" si="0"/>
        <v>1.2799999999999976</v>
      </c>
      <c r="AE32" s="138">
        <f t="shared" si="1"/>
        <v>1.2253233492171445E-2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42718</v>
      </c>
      <c r="X33" s="10">
        <v>29.57</v>
      </c>
      <c r="Y33" s="10">
        <v>30.44</v>
      </c>
      <c r="Z33" s="10">
        <v>29.32</v>
      </c>
      <c r="AA33" s="10">
        <v>29.38</v>
      </c>
      <c r="AB33" s="95">
        <v>4896900</v>
      </c>
      <c r="AC33" s="10">
        <v>29.38</v>
      </c>
      <c r="AD33" s="2">
        <f t="shared" si="0"/>
        <v>1.120000000000001</v>
      </c>
      <c r="AE33" s="138">
        <f t="shared" si="1"/>
        <v>-4.7425474254743083E-3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42717</v>
      </c>
      <c r="X34" s="10">
        <v>30.62</v>
      </c>
      <c r="Y34" s="10">
        <v>30.63</v>
      </c>
      <c r="Z34" s="10">
        <v>29.06</v>
      </c>
      <c r="AA34" s="10">
        <v>29.52</v>
      </c>
      <c r="AB34" s="95">
        <v>6273500</v>
      </c>
      <c r="AC34" s="10">
        <v>29.52</v>
      </c>
      <c r="AD34" s="2">
        <f t="shared" si="0"/>
        <v>1.5700000000000003</v>
      </c>
      <c r="AE34" s="138">
        <f t="shared" si="1"/>
        <v>-2.3809523809523725E-2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42716</v>
      </c>
      <c r="X35" s="10">
        <v>31.43</v>
      </c>
      <c r="Y35" s="10">
        <v>31.45</v>
      </c>
      <c r="Z35" s="10">
        <v>30.09</v>
      </c>
      <c r="AA35" s="10">
        <v>30.24</v>
      </c>
      <c r="AB35" s="95">
        <v>5559400</v>
      </c>
      <c r="AC35" s="10">
        <v>30.24</v>
      </c>
      <c r="AD35" s="2">
        <f t="shared" si="0"/>
        <v>1.3599999999999994</v>
      </c>
      <c r="AE35" s="138">
        <f t="shared" si="1"/>
        <v>-3.7555697008275102E-2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42713</v>
      </c>
      <c r="X36" s="10">
        <v>30.26</v>
      </c>
      <c r="Y36" s="10">
        <v>31.54</v>
      </c>
      <c r="Z36" s="10">
        <v>30.19</v>
      </c>
      <c r="AA36" s="10">
        <v>31.42</v>
      </c>
      <c r="AB36" s="95">
        <v>5661700</v>
      </c>
      <c r="AC36" s="10">
        <v>31.42</v>
      </c>
      <c r="AD36" s="2">
        <f t="shared" si="0"/>
        <v>1.3499999999999979</v>
      </c>
      <c r="AE36" s="138">
        <f t="shared" si="1"/>
        <v>4.1086812458581923E-2</v>
      </c>
    </row>
    <row r="37" spans="2:31" x14ac:dyDescent="0.25">
      <c r="W37" s="133">
        <v>42712</v>
      </c>
      <c r="X37" s="10">
        <v>30.43</v>
      </c>
      <c r="Y37" s="10">
        <v>30.69</v>
      </c>
      <c r="Z37" s="10">
        <v>29.95</v>
      </c>
      <c r="AA37" s="10">
        <v>30.18</v>
      </c>
      <c r="AB37" s="95">
        <v>4318800</v>
      </c>
      <c r="AC37" s="10">
        <v>30.18</v>
      </c>
      <c r="AD37" s="2">
        <f t="shared" si="0"/>
        <v>0.74000000000000199</v>
      </c>
      <c r="AE37" s="138">
        <f t="shared" si="1"/>
        <v>-1.6539861065166805E-3</v>
      </c>
    </row>
    <row r="38" spans="2:31" x14ac:dyDescent="0.25">
      <c r="W38" s="133">
        <v>42711</v>
      </c>
      <c r="X38" s="10">
        <v>29.45</v>
      </c>
      <c r="Y38" s="10">
        <v>30.29</v>
      </c>
      <c r="Z38" s="10">
        <v>29.31</v>
      </c>
      <c r="AA38" s="10">
        <v>30.23</v>
      </c>
      <c r="AB38" s="95">
        <v>4660100</v>
      </c>
      <c r="AC38" s="10">
        <v>30.23</v>
      </c>
      <c r="AD38" s="2">
        <f t="shared" si="0"/>
        <v>0.98000000000000043</v>
      </c>
      <c r="AE38" s="138">
        <f t="shared" si="1"/>
        <v>2.8931245745405176E-2</v>
      </c>
    </row>
    <row r="39" spans="2:31" x14ac:dyDescent="0.25">
      <c r="W39" s="133">
        <v>42710</v>
      </c>
      <c r="X39" s="10">
        <v>29.05</v>
      </c>
      <c r="Y39" s="10">
        <v>29.52</v>
      </c>
      <c r="Z39" s="10">
        <v>28.47</v>
      </c>
      <c r="AA39" s="10">
        <v>29.38</v>
      </c>
      <c r="AB39" s="95">
        <v>5335600</v>
      </c>
      <c r="AC39" s="10">
        <v>29.38</v>
      </c>
      <c r="AD39" s="2">
        <f t="shared" si="0"/>
        <v>1.0500000000000007</v>
      </c>
      <c r="AE39" s="138">
        <f t="shared" si="1"/>
        <v>7.1991772368871221E-3</v>
      </c>
    </row>
    <row r="40" spans="2:31" ht="20.25" thickBot="1" x14ac:dyDescent="0.35">
      <c r="O40" s="636" t="s">
        <v>78</v>
      </c>
      <c r="P40" s="636"/>
      <c r="W40" s="133">
        <v>42709</v>
      </c>
      <c r="X40" s="10">
        <v>28.98</v>
      </c>
      <c r="Y40" s="10">
        <v>29.8</v>
      </c>
      <c r="Z40" s="10">
        <v>28.98</v>
      </c>
      <c r="AA40" s="10">
        <v>29.17</v>
      </c>
      <c r="AB40" s="95">
        <v>6316500</v>
      </c>
      <c r="AC40" s="10">
        <v>29.17</v>
      </c>
      <c r="AD40" s="2">
        <f t="shared" si="0"/>
        <v>0.82000000000000028</v>
      </c>
      <c r="AE40" s="138">
        <f t="shared" si="1"/>
        <v>1.2144344205412994E-2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34.847999999999999</v>
      </c>
      <c r="Q41" s="2"/>
      <c r="W41" s="133">
        <v>42706</v>
      </c>
      <c r="X41" s="10">
        <v>29.05</v>
      </c>
      <c r="Y41" s="10">
        <v>29.25</v>
      </c>
      <c r="Z41" s="10">
        <v>28.67</v>
      </c>
      <c r="AA41" s="10">
        <v>28.82</v>
      </c>
      <c r="AB41" s="95">
        <v>3776400</v>
      </c>
      <c r="AC41" s="10">
        <v>28.82</v>
      </c>
      <c r="AD41" s="2">
        <f t="shared" si="0"/>
        <v>0.57999999999999829</v>
      </c>
      <c r="AE41" s="138">
        <f t="shared" si="1"/>
        <v>-9.2815400481265353E-3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34.531200000000005</v>
      </c>
      <c r="Q42" s="2"/>
      <c r="T42" s="91" t="s">
        <v>113</v>
      </c>
      <c r="W42" s="133">
        <v>42705</v>
      </c>
      <c r="X42" s="10">
        <v>28.6</v>
      </c>
      <c r="Y42" s="10">
        <v>29.5</v>
      </c>
      <c r="Z42" s="10">
        <v>28.56</v>
      </c>
      <c r="AA42" s="10">
        <v>29.09</v>
      </c>
      <c r="AB42" s="95">
        <v>7387000</v>
      </c>
      <c r="AC42" s="10">
        <v>29.09</v>
      </c>
      <c r="AD42" s="2">
        <f t="shared" si="0"/>
        <v>0.94000000000000128</v>
      </c>
      <c r="AE42" s="138">
        <f t="shared" si="1"/>
        <v>2.4295774647887347E-2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34.214400000000005</v>
      </c>
      <c r="Q43" s="2"/>
      <c r="T43" s="128" t="s">
        <v>98</v>
      </c>
      <c r="U43" s="129">
        <v>31.37</v>
      </c>
      <c r="W43" s="133">
        <v>42704</v>
      </c>
      <c r="X43" s="10">
        <v>27.4</v>
      </c>
      <c r="Y43" s="10">
        <v>28.56</v>
      </c>
      <c r="Z43" s="10">
        <v>27.29</v>
      </c>
      <c r="AA43" s="10">
        <v>28.4</v>
      </c>
      <c r="AB43" s="95">
        <v>6330400</v>
      </c>
      <c r="AC43" s="10">
        <v>28.4</v>
      </c>
      <c r="AD43" s="2">
        <f t="shared" si="0"/>
        <v>1.2699999999999996</v>
      </c>
      <c r="AE43" s="138">
        <f t="shared" si="1"/>
        <v>4.9519586104951996E-2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33.897600000000004</v>
      </c>
      <c r="Q44" s="2"/>
      <c r="T44" s="93" t="s">
        <v>99</v>
      </c>
      <c r="U44" s="130">
        <v>31.38</v>
      </c>
      <c r="W44" s="133">
        <v>42703</v>
      </c>
      <c r="X44" s="10">
        <v>26.99</v>
      </c>
      <c r="Y44" s="10">
        <v>27.3</v>
      </c>
      <c r="Z44" s="10">
        <v>26.61</v>
      </c>
      <c r="AA44" s="10">
        <v>27.06</v>
      </c>
      <c r="AB44" s="95">
        <v>5492900</v>
      </c>
      <c r="AC44" s="10">
        <v>27.06</v>
      </c>
      <c r="AD44" s="2">
        <f t="shared" si="0"/>
        <v>0.69000000000000128</v>
      </c>
      <c r="AE44" s="138" t="e">
        <f t="shared" si="1"/>
        <v>#DIV/0!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33.580800000000004</v>
      </c>
      <c r="Q45" s="2"/>
      <c r="T45" s="93" t="s">
        <v>100</v>
      </c>
      <c r="U45" s="130" t="s">
        <v>129</v>
      </c>
      <c r="W45" s="133">
        <v>42703</v>
      </c>
      <c r="X45" s="10" t="s">
        <v>354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33.264000000000003</v>
      </c>
      <c r="Q46" s="2"/>
      <c r="T46" s="93" t="s">
        <v>101</v>
      </c>
      <c r="U46" s="130" t="s">
        <v>129</v>
      </c>
      <c r="W46" s="133">
        <v>42702</v>
      </c>
      <c r="X46" s="10">
        <v>27.42</v>
      </c>
      <c r="Y46" s="10">
        <v>27.64</v>
      </c>
      <c r="Z46" s="10">
        <v>26.8</v>
      </c>
      <c r="AA46" s="10">
        <v>27.35</v>
      </c>
      <c r="AB46" s="95">
        <v>4622600</v>
      </c>
      <c r="AC46" s="10">
        <v>27.08</v>
      </c>
      <c r="AD46" s="2">
        <f t="shared" si="0"/>
        <v>0.83999999999999986</v>
      </c>
      <c r="AE46" s="138">
        <f t="shared" si="1"/>
        <v>-2.5782688766113893E-3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32.947200000000002</v>
      </c>
      <c r="Q47" s="2"/>
      <c r="T47" s="93" t="s">
        <v>102</v>
      </c>
      <c r="U47" s="130">
        <v>27.26</v>
      </c>
      <c r="W47" s="133">
        <v>42699</v>
      </c>
      <c r="X47" s="10">
        <v>27.48</v>
      </c>
      <c r="Y47" s="10">
        <v>27.7</v>
      </c>
      <c r="Z47" s="10">
        <v>26.95</v>
      </c>
      <c r="AA47" s="10">
        <v>27.43</v>
      </c>
      <c r="AB47" s="95">
        <v>2109000</v>
      </c>
      <c r="AC47" s="10">
        <v>27.15</v>
      </c>
      <c r="AD47" s="2">
        <f t="shared" si="0"/>
        <v>0.75</v>
      </c>
      <c r="AE47" s="138">
        <f t="shared" si="1"/>
        <v>-7.3610599926399178E-4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32.630400000000002</v>
      </c>
      <c r="Q48" s="2"/>
      <c r="T48" s="93" t="s">
        <v>103</v>
      </c>
      <c r="U48" s="130">
        <v>1.4861200000000001</v>
      </c>
      <c r="W48" s="133">
        <v>42697</v>
      </c>
      <c r="X48" s="10">
        <v>27.35</v>
      </c>
      <c r="Y48" s="10">
        <v>27.91</v>
      </c>
      <c r="Z48" s="10">
        <v>27.29</v>
      </c>
      <c r="AA48" s="10">
        <v>27.45</v>
      </c>
      <c r="AB48" s="95">
        <v>4204600</v>
      </c>
      <c r="AC48" s="10">
        <v>27.17</v>
      </c>
      <c r="AD48" s="2">
        <f t="shared" si="0"/>
        <v>0.62000000000000099</v>
      </c>
      <c r="AE48" s="138">
        <f t="shared" si="1"/>
        <v>2.9531192321889943E-3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32.313600000000001</v>
      </c>
      <c r="Q49" s="2"/>
      <c r="T49" s="93" t="s">
        <v>104</v>
      </c>
      <c r="U49" s="130" t="s">
        <v>411</v>
      </c>
      <c r="W49" s="133">
        <v>42696</v>
      </c>
      <c r="X49" s="10">
        <v>29.05</v>
      </c>
      <c r="Y49" s="10">
        <v>29.12</v>
      </c>
      <c r="Z49" s="10">
        <v>27.2</v>
      </c>
      <c r="AA49" s="10">
        <v>27.37</v>
      </c>
      <c r="AB49" s="95">
        <v>6784500</v>
      </c>
      <c r="AC49" s="10">
        <v>27.09</v>
      </c>
      <c r="AD49" s="2">
        <f t="shared" si="0"/>
        <v>1.9200000000000017</v>
      </c>
      <c r="AE49" s="138">
        <f t="shared" si="1"/>
        <v>-5.8066759388038958E-2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31.9968</v>
      </c>
      <c r="Q50" s="2"/>
      <c r="T50" s="93"/>
      <c r="U50" s="130"/>
      <c r="W50" s="133">
        <v>42695</v>
      </c>
      <c r="X50" s="10">
        <v>28.5</v>
      </c>
      <c r="Y50" s="10">
        <v>29.07</v>
      </c>
      <c r="Z50" s="10">
        <v>28.47</v>
      </c>
      <c r="AA50" s="10">
        <v>29.05</v>
      </c>
      <c r="AB50" s="95">
        <v>5397500</v>
      </c>
      <c r="AC50" s="10">
        <v>28.76</v>
      </c>
      <c r="AD50" s="2">
        <f t="shared" si="0"/>
        <v>0.60000000000000142</v>
      </c>
      <c r="AE50" s="138">
        <f t="shared" si="1"/>
        <v>2.7877055039313925E-2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31.68</v>
      </c>
      <c r="Q51" s="2"/>
      <c r="T51" s="93" t="s">
        <v>105</v>
      </c>
      <c r="U51" s="130" t="s">
        <v>580</v>
      </c>
      <c r="W51" s="133">
        <v>42692</v>
      </c>
      <c r="X51" s="10">
        <v>27.21</v>
      </c>
      <c r="Y51" s="10">
        <v>28.36</v>
      </c>
      <c r="Z51" s="10">
        <v>27.21</v>
      </c>
      <c r="AA51" s="10">
        <v>28.26</v>
      </c>
      <c r="AB51" s="95">
        <v>4148600</v>
      </c>
      <c r="AC51" s="10">
        <v>27.98</v>
      </c>
      <c r="AD51" s="2">
        <f t="shared" si="0"/>
        <v>1.1499999999999986</v>
      </c>
      <c r="AE51" s="138">
        <f t="shared" si="1"/>
        <v>3.3998521803400017E-2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31.363199999999999</v>
      </c>
      <c r="Q52" s="2"/>
      <c r="T52" s="93" t="s">
        <v>106</v>
      </c>
      <c r="U52" s="130" t="s">
        <v>581</v>
      </c>
      <c r="W52" s="133">
        <v>42691</v>
      </c>
      <c r="X52" s="10">
        <v>27.24</v>
      </c>
      <c r="Y52" s="10">
        <v>27.44</v>
      </c>
      <c r="Z52" s="10">
        <v>27.02</v>
      </c>
      <c r="AA52" s="10">
        <v>27.33</v>
      </c>
      <c r="AB52" s="95">
        <v>2786700</v>
      </c>
      <c r="AC52" s="10">
        <v>27.06</v>
      </c>
      <c r="AD52" s="2">
        <f t="shared" si="0"/>
        <v>0.42000000000000171</v>
      </c>
      <c r="AE52" s="138">
        <f t="shared" si="1"/>
        <v>4.4543429844097204E-3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31.046399999999998</v>
      </c>
      <c r="Q53" s="2"/>
      <c r="T53" s="93" t="s">
        <v>107</v>
      </c>
      <c r="U53" s="131">
        <v>3910936</v>
      </c>
      <c r="W53" s="133">
        <v>42690</v>
      </c>
      <c r="X53" s="10">
        <v>27.73</v>
      </c>
      <c r="Y53" s="10">
        <v>27.95</v>
      </c>
      <c r="Z53" s="10">
        <v>27.15</v>
      </c>
      <c r="AA53" s="10">
        <v>27.21</v>
      </c>
      <c r="AB53" s="95">
        <v>3388800</v>
      </c>
      <c r="AC53" s="10">
        <v>26.94</v>
      </c>
      <c r="AD53" s="2">
        <f t="shared" si="0"/>
        <v>0.80000000000000071</v>
      </c>
      <c r="AE53" s="138">
        <f t="shared" si="1"/>
        <v>-2.6382363570654155E-2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30.729599999999998</v>
      </c>
      <c r="T54" s="93" t="s">
        <v>110</v>
      </c>
      <c r="U54" s="131">
        <v>5103840</v>
      </c>
      <c r="W54" s="133">
        <v>42689</v>
      </c>
      <c r="X54" s="10">
        <v>28.13</v>
      </c>
      <c r="Y54" s="10">
        <v>28.19</v>
      </c>
      <c r="Z54" s="10">
        <v>27.57</v>
      </c>
      <c r="AA54" s="10">
        <v>27.95</v>
      </c>
      <c r="AB54" s="95">
        <v>4852100</v>
      </c>
      <c r="AC54" s="10">
        <v>27.67</v>
      </c>
      <c r="AD54" s="2">
        <f t="shared" si="0"/>
        <v>0.62000000000000099</v>
      </c>
      <c r="AE54" s="138">
        <f t="shared" si="1"/>
        <v>-1.2138521956444159E-2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30.412799999999997</v>
      </c>
      <c r="T55" s="93" t="s">
        <v>108</v>
      </c>
      <c r="U55" s="130" t="s">
        <v>582</v>
      </c>
      <c r="W55" s="133">
        <v>42688</v>
      </c>
      <c r="X55" s="10">
        <v>27.45</v>
      </c>
      <c r="Y55" s="10">
        <v>28.3</v>
      </c>
      <c r="Z55" s="10">
        <v>27.45</v>
      </c>
      <c r="AA55" s="10">
        <v>28.29</v>
      </c>
      <c r="AB55" s="95">
        <v>6924200</v>
      </c>
      <c r="AC55" s="10">
        <v>28.01</v>
      </c>
      <c r="AD55" s="2">
        <f t="shared" si="0"/>
        <v>0.85000000000000142</v>
      </c>
      <c r="AE55" s="138">
        <f t="shared" si="1"/>
        <v>3.2436417250276461E-2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30.096</v>
      </c>
      <c r="T56" s="93" t="s">
        <v>111</v>
      </c>
      <c r="U56" s="130">
        <v>25.24</v>
      </c>
      <c r="W56" s="133">
        <v>42685</v>
      </c>
      <c r="X56" s="10">
        <v>28.07</v>
      </c>
      <c r="Y56" s="10">
        <v>28.18</v>
      </c>
      <c r="Z56" s="10">
        <v>26.8</v>
      </c>
      <c r="AA56" s="10">
        <v>27.41</v>
      </c>
      <c r="AB56" s="95">
        <v>7431600</v>
      </c>
      <c r="AC56" s="10">
        <v>27.13</v>
      </c>
      <c r="AD56" s="2">
        <f t="shared" si="0"/>
        <v>1.379999999999999</v>
      </c>
      <c r="AE56" s="138">
        <f t="shared" si="1"/>
        <v>-2.9338103756708422E-2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29.779199999999999</v>
      </c>
      <c r="T57" s="93" t="s">
        <v>112</v>
      </c>
      <c r="U57" s="130">
        <v>1.25</v>
      </c>
      <c r="W57" s="133">
        <v>42684</v>
      </c>
      <c r="X57" s="10">
        <v>26.93</v>
      </c>
      <c r="Y57" s="10">
        <v>28.5</v>
      </c>
      <c r="Z57" s="10">
        <v>26.93</v>
      </c>
      <c r="AA57" s="10">
        <v>28.23</v>
      </c>
      <c r="AB57" s="95">
        <v>7989700</v>
      </c>
      <c r="AC57" s="10">
        <v>27.95</v>
      </c>
      <c r="AD57" s="2">
        <f t="shared" si="0"/>
        <v>1.5700000000000003</v>
      </c>
      <c r="AE57" s="138">
        <f t="shared" si="1"/>
        <v>5.4716981132075349E-2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29.462400000000002</v>
      </c>
      <c r="T58" s="93" t="s">
        <v>109</v>
      </c>
      <c r="U58" s="130" t="s">
        <v>583</v>
      </c>
      <c r="W58" s="133">
        <v>42683</v>
      </c>
      <c r="X58" s="10">
        <v>25.93</v>
      </c>
      <c r="Y58" s="10">
        <v>26.96</v>
      </c>
      <c r="Z58" s="10">
        <v>25.5</v>
      </c>
      <c r="AA58" s="10">
        <v>26.77</v>
      </c>
      <c r="AB58" s="95">
        <v>5781200</v>
      </c>
      <c r="AC58" s="10">
        <v>26.5</v>
      </c>
      <c r="AD58" s="2">
        <f t="shared" si="0"/>
        <v>1.4600000000000009</v>
      </c>
      <c r="AE58" s="138">
        <f t="shared" si="1"/>
        <v>2.2376543209876365E-2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29.145600000000002</v>
      </c>
      <c r="W59" s="133">
        <v>42682</v>
      </c>
      <c r="X59" s="10">
        <v>25.06</v>
      </c>
      <c r="Y59" s="10">
        <v>26.28</v>
      </c>
      <c r="Z59" s="10">
        <v>24.81</v>
      </c>
      <c r="AA59" s="10">
        <v>26.18</v>
      </c>
      <c r="AB59" s="95">
        <v>5437600</v>
      </c>
      <c r="AC59" s="10">
        <v>25.92</v>
      </c>
      <c r="AD59" s="2">
        <f t="shared" si="0"/>
        <v>1.4700000000000024</v>
      </c>
      <c r="AE59" s="138">
        <f t="shared" si="1"/>
        <v>4.2638777152051555E-2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28.828800000000001</v>
      </c>
      <c r="W60" s="133">
        <v>42681</v>
      </c>
      <c r="X60" s="10">
        <v>24.88</v>
      </c>
      <c r="Y60" s="10">
        <v>25.35</v>
      </c>
      <c r="Z60" s="10">
        <v>24.76</v>
      </c>
      <c r="AA60" s="10">
        <v>25.11</v>
      </c>
      <c r="AB60" s="95">
        <v>5524700</v>
      </c>
      <c r="AC60" s="10">
        <v>24.86</v>
      </c>
      <c r="AD60" s="2">
        <f t="shared" si="0"/>
        <v>0.58999999999999986</v>
      </c>
      <c r="AE60" s="138">
        <f t="shared" si="1"/>
        <v>2.5154639175257731E-2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28.512</v>
      </c>
      <c r="W61" s="133">
        <v>42678</v>
      </c>
      <c r="X61" s="10">
        <v>24.02</v>
      </c>
      <c r="Y61" s="10">
        <v>24.79</v>
      </c>
      <c r="Z61" s="10">
        <v>23.96</v>
      </c>
      <c r="AA61" s="10">
        <v>24.5</v>
      </c>
      <c r="AB61" s="95">
        <v>4357300</v>
      </c>
      <c r="AC61" s="10">
        <v>24.25</v>
      </c>
      <c r="AD61" s="2">
        <f t="shared" si="0"/>
        <v>0.82999999999999829</v>
      </c>
      <c r="AE61" s="138">
        <f t="shared" si="1"/>
        <v>1.4219991635298967E-2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42677</v>
      </c>
      <c r="X62" s="10">
        <v>24.58</v>
      </c>
      <c r="Y62" s="10">
        <v>24.65</v>
      </c>
      <c r="Z62" s="10">
        <v>24.07</v>
      </c>
      <c r="AA62" s="10">
        <v>24.15</v>
      </c>
      <c r="AB62" s="95">
        <v>5481700</v>
      </c>
      <c r="AC62" s="10">
        <v>23.91</v>
      </c>
      <c r="AD62" s="2">
        <f t="shared" si="0"/>
        <v>0.57999999999999829</v>
      </c>
      <c r="AE62" s="138">
        <f t="shared" si="1"/>
        <v>-2.3284313725490224E-2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42676</v>
      </c>
      <c r="X63" s="10">
        <v>24.53</v>
      </c>
      <c r="Y63" s="10">
        <v>25.04</v>
      </c>
      <c r="Z63" s="10">
        <v>24.21</v>
      </c>
      <c r="AA63" s="10">
        <v>24.73</v>
      </c>
      <c r="AB63" s="95">
        <v>7180500</v>
      </c>
      <c r="AC63" s="10">
        <v>24.48</v>
      </c>
      <c r="AD63" s="2">
        <f t="shared" si="0"/>
        <v>0.82999999999999829</v>
      </c>
      <c r="AE63" s="138">
        <f t="shared" si="1"/>
        <v>1.6611295681063121E-2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42675</v>
      </c>
      <c r="X64" s="10">
        <v>23.96</v>
      </c>
      <c r="Y64" s="10">
        <v>24.94</v>
      </c>
      <c r="Z64" s="10">
        <v>23.66</v>
      </c>
      <c r="AA64" s="10">
        <v>24.32</v>
      </c>
      <c r="AB64" s="95">
        <v>8046100</v>
      </c>
      <c r="AC64" s="10">
        <v>24.08</v>
      </c>
      <c r="AD64" s="2">
        <f t="shared" si="0"/>
        <v>1.2800000000000011</v>
      </c>
      <c r="AE64" s="138">
        <f t="shared" si="1"/>
        <v>3.3920137398024908E-2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42674</v>
      </c>
      <c r="X65" s="10">
        <v>23.72</v>
      </c>
      <c r="Y65" s="10">
        <v>23.9</v>
      </c>
      <c r="Z65" s="10">
        <v>23.26</v>
      </c>
      <c r="AA65" s="10">
        <v>23.53</v>
      </c>
      <c r="AB65" s="95">
        <v>4857100</v>
      </c>
      <c r="AC65" s="10">
        <v>23.29</v>
      </c>
      <c r="AD65" s="2">
        <f t="shared" si="0"/>
        <v>0.63999999999999702</v>
      </c>
      <c r="AE65" s="138">
        <f t="shared" si="1"/>
        <v>-1.1040339702760193E-2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42671</v>
      </c>
      <c r="X66" s="10">
        <v>23.99</v>
      </c>
      <c r="Y66" s="10">
        <v>24.29</v>
      </c>
      <c r="Z66" s="10">
        <v>23.53</v>
      </c>
      <c r="AA66" s="10">
        <v>23.79</v>
      </c>
      <c r="AB66" s="95">
        <v>3762700</v>
      </c>
      <c r="AC66" s="10">
        <v>23.55</v>
      </c>
      <c r="AD66" s="2">
        <f t="shared" si="0"/>
        <v>0.75999999999999801</v>
      </c>
      <c r="AE66" s="138">
        <f t="shared" si="1"/>
        <v>-5.9096665259603665E-3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42670</v>
      </c>
      <c r="X67" s="10">
        <v>25</v>
      </c>
      <c r="Y67" s="10">
        <v>25.07</v>
      </c>
      <c r="Z67" s="10">
        <v>23.83</v>
      </c>
      <c r="AA67" s="10">
        <v>23.93</v>
      </c>
      <c r="AB67" s="95">
        <v>5462100</v>
      </c>
      <c r="AC67" s="10">
        <v>23.69</v>
      </c>
      <c r="AD67" s="2">
        <f>Y67-Z67</f>
        <v>1.240000000000002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42669</v>
      </c>
      <c r="X68" s="10">
        <v>24.51</v>
      </c>
      <c r="Y68" s="10">
        <v>24.97</v>
      </c>
      <c r="Z68" s="10">
        <v>24.36</v>
      </c>
      <c r="AA68" s="10">
        <v>24.82</v>
      </c>
      <c r="AB68" s="95">
        <v>3447800</v>
      </c>
      <c r="AC68" s="10">
        <v>24.57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423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423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423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423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423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09" priority="35">
      <formula>F55&gt;0</formula>
    </cfRule>
    <cfRule type="expression" dxfId="608" priority="36">
      <formula>F55&lt;0</formula>
    </cfRule>
  </conditionalFormatting>
  <conditionalFormatting sqref="Q7">
    <cfRule type="expression" dxfId="607" priority="23">
      <formula>Q7&gt;0</formula>
    </cfRule>
    <cfRule type="expression" dxfId="606" priority="24">
      <formula>Q7&lt;0</formula>
    </cfRule>
  </conditionalFormatting>
  <conditionalFormatting sqref="Q8">
    <cfRule type="expression" dxfId="605" priority="21">
      <formula>Q8&gt;0</formula>
    </cfRule>
    <cfRule type="expression" dxfId="604" priority="22">
      <formula>Q8&lt;0</formula>
    </cfRule>
  </conditionalFormatting>
  <conditionalFormatting sqref="F42:F54">
    <cfRule type="expression" dxfId="603" priority="19">
      <formula>F42&gt;0</formula>
    </cfRule>
    <cfRule type="expression" dxfId="602" priority="20">
      <formula>F42&lt;0</formula>
    </cfRule>
  </conditionalFormatting>
  <conditionalFormatting sqref="H42:H54">
    <cfRule type="expression" dxfId="601" priority="17">
      <formula>H42&gt;0</formula>
    </cfRule>
    <cfRule type="expression" dxfId="600" priority="18">
      <formula>H42&lt;0</formula>
    </cfRule>
  </conditionalFormatting>
  <conditionalFormatting sqref="H58:H61">
    <cfRule type="expression" dxfId="599" priority="13">
      <formula>H58&gt;0</formula>
    </cfRule>
    <cfRule type="expression" dxfId="598" priority="14">
      <formula>H58&lt;0</formula>
    </cfRule>
  </conditionalFormatting>
  <conditionalFormatting sqref="F58:F61">
    <cfRule type="expression" dxfId="597" priority="15">
      <formula>F58&gt;0</formula>
    </cfRule>
    <cfRule type="expression" dxfId="596" priority="16">
      <formula>F58&lt;0</formula>
    </cfRule>
  </conditionalFormatting>
  <conditionalFormatting sqref="M84">
    <cfRule type="expression" dxfId="595" priority="11">
      <formula>M84&gt;0</formula>
    </cfRule>
    <cfRule type="expression" dxfId="594" priority="12">
      <formula>M84&lt;0</formula>
    </cfRule>
  </conditionalFormatting>
  <conditionalFormatting sqref="F23:F24 F27:F36">
    <cfRule type="expression" dxfId="593" priority="9">
      <formula>F23&gt;0</formula>
    </cfRule>
    <cfRule type="expression" dxfId="592" priority="10">
      <formula>F23&lt;0</formula>
    </cfRule>
  </conditionalFormatting>
  <conditionalFormatting sqref="H23:H24 H27:H36">
    <cfRule type="expression" dxfId="591" priority="7">
      <formula>H23&gt;0</formula>
    </cfRule>
    <cfRule type="expression" dxfId="590" priority="8">
      <formula>H23&lt;0</formula>
    </cfRule>
  </conditionalFormatting>
  <conditionalFormatting sqref="Q10">
    <cfRule type="expression" dxfId="589" priority="5">
      <formula>Q10&gt;0</formula>
    </cfRule>
    <cfRule type="expression" dxfId="588" priority="6">
      <formula>Q10&lt;0</formula>
    </cfRule>
  </conditionalFormatting>
  <conditionalFormatting sqref="F25:F26">
    <cfRule type="expression" dxfId="587" priority="3">
      <formula>F25&gt;0</formula>
    </cfRule>
    <cfRule type="expression" dxfId="586" priority="4">
      <formula>F25&lt;0</formula>
    </cfRule>
  </conditionalFormatting>
  <conditionalFormatting sqref="H25:H26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516</v>
      </c>
      <c r="B2" s="503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42766</v>
      </c>
      <c r="X2" s="10">
        <v>49.37</v>
      </c>
      <c r="Y2" s="10">
        <v>49.41</v>
      </c>
      <c r="Z2" s="10">
        <v>49.11</v>
      </c>
      <c r="AA2" s="10">
        <v>49.36</v>
      </c>
      <c r="AB2" s="95">
        <v>3610400</v>
      </c>
      <c r="AC2" s="10">
        <v>49.36</v>
      </c>
      <c r="AD2" s="2">
        <f>Y2-Z2</f>
        <v>0.29999999999999716</v>
      </c>
      <c r="AE2" s="138">
        <f>AC2/AC3-1</f>
        <v>4.8859934853420217E-3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42765</v>
      </c>
      <c r="X3" s="10">
        <v>49.04</v>
      </c>
      <c r="Y3" s="10">
        <v>49.15</v>
      </c>
      <c r="Z3" s="10">
        <v>48.89</v>
      </c>
      <c r="AA3" s="10">
        <v>49.12</v>
      </c>
      <c r="AB3" s="95">
        <v>2493800</v>
      </c>
      <c r="AC3" s="10">
        <v>49.12</v>
      </c>
      <c r="AD3" s="2">
        <f t="shared" ref="AD3:AD66" si="0">Y3-Z3</f>
        <v>0.25999999999999801</v>
      </c>
      <c r="AE3" s="138">
        <f t="shared" ref="AE3:AE66" si="1">AC3/AC4-1</f>
        <v>-8.2778114274177916E-3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69.5</v>
      </c>
      <c r="R4" s="505">
        <v>-1.3599999999999999E-2</v>
      </c>
      <c r="T4" s="163"/>
      <c r="U4" s="1"/>
      <c r="W4" s="133">
        <v>42762</v>
      </c>
      <c r="X4" s="10">
        <v>49.54</v>
      </c>
      <c r="Y4" s="10">
        <v>49.61</v>
      </c>
      <c r="Z4" s="10">
        <v>49.46</v>
      </c>
      <c r="AA4" s="10">
        <v>49.53</v>
      </c>
      <c r="AB4" s="95">
        <v>1349100</v>
      </c>
      <c r="AC4" s="10">
        <v>49.53</v>
      </c>
      <c r="AD4" s="2">
        <f t="shared" si="0"/>
        <v>0.14999999999999858</v>
      </c>
      <c r="AE4" s="138">
        <f t="shared" si="1"/>
        <v>-2.018570851836099E-4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2432.5</v>
      </c>
      <c r="W5" s="133">
        <v>42761</v>
      </c>
      <c r="X5" s="10">
        <v>49.65</v>
      </c>
      <c r="Y5" s="10">
        <v>49.7</v>
      </c>
      <c r="Z5" s="10">
        <v>49.46</v>
      </c>
      <c r="AA5" s="10">
        <v>49.54</v>
      </c>
      <c r="AB5" s="95">
        <v>2366100</v>
      </c>
      <c r="AC5" s="10">
        <v>49.54</v>
      </c>
      <c r="AD5" s="2">
        <f t="shared" si="0"/>
        <v>0.24000000000000199</v>
      </c>
      <c r="AE5" s="138">
        <f t="shared" si="1"/>
        <v>-6.4179703168872893E-3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42760</v>
      </c>
      <c r="X6" s="10">
        <v>49.64</v>
      </c>
      <c r="Y6" s="10">
        <v>49.88</v>
      </c>
      <c r="Z6" s="10">
        <v>49.63</v>
      </c>
      <c r="AA6" s="10">
        <v>49.86</v>
      </c>
      <c r="AB6" s="95">
        <v>2420900</v>
      </c>
      <c r="AC6" s="10">
        <v>49.86</v>
      </c>
      <c r="AD6" s="2">
        <f t="shared" si="0"/>
        <v>0.25</v>
      </c>
      <c r="AE6" s="138">
        <f t="shared" si="1"/>
        <v>1.1974832555307513E-2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-2.7999999999997272</v>
      </c>
      <c r="R7" s="30">
        <v>42800</v>
      </c>
      <c r="W7" s="133">
        <v>42759</v>
      </c>
      <c r="X7" s="10">
        <v>49.14</v>
      </c>
      <c r="Y7" s="10">
        <v>49.34</v>
      </c>
      <c r="Z7" s="10">
        <v>49.1</v>
      </c>
      <c r="AA7" s="10">
        <v>49.27</v>
      </c>
      <c r="AB7" s="95">
        <v>2244300</v>
      </c>
      <c r="AC7" s="10">
        <v>49.27</v>
      </c>
      <c r="AD7" s="2">
        <f t="shared" si="0"/>
        <v>0.24000000000000199</v>
      </c>
      <c r="AE7" s="138">
        <f t="shared" si="1"/>
        <v>2.2375915378358702E-3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-2.7999999999997272</v>
      </c>
      <c r="W8" s="133">
        <v>42758</v>
      </c>
      <c r="X8" s="10">
        <v>49.02</v>
      </c>
      <c r="Y8" s="10">
        <v>49.2</v>
      </c>
      <c r="Z8" s="10">
        <v>48.89</v>
      </c>
      <c r="AA8" s="10">
        <v>49.16</v>
      </c>
      <c r="AB8" s="95">
        <v>4429200</v>
      </c>
      <c r="AC8" s="10">
        <v>49.16</v>
      </c>
      <c r="AD8" s="2">
        <f t="shared" si="0"/>
        <v>0.31000000000000227</v>
      </c>
      <c r="AE8" s="138">
        <f t="shared" si="1"/>
        <v>3.2653061224490187E-3</v>
      </c>
    </row>
    <row r="9" spans="1:31" x14ac:dyDescent="0.25">
      <c r="H9" s="72"/>
      <c r="O9" s="11" t="s">
        <v>214</v>
      </c>
      <c r="Q9" s="138">
        <f>IF(Q2=0, 0, Q8/Q6)</f>
        <v>-1.1497556769185428E-3</v>
      </c>
      <c r="W9" s="133">
        <v>42755</v>
      </c>
      <c r="X9" s="10">
        <v>48.84</v>
      </c>
      <c r="Y9" s="10">
        <v>49.03</v>
      </c>
      <c r="Z9" s="10">
        <v>48.83</v>
      </c>
      <c r="AA9" s="10">
        <v>49</v>
      </c>
      <c r="AB9" s="95">
        <v>3667100</v>
      </c>
      <c r="AC9" s="10">
        <v>49</v>
      </c>
      <c r="AD9" s="2">
        <f t="shared" si="0"/>
        <v>0.20000000000000284</v>
      </c>
      <c r="AE9" s="138">
        <f t="shared" si="1"/>
        <v>5.5407346603735252E-3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42754</v>
      </c>
      <c r="X10" s="10">
        <v>48.73</v>
      </c>
      <c r="Y10" s="10">
        <v>48.82</v>
      </c>
      <c r="Z10" s="10">
        <v>48.56</v>
      </c>
      <c r="AA10" s="10">
        <v>48.73</v>
      </c>
      <c r="AB10" s="95">
        <v>3592900</v>
      </c>
      <c r="AC10" s="10">
        <v>48.73</v>
      </c>
      <c r="AD10" s="2">
        <f t="shared" si="0"/>
        <v>0.25999999999999801</v>
      </c>
      <c r="AE10" s="138">
        <f t="shared" si="1"/>
        <v>-2.0479213598197932E-3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42753</v>
      </c>
      <c r="X11" s="10">
        <v>48.88</v>
      </c>
      <c r="Y11" s="10">
        <v>49</v>
      </c>
      <c r="Z11" s="10">
        <v>48.73</v>
      </c>
      <c r="AA11" s="10">
        <v>48.83</v>
      </c>
      <c r="AB11" s="95">
        <v>2556500</v>
      </c>
      <c r="AC11" s="10">
        <v>48.83</v>
      </c>
      <c r="AD11" s="2">
        <f t="shared" si="0"/>
        <v>0.27000000000000313</v>
      </c>
      <c r="AE11" s="138">
        <f t="shared" si="1"/>
        <v>-4.0791352233326972E-3</v>
      </c>
    </row>
    <row r="12" spans="1:31" x14ac:dyDescent="0.25">
      <c r="H12" s="72"/>
      <c r="W12" s="133">
        <v>42752</v>
      </c>
      <c r="X12" s="10">
        <v>49.04</v>
      </c>
      <c r="Y12" s="10">
        <v>49.12</v>
      </c>
      <c r="Z12" s="10">
        <v>48.97</v>
      </c>
      <c r="AA12" s="10">
        <v>49.03</v>
      </c>
      <c r="AB12" s="95">
        <v>4644000</v>
      </c>
      <c r="AC12" s="10">
        <v>49.03</v>
      </c>
      <c r="AD12" s="2">
        <f t="shared" si="0"/>
        <v>0.14999999999999858</v>
      </c>
      <c r="AE12" s="138">
        <f t="shared" si="1"/>
        <v>0</v>
      </c>
    </row>
    <row r="13" spans="1:31" x14ac:dyDescent="0.25">
      <c r="H13" s="72"/>
      <c r="W13" s="133">
        <v>42748</v>
      </c>
      <c r="X13" s="10">
        <v>49.03</v>
      </c>
      <c r="Y13" s="10">
        <v>49.09</v>
      </c>
      <c r="Z13" s="10">
        <v>48.89</v>
      </c>
      <c r="AA13" s="10">
        <v>49.03</v>
      </c>
      <c r="AB13" s="95">
        <v>2791500</v>
      </c>
      <c r="AC13" s="10">
        <v>49.03</v>
      </c>
      <c r="AD13" s="2">
        <f t="shared" si="0"/>
        <v>0.20000000000000284</v>
      </c>
      <c r="AE13" s="138">
        <f t="shared" si="1"/>
        <v>4.3015157722245956E-3</v>
      </c>
    </row>
    <row r="14" spans="1:31" x14ac:dyDescent="0.25">
      <c r="H14" s="72"/>
      <c r="W14" s="133">
        <v>42747</v>
      </c>
      <c r="X14" s="10">
        <v>48.88</v>
      </c>
      <c r="Y14" s="10">
        <v>48.98</v>
      </c>
      <c r="Z14" s="10">
        <v>48.73</v>
      </c>
      <c r="AA14" s="10">
        <v>48.82</v>
      </c>
      <c r="AB14" s="95">
        <v>6740600</v>
      </c>
      <c r="AC14" s="10">
        <v>48.82</v>
      </c>
      <c r="AD14" s="2">
        <f t="shared" si="0"/>
        <v>0.25</v>
      </c>
      <c r="AE14" s="138">
        <f t="shared" si="1"/>
        <v>1.0252204223908379E-3</v>
      </c>
    </row>
    <row r="15" spans="1:31" x14ac:dyDescent="0.25">
      <c r="H15" s="72"/>
      <c r="W15" s="133">
        <v>42746</v>
      </c>
      <c r="X15" s="10">
        <v>48.41</v>
      </c>
      <c r="Y15" s="10">
        <v>48.81</v>
      </c>
      <c r="Z15" s="10">
        <v>48.32</v>
      </c>
      <c r="AA15" s="10">
        <v>48.77</v>
      </c>
      <c r="AB15" s="95">
        <v>4040400</v>
      </c>
      <c r="AC15" s="10">
        <v>48.77</v>
      </c>
      <c r="AD15" s="2">
        <f t="shared" si="0"/>
        <v>0.49000000000000199</v>
      </c>
      <c r="AE15" s="138">
        <f t="shared" si="1"/>
        <v>5.1525144270403445E-3</v>
      </c>
    </row>
    <row r="16" spans="1:31" x14ac:dyDescent="0.25">
      <c r="H16" s="72"/>
      <c r="W16" s="133">
        <v>42745</v>
      </c>
      <c r="X16" s="10">
        <v>48.55</v>
      </c>
      <c r="Y16" s="10">
        <v>48.71</v>
      </c>
      <c r="Z16" s="10">
        <v>48.52</v>
      </c>
      <c r="AA16" s="10">
        <v>48.52</v>
      </c>
      <c r="AB16" s="95">
        <v>2660800</v>
      </c>
      <c r="AC16" s="10">
        <v>48.52</v>
      </c>
      <c r="AD16" s="2">
        <f t="shared" si="0"/>
        <v>0.18999999999999773</v>
      </c>
      <c r="AE16" s="138">
        <f t="shared" si="1"/>
        <v>-2.0605810838647542E-4</v>
      </c>
    </row>
    <row r="17" spans="1:31" x14ac:dyDescent="0.25">
      <c r="W17" s="133">
        <v>42744</v>
      </c>
      <c r="X17" s="10">
        <v>48.41</v>
      </c>
      <c r="Y17" s="10">
        <v>48.59</v>
      </c>
      <c r="Z17" s="10">
        <v>48.32</v>
      </c>
      <c r="AA17" s="10">
        <v>48.53</v>
      </c>
      <c r="AB17" s="95">
        <v>2341400</v>
      </c>
      <c r="AC17" s="10">
        <v>48.53</v>
      </c>
      <c r="AD17" s="2">
        <f t="shared" si="0"/>
        <v>0.27000000000000313</v>
      </c>
      <c r="AE17" s="138">
        <f t="shared" si="1"/>
        <v>-3.4907597535934753E-3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48.68</v>
      </c>
      <c r="Y18" s="10">
        <v>48.82</v>
      </c>
      <c r="Z18" s="10">
        <v>48.62</v>
      </c>
      <c r="AA18" s="10">
        <v>48.7</v>
      </c>
      <c r="AB18" s="95">
        <v>2808900</v>
      </c>
      <c r="AC18" s="10">
        <v>48.7</v>
      </c>
      <c r="AD18" s="2">
        <f t="shared" si="0"/>
        <v>0.20000000000000284</v>
      </c>
      <c r="AE18" s="138">
        <f t="shared" si="1"/>
        <v>-4.903964037596964E-3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48.58</v>
      </c>
      <c r="Y19" s="10">
        <v>49</v>
      </c>
      <c r="Z19" s="10">
        <v>48.58</v>
      </c>
      <c r="AA19" s="10">
        <v>48.94</v>
      </c>
      <c r="AB19" s="95">
        <v>5147600</v>
      </c>
      <c r="AC19" s="10">
        <v>48.94</v>
      </c>
      <c r="AD19" s="2">
        <f t="shared" si="0"/>
        <v>0.42000000000000171</v>
      </c>
      <c r="AE19" s="138">
        <f t="shared" si="1"/>
        <v>9.0721649484535316E-3</v>
      </c>
    </row>
    <row r="20" spans="1:31" x14ac:dyDescent="0.25">
      <c r="W20" s="133">
        <v>42739</v>
      </c>
      <c r="X20" s="10">
        <v>48.21</v>
      </c>
      <c r="Y20" s="10">
        <v>48.5</v>
      </c>
      <c r="Z20" s="10">
        <v>48.13</v>
      </c>
      <c r="AA20" s="10">
        <v>48.5</v>
      </c>
      <c r="AB20" s="95">
        <v>2781900</v>
      </c>
      <c r="AC20" s="10">
        <v>48.5</v>
      </c>
      <c r="AD20" s="2">
        <f t="shared" si="0"/>
        <v>0.36999999999999744</v>
      </c>
      <c r="AE20" s="138">
        <f t="shared" si="1"/>
        <v>8.3160083160083165E-3</v>
      </c>
    </row>
    <row r="21" spans="1:31" x14ac:dyDescent="0.25">
      <c r="W21" s="133">
        <v>42738</v>
      </c>
      <c r="X21" s="10">
        <v>48.01</v>
      </c>
      <c r="Y21" s="10">
        <v>48.14</v>
      </c>
      <c r="Z21" s="10">
        <v>47.94</v>
      </c>
      <c r="AA21" s="10">
        <v>48.1</v>
      </c>
      <c r="AB21" s="95">
        <v>3816500</v>
      </c>
      <c r="AC21" s="10">
        <v>48.1</v>
      </c>
      <c r="AD21" s="2">
        <f t="shared" si="0"/>
        <v>0.20000000000000284</v>
      </c>
      <c r="AE21" s="138">
        <f t="shared" si="1"/>
        <v>3.3375052148518769E-3</v>
      </c>
    </row>
    <row r="22" spans="1:31" x14ac:dyDescent="0.25">
      <c r="W22" s="133">
        <v>42734</v>
      </c>
      <c r="X22" s="10">
        <v>48.11</v>
      </c>
      <c r="Y22" s="10">
        <v>48.21</v>
      </c>
      <c r="Z22" s="10">
        <v>47.83</v>
      </c>
      <c r="AA22" s="10">
        <v>47.94</v>
      </c>
      <c r="AB22" s="95">
        <v>4786600</v>
      </c>
      <c r="AC22" s="10">
        <v>47.94</v>
      </c>
      <c r="AD22" s="2">
        <f t="shared" si="0"/>
        <v>0.38000000000000256</v>
      </c>
      <c r="AE22" s="138">
        <f t="shared" si="1"/>
        <v>5.4530201342282147E-3</v>
      </c>
    </row>
    <row r="23" spans="1:31" x14ac:dyDescent="0.25">
      <c r="W23" s="133">
        <v>42733</v>
      </c>
      <c r="X23" s="10">
        <v>47.56</v>
      </c>
      <c r="Y23" s="10">
        <v>47.73</v>
      </c>
      <c r="Z23" s="10">
        <v>47.56</v>
      </c>
      <c r="AA23" s="10">
        <v>47.68</v>
      </c>
      <c r="AB23" s="95">
        <v>4123900</v>
      </c>
      <c r="AC23" s="10">
        <v>47.68</v>
      </c>
      <c r="AD23" s="2">
        <f t="shared" si="0"/>
        <v>0.1699999999999946</v>
      </c>
      <c r="AE23" s="138">
        <f t="shared" si="1"/>
        <v>6.9693769799366034E-3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47.45</v>
      </c>
      <c r="Y24" s="10">
        <v>47.5</v>
      </c>
      <c r="Z24" s="10">
        <v>47.27</v>
      </c>
      <c r="AA24" s="10">
        <v>47.35</v>
      </c>
      <c r="AB24" s="95">
        <v>2599500</v>
      </c>
      <c r="AC24" s="10">
        <v>47.35</v>
      </c>
      <c r="AD24" s="2">
        <f t="shared" si="0"/>
        <v>0.22999999999999687</v>
      </c>
      <c r="AE24" s="138">
        <f t="shared" si="1"/>
        <v>-6.2959076600209718E-3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:F37" si="3">C25*(E25-D25)</f>
        <v>-2.7999999999999403</v>
      </c>
      <c r="G25" s="40">
        <f t="shared" ref="G25:G37" si="4">D25*C25</f>
        <v>2435.2999999999997</v>
      </c>
      <c r="H25" s="231">
        <f t="shared" ref="H25:H37" si="5">(E25-D25)/D25</f>
        <v>-1.1497556769186302E-3</v>
      </c>
      <c r="I25" s="40"/>
      <c r="W25" s="133">
        <v>42731</v>
      </c>
      <c r="X25" s="10">
        <v>47.61</v>
      </c>
      <c r="Y25" s="10">
        <v>47.7</v>
      </c>
      <c r="Z25" s="10">
        <v>47.59</v>
      </c>
      <c r="AA25" s="10">
        <v>47.65</v>
      </c>
      <c r="AB25" s="95">
        <v>2252200</v>
      </c>
      <c r="AC25" s="10">
        <v>47.65</v>
      </c>
      <c r="AD25" s="2">
        <f t="shared" si="0"/>
        <v>0.10999999999999943</v>
      </c>
      <c r="AE25" s="138">
        <f t="shared" si="1"/>
        <v>1.4712063892392546E-3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42727</v>
      </c>
      <c r="X26" s="10">
        <v>47.42</v>
      </c>
      <c r="Y26" s="10">
        <v>47.58</v>
      </c>
      <c r="Z26" s="10">
        <v>47.41</v>
      </c>
      <c r="AA26" s="10">
        <v>47.58</v>
      </c>
      <c r="AB26" s="95">
        <v>2410700</v>
      </c>
      <c r="AC26" s="10">
        <v>47.58</v>
      </c>
      <c r="AD26" s="2">
        <f t="shared" si="0"/>
        <v>0.17000000000000171</v>
      </c>
      <c r="AE26" s="138">
        <f t="shared" si="1"/>
        <v>4.0092846592107989E-3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42726</v>
      </c>
      <c r="X27" s="10">
        <v>47.5</v>
      </c>
      <c r="Y27" s="10">
        <v>47.59</v>
      </c>
      <c r="Z27" s="10">
        <v>47.35</v>
      </c>
      <c r="AA27" s="10">
        <v>47.39</v>
      </c>
      <c r="AB27" s="95">
        <v>3123900</v>
      </c>
      <c r="AC27" s="10">
        <v>47.39</v>
      </c>
      <c r="AD27" s="2">
        <f t="shared" si="0"/>
        <v>0.24000000000000199</v>
      </c>
      <c r="AE27" s="138">
        <f t="shared" si="1"/>
        <v>-1.8955349620892736E-3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42725</v>
      </c>
      <c r="X28" s="10">
        <v>47.47</v>
      </c>
      <c r="Y28" s="10">
        <v>47.54</v>
      </c>
      <c r="Z28" s="10">
        <v>47.43</v>
      </c>
      <c r="AA28" s="10">
        <v>47.48</v>
      </c>
      <c r="AB28" s="95">
        <v>5485700</v>
      </c>
      <c r="AC28" s="10">
        <v>47.48</v>
      </c>
      <c r="AD28" s="2">
        <f t="shared" si="0"/>
        <v>0.10999999999999943</v>
      </c>
      <c r="AE28" s="138">
        <f t="shared" si="1"/>
        <v>2.5337837837837718E-3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42724</v>
      </c>
      <c r="X29" s="10">
        <v>47.27</v>
      </c>
      <c r="Y29" s="10">
        <v>47.42</v>
      </c>
      <c r="Z29" s="10">
        <v>47.21</v>
      </c>
      <c r="AA29" s="10">
        <v>47.36</v>
      </c>
      <c r="AB29" s="95">
        <v>4269700</v>
      </c>
      <c r="AC29" s="10">
        <v>47.36</v>
      </c>
      <c r="AD29" s="2">
        <f t="shared" si="0"/>
        <v>0.21000000000000085</v>
      </c>
      <c r="AE29" s="138" t="e">
        <f t="shared" si="1"/>
        <v>#DIV/0!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42724</v>
      </c>
      <c r="X30" s="10" t="s">
        <v>373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42723</v>
      </c>
      <c r="X31" s="10">
        <v>47.55</v>
      </c>
      <c r="Y31" s="10">
        <v>47.71</v>
      </c>
      <c r="Z31" s="10">
        <v>47.44</v>
      </c>
      <c r="AA31" s="10">
        <v>47.46</v>
      </c>
      <c r="AB31" s="95">
        <v>5669000</v>
      </c>
      <c r="AC31" s="10">
        <v>47.23</v>
      </c>
      <c r="AD31" s="2">
        <f t="shared" si="0"/>
        <v>0.27000000000000313</v>
      </c>
      <c r="AE31" s="138">
        <f t="shared" si="1"/>
        <v>-3.5864978902954148E-3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42720</v>
      </c>
      <c r="X32" s="10">
        <v>47.52</v>
      </c>
      <c r="Y32" s="10">
        <v>47.78</v>
      </c>
      <c r="Z32" s="10">
        <v>47.47</v>
      </c>
      <c r="AA32" s="10">
        <v>47.63</v>
      </c>
      <c r="AB32" s="95">
        <v>3755800</v>
      </c>
      <c r="AC32" s="10">
        <v>47.4</v>
      </c>
      <c r="AD32" s="2">
        <f t="shared" si="0"/>
        <v>0.31000000000000227</v>
      </c>
      <c r="AE32" s="138">
        <f t="shared" si="1"/>
        <v>5.0890585241729624E-3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42719</v>
      </c>
      <c r="X33" s="10">
        <v>47.35</v>
      </c>
      <c r="Y33" s="10">
        <v>47.46</v>
      </c>
      <c r="Z33" s="10">
        <v>47.26</v>
      </c>
      <c r="AA33" s="10">
        <v>47.39</v>
      </c>
      <c r="AB33" s="95">
        <v>3651200</v>
      </c>
      <c r="AC33" s="10">
        <v>47.16</v>
      </c>
      <c r="AD33" s="2">
        <f t="shared" si="0"/>
        <v>0.20000000000000284</v>
      </c>
      <c r="AE33" s="138">
        <f t="shared" si="1"/>
        <v>-6.3572790845523031E-4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42718</v>
      </c>
      <c r="X34" s="10">
        <v>48.05</v>
      </c>
      <c r="Y34" s="10">
        <v>48.23</v>
      </c>
      <c r="Z34" s="10">
        <v>47.36</v>
      </c>
      <c r="AA34" s="10">
        <v>47.42</v>
      </c>
      <c r="AB34" s="95">
        <v>4537100</v>
      </c>
      <c r="AC34" s="10">
        <v>47.19</v>
      </c>
      <c r="AD34" s="2">
        <f t="shared" si="0"/>
        <v>0.86999999999999744</v>
      </c>
      <c r="AE34" s="138">
        <f t="shared" si="1"/>
        <v>-1.5644555694618312E-2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42717</v>
      </c>
      <c r="X35" s="10">
        <v>47.99</v>
      </c>
      <c r="Y35" s="10">
        <v>48.33</v>
      </c>
      <c r="Z35" s="10">
        <v>47.99</v>
      </c>
      <c r="AA35" s="10">
        <v>48.17</v>
      </c>
      <c r="AB35" s="95">
        <v>3382000</v>
      </c>
      <c r="AC35" s="10">
        <v>47.94</v>
      </c>
      <c r="AD35" s="2">
        <f t="shared" si="0"/>
        <v>0.33999999999999631</v>
      </c>
      <c r="AE35" s="138">
        <f t="shared" si="1"/>
        <v>1.0752688172043001E-2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42716</v>
      </c>
      <c r="X36" s="10">
        <v>47.57</v>
      </c>
      <c r="Y36" s="10">
        <v>47.8</v>
      </c>
      <c r="Z36" s="10">
        <v>47.52</v>
      </c>
      <c r="AA36" s="10">
        <v>47.66</v>
      </c>
      <c r="AB36" s="95">
        <v>2894400</v>
      </c>
      <c r="AC36" s="10">
        <v>47.43</v>
      </c>
      <c r="AD36" s="2">
        <f t="shared" si="0"/>
        <v>0.27999999999999403</v>
      </c>
      <c r="AE36" s="138">
        <f t="shared" si="1"/>
        <v>-1.4736842105262937E-3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42713</v>
      </c>
      <c r="X37" s="10">
        <v>47.53</v>
      </c>
      <c r="Y37" s="10">
        <v>47.74</v>
      </c>
      <c r="Z37" s="10">
        <v>47.44</v>
      </c>
      <c r="AA37" s="10">
        <v>47.73</v>
      </c>
      <c r="AB37" s="95">
        <v>3177200</v>
      </c>
      <c r="AC37" s="10">
        <v>47.5</v>
      </c>
      <c r="AD37" s="2">
        <f t="shared" si="0"/>
        <v>0.30000000000000426</v>
      </c>
      <c r="AE37" s="138">
        <f t="shared" si="1"/>
        <v>5.5038103302285091E-3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42712</v>
      </c>
      <c r="X38" s="10">
        <v>47.48</v>
      </c>
      <c r="Y38" s="10">
        <v>47.55</v>
      </c>
      <c r="Z38" s="10">
        <v>47.3</v>
      </c>
      <c r="AA38" s="10">
        <v>47.47</v>
      </c>
      <c r="AB38" s="95">
        <v>5131300</v>
      </c>
      <c r="AC38" s="10">
        <v>47.24</v>
      </c>
      <c r="AD38" s="2">
        <f t="shared" si="0"/>
        <v>0.25</v>
      </c>
      <c r="AE38" s="138">
        <f t="shared" si="1"/>
        <v>-5.8922558922559487E-3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42711</v>
      </c>
      <c r="X39" s="10">
        <v>47.19</v>
      </c>
      <c r="Y39" s="10">
        <v>47.86</v>
      </c>
      <c r="Z39" s="10">
        <v>47.19</v>
      </c>
      <c r="AA39" s="10">
        <v>47.75</v>
      </c>
      <c r="AB39" s="95">
        <v>3526900</v>
      </c>
      <c r="AC39" s="10">
        <v>47.52</v>
      </c>
      <c r="AD39" s="2">
        <f t="shared" si="0"/>
        <v>0.67000000000000171</v>
      </c>
      <c r="AE39" s="138">
        <f t="shared" si="1"/>
        <v>1.343570057581589E-2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42710</v>
      </c>
      <c r="X40" s="10">
        <v>46.7</v>
      </c>
      <c r="Y40" s="10">
        <v>47.13</v>
      </c>
      <c r="Z40" s="10">
        <v>46.7</v>
      </c>
      <c r="AA40" s="10">
        <v>47.11</v>
      </c>
      <c r="AB40" s="95">
        <v>4126500</v>
      </c>
      <c r="AC40" s="10">
        <v>46.89</v>
      </c>
      <c r="AD40" s="2">
        <f t="shared" si="0"/>
        <v>0.42999999999999972</v>
      </c>
      <c r="AE40" s="138">
        <f t="shared" si="1"/>
        <v>9.2552733534223552E-3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76.45</v>
      </c>
      <c r="Q41" s="2"/>
      <c r="W41" s="133">
        <v>42709</v>
      </c>
      <c r="X41" s="10">
        <v>46.42</v>
      </c>
      <c r="Y41" s="10">
        <v>46.73</v>
      </c>
      <c r="Z41" s="10">
        <v>46.35</v>
      </c>
      <c r="AA41" s="10">
        <v>46.68</v>
      </c>
      <c r="AB41" s="95">
        <v>4250100</v>
      </c>
      <c r="AC41" s="10">
        <v>46.46</v>
      </c>
      <c r="AD41" s="2">
        <f t="shared" si="0"/>
        <v>0.37999999999999545</v>
      </c>
      <c r="AE41" s="138">
        <f t="shared" si="1"/>
        <v>1.5075376884422065E-2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75.75500000000001</v>
      </c>
      <c r="Q42" s="2"/>
      <c r="T42" s="91" t="s">
        <v>113</v>
      </c>
      <c r="W42" s="133">
        <v>42706</v>
      </c>
      <c r="X42" s="10">
        <v>45.67</v>
      </c>
      <c r="Y42" s="10">
        <v>46.1</v>
      </c>
      <c r="Z42" s="10">
        <v>45.65</v>
      </c>
      <c r="AA42" s="10">
        <v>45.99</v>
      </c>
      <c r="AB42" s="95">
        <v>5255800</v>
      </c>
      <c r="AC42" s="10">
        <v>45.77</v>
      </c>
      <c r="AD42" s="2">
        <f t="shared" si="0"/>
        <v>0.45000000000000284</v>
      </c>
      <c r="AE42" s="138">
        <f t="shared" si="1"/>
        <v>3.2880315651031555E-3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75.06</v>
      </c>
      <c r="Q43" s="2"/>
      <c r="T43" s="128" t="s">
        <v>98</v>
      </c>
      <c r="U43" s="98">
        <v>49.36</v>
      </c>
      <c r="W43" s="133">
        <v>42705</v>
      </c>
      <c r="X43" s="10">
        <v>45.85</v>
      </c>
      <c r="Y43" s="10">
        <v>45.96</v>
      </c>
      <c r="Z43" s="10">
        <v>45.72</v>
      </c>
      <c r="AA43" s="10">
        <v>45.84</v>
      </c>
      <c r="AB43" s="95">
        <v>2651500</v>
      </c>
      <c r="AC43" s="10">
        <v>45.62</v>
      </c>
      <c r="AD43" s="2">
        <f t="shared" si="0"/>
        <v>0.24000000000000199</v>
      </c>
      <c r="AE43" s="138">
        <f t="shared" si="1"/>
        <v>-1.5320639089516641E-3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74.365000000000009</v>
      </c>
      <c r="Q44" s="2"/>
      <c r="T44" s="93" t="s">
        <v>99</v>
      </c>
      <c r="U44" s="88">
        <v>49.64</v>
      </c>
      <c r="W44" s="133">
        <v>42704</v>
      </c>
      <c r="X44" s="10">
        <v>46.03</v>
      </c>
      <c r="Y44" s="10">
        <v>46.08</v>
      </c>
      <c r="Z44" s="10">
        <v>45.82</v>
      </c>
      <c r="AA44" s="10">
        <v>45.91</v>
      </c>
      <c r="AB44" s="95">
        <v>4140400</v>
      </c>
      <c r="AC44" s="10">
        <v>45.69</v>
      </c>
      <c r="AD44" s="2">
        <f t="shared" si="0"/>
        <v>0.25999999999999801</v>
      </c>
      <c r="AE44" s="138">
        <f t="shared" si="1"/>
        <v>-6.5616797900269752E-4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6"/>
        <v>73.67</v>
      </c>
      <c r="Q45" s="2"/>
      <c r="T45" s="93" t="s">
        <v>100</v>
      </c>
      <c r="U45" s="88" t="s">
        <v>129</v>
      </c>
      <c r="W45" s="133">
        <v>42703</v>
      </c>
      <c r="X45" s="10">
        <v>45.58</v>
      </c>
      <c r="Y45" s="10">
        <v>46</v>
      </c>
      <c r="Z45" s="10">
        <v>45.55</v>
      </c>
      <c r="AA45" s="10">
        <v>45.94</v>
      </c>
      <c r="AB45" s="95">
        <v>2878900</v>
      </c>
      <c r="AC45" s="10">
        <v>45.72</v>
      </c>
      <c r="AD45" s="2">
        <f t="shared" si="0"/>
        <v>0.45000000000000284</v>
      </c>
      <c r="AE45" s="138">
        <f t="shared" si="1"/>
        <v>8.8261253309795951E-3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72.975000000000009</v>
      </c>
      <c r="Q46" s="2"/>
      <c r="T46" s="93" t="s">
        <v>101</v>
      </c>
      <c r="U46" s="88" t="s">
        <v>129</v>
      </c>
      <c r="W46" s="133">
        <v>42702</v>
      </c>
      <c r="X46" s="10">
        <v>45.75</v>
      </c>
      <c r="Y46" s="10">
        <v>45.76</v>
      </c>
      <c r="Z46" s="10">
        <v>45.52</v>
      </c>
      <c r="AA46" s="10">
        <v>45.54</v>
      </c>
      <c r="AB46" s="95">
        <v>2503900</v>
      </c>
      <c r="AC46" s="10">
        <v>45.32</v>
      </c>
      <c r="AD46" s="2">
        <f t="shared" si="0"/>
        <v>0.23999999999999488</v>
      </c>
      <c r="AE46" s="138">
        <f t="shared" si="1"/>
        <v>-1.1774967291757532E-2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6"/>
        <v>72.28</v>
      </c>
      <c r="Q47" s="2"/>
      <c r="T47" s="93" t="s">
        <v>360</v>
      </c>
      <c r="U47" s="88">
        <v>49.34</v>
      </c>
      <c r="W47" s="133">
        <v>42699</v>
      </c>
      <c r="X47" s="10">
        <v>46.01</v>
      </c>
      <c r="Y47" s="10">
        <v>46.08</v>
      </c>
      <c r="Z47" s="10">
        <v>45.96</v>
      </c>
      <c r="AA47" s="10">
        <v>46.08</v>
      </c>
      <c r="AB47" s="95">
        <v>1345300</v>
      </c>
      <c r="AC47" s="10">
        <v>45.86</v>
      </c>
      <c r="AD47" s="2">
        <f t="shared" si="0"/>
        <v>0.11999999999999744</v>
      </c>
      <c r="AE47" s="138">
        <f t="shared" si="1"/>
        <v>8.3553210202287342E-3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71.585000000000008</v>
      </c>
      <c r="Q48" s="2"/>
      <c r="T48" s="93" t="s">
        <v>361</v>
      </c>
      <c r="U48" s="88" t="s">
        <v>394</v>
      </c>
      <c r="W48" s="133">
        <v>42697</v>
      </c>
      <c r="X48" s="10">
        <v>45.45</v>
      </c>
      <c r="Y48" s="10">
        <v>45.74</v>
      </c>
      <c r="Z48" s="10">
        <v>45.36</v>
      </c>
      <c r="AA48" s="10">
        <v>45.7</v>
      </c>
      <c r="AB48" s="95">
        <v>2342000</v>
      </c>
      <c r="AC48" s="10">
        <v>45.48</v>
      </c>
      <c r="AD48" s="2">
        <f t="shared" si="0"/>
        <v>0.38000000000000256</v>
      </c>
      <c r="AE48" s="138">
        <f t="shared" si="1"/>
        <v>-7.2036673215456482E-3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70.89</v>
      </c>
      <c r="Q49" s="2"/>
      <c r="T49" s="93" t="s">
        <v>362</v>
      </c>
      <c r="U49" s="452">
        <v>-3.7000000000000002E-3</v>
      </c>
      <c r="W49" s="133">
        <v>42696</v>
      </c>
      <c r="X49" s="10">
        <v>46.02</v>
      </c>
      <c r="Y49" s="10">
        <v>46.07</v>
      </c>
      <c r="Z49" s="10">
        <v>45.82</v>
      </c>
      <c r="AA49" s="10">
        <v>46.03</v>
      </c>
      <c r="AB49" s="95">
        <v>2320000</v>
      </c>
      <c r="AC49" s="10">
        <v>45.81</v>
      </c>
      <c r="AD49" s="2">
        <f t="shared" si="0"/>
        <v>0.25</v>
      </c>
      <c r="AE49" s="138">
        <f t="shared" si="1"/>
        <v>8.7393489185050299E-4</v>
      </c>
    </row>
    <row r="50" spans="1:31" x14ac:dyDescent="0.25">
      <c r="O50" s="83">
        <v>1.01</v>
      </c>
      <c r="P50" s="83">
        <f t="shared" si="6"/>
        <v>70.195000000000007</v>
      </c>
      <c r="Q50" s="2"/>
      <c r="T50" s="93"/>
      <c r="U50" s="88"/>
      <c r="W50" s="133">
        <v>42695</v>
      </c>
      <c r="X50" s="10">
        <v>45.77</v>
      </c>
      <c r="Y50" s="10">
        <v>46</v>
      </c>
      <c r="Z50" s="10">
        <v>45.75</v>
      </c>
      <c r="AA50" s="10">
        <v>45.99</v>
      </c>
      <c r="AB50" s="95">
        <v>3711400</v>
      </c>
      <c r="AC50" s="10">
        <v>45.77</v>
      </c>
      <c r="AD50" s="2">
        <f t="shared" si="0"/>
        <v>0.25</v>
      </c>
      <c r="AE50" s="138">
        <f t="shared" si="1"/>
        <v>8.5940943146760596E-3</v>
      </c>
    </row>
    <row r="51" spans="1:31" x14ac:dyDescent="0.25">
      <c r="O51" s="83">
        <v>1</v>
      </c>
      <c r="P51" s="83">
        <f t="shared" si="6"/>
        <v>69.5</v>
      </c>
      <c r="Q51" s="2"/>
      <c r="T51" s="93" t="s">
        <v>105</v>
      </c>
      <c r="U51" s="88" t="s">
        <v>584</v>
      </c>
      <c r="W51" s="133">
        <v>42692</v>
      </c>
      <c r="X51" s="10">
        <v>45.74</v>
      </c>
      <c r="Y51" s="10">
        <v>45.77</v>
      </c>
      <c r="Z51" s="10">
        <v>45.52</v>
      </c>
      <c r="AA51" s="10">
        <v>45.6</v>
      </c>
      <c r="AB51" s="95">
        <v>3894600</v>
      </c>
      <c r="AC51" s="10">
        <v>45.38</v>
      </c>
      <c r="AD51" s="2">
        <f t="shared" si="0"/>
        <v>0.25</v>
      </c>
      <c r="AE51" s="138">
        <f t="shared" si="1"/>
        <v>-1.0250817884405627E-2</v>
      </c>
    </row>
    <row r="52" spans="1:31" x14ac:dyDescent="0.25">
      <c r="O52" s="83">
        <v>0.99</v>
      </c>
      <c r="P52" s="83">
        <f t="shared" si="6"/>
        <v>68.804999999999993</v>
      </c>
      <c r="Q52" s="2"/>
      <c r="T52" s="93" t="s">
        <v>106</v>
      </c>
      <c r="U52" s="88" t="s">
        <v>386</v>
      </c>
      <c r="W52" s="133">
        <v>42691</v>
      </c>
      <c r="X52" s="10">
        <v>45.99</v>
      </c>
      <c r="Y52" s="10">
        <v>46.19</v>
      </c>
      <c r="Z52" s="10">
        <v>45.94</v>
      </c>
      <c r="AA52" s="10">
        <v>46.07</v>
      </c>
      <c r="AB52" s="95">
        <v>6350000</v>
      </c>
      <c r="AC52" s="10">
        <v>45.85</v>
      </c>
      <c r="AD52" s="2">
        <f t="shared" si="0"/>
        <v>0.25</v>
      </c>
      <c r="AE52" s="138">
        <f t="shared" si="1"/>
        <v>4.8213894367741261E-3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6"/>
        <v>68.11</v>
      </c>
      <c r="Q53" s="2"/>
      <c r="T53" s="93" t="s">
        <v>107</v>
      </c>
      <c r="U53" s="90">
        <v>3632280</v>
      </c>
      <c r="W53" s="133">
        <v>42690</v>
      </c>
      <c r="X53" s="10">
        <v>45.81</v>
      </c>
      <c r="Y53" s="10">
        <v>46.01</v>
      </c>
      <c r="Z53" s="10">
        <v>45.74</v>
      </c>
      <c r="AA53" s="10">
        <v>45.85</v>
      </c>
      <c r="AB53" s="95">
        <v>8245000</v>
      </c>
      <c r="AC53" s="10">
        <v>45.63</v>
      </c>
      <c r="AD53" s="2">
        <f t="shared" si="0"/>
        <v>0.26999999999999602</v>
      </c>
      <c r="AE53" s="138">
        <f t="shared" si="1"/>
        <v>-1.1053315994798418E-2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6"/>
        <v>67.414999999999992</v>
      </c>
      <c r="T54" s="93" t="s">
        <v>110</v>
      </c>
      <c r="U54" s="90">
        <v>3530260</v>
      </c>
      <c r="W54" s="133">
        <v>42689</v>
      </c>
      <c r="X54" s="10">
        <v>45.95</v>
      </c>
      <c r="Y54" s="10">
        <v>46.36</v>
      </c>
      <c r="Z54" s="10">
        <v>45.91</v>
      </c>
      <c r="AA54" s="10">
        <v>46.36</v>
      </c>
      <c r="AB54" s="95">
        <v>2233200</v>
      </c>
      <c r="AC54" s="10">
        <v>46.14</v>
      </c>
      <c r="AD54" s="2">
        <f t="shared" si="0"/>
        <v>0.45000000000000284</v>
      </c>
      <c r="AE54" s="138">
        <f t="shared" si="1"/>
        <v>6.9838498472283295E-3</v>
      </c>
    </row>
    <row r="55" spans="1:31" x14ac:dyDescent="0.25">
      <c r="A55" s="265" t="s">
        <v>516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6"/>
        <v>66.72</v>
      </c>
      <c r="T55" s="93" t="s">
        <v>363</v>
      </c>
      <c r="U55" s="88">
        <v>16</v>
      </c>
      <c r="W55" s="133">
        <v>42688</v>
      </c>
      <c r="X55" s="10">
        <v>45.99</v>
      </c>
      <c r="Y55" s="10">
        <v>46.12</v>
      </c>
      <c r="Z55" s="10">
        <v>45.85</v>
      </c>
      <c r="AA55" s="10">
        <v>46.04</v>
      </c>
      <c r="AB55" s="95">
        <v>2962300</v>
      </c>
      <c r="AC55" s="10">
        <v>45.82</v>
      </c>
      <c r="AD55" s="2">
        <f t="shared" si="0"/>
        <v>0.26999999999999602</v>
      </c>
      <c r="AE55" s="138">
        <f t="shared" si="1"/>
        <v>-8.6542622241453371E-3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6"/>
        <v>66.024999999999991</v>
      </c>
      <c r="T56" s="93" t="s">
        <v>364</v>
      </c>
      <c r="U56" s="88">
        <v>3.52</v>
      </c>
      <c r="W56" s="133">
        <v>42685</v>
      </c>
      <c r="X56" s="10">
        <v>46.55</v>
      </c>
      <c r="Y56" s="10">
        <v>46.66</v>
      </c>
      <c r="Z56" s="10">
        <v>46.26</v>
      </c>
      <c r="AA56" s="10">
        <v>46.44</v>
      </c>
      <c r="AB56" s="95">
        <v>2576800</v>
      </c>
      <c r="AC56" s="10">
        <v>46.22</v>
      </c>
      <c r="AD56" s="2">
        <f t="shared" si="0"/>
        <v>0.39999999999999858</v>
      </c>
      <c r="AE56" s="138">
        <f t="shared" si="1"/>
        <v>-9.8543273350470972E-3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6"/>
        <v>65.33</v>
      </c>
      <c r="T57" s="93"/>
      <c r="U57" s="88"/>
      <c r="W57" s="133">
        <v>42684</v>
      </c>
      <c r="X57" s="10">
        <v>47.04</v>
      </c>
      <c r="Y57" s="10">
        <v>47.16</v>
      </c>
      <c r="Z57" s="10">
        <v>46.5</v>
      </c>
      <c r="AA57" s="10">
        <v>46.9</v>
      </c>
      <c r="AB57" s="95">
        <v>4569500</v>
      </c>
      <c r="AC57" s="10">
        <v>46.68</v>
      </c>
      <c r="AD57" s="2">
        <f t="shared" si="0"/>
        <v>0.65999999999999659</v>
      </c>
      <c r="AE57" s="138">
        <f t="shared" si="1"/>
        <v>-5.1150895140665842E-3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6"/>
        <v>64.635000000000005</v>
      </c>
      <c r="T58" s="93"/>
      <c r="U58" s="88"/>
      <c r="W58" s="133">
        <v>42683</v>
      </c>
      <c r="X58" s="10">
        <v>46.54</v>
      </c>
      <c r="Y58" s="10">
        <v>47.3</v>
      </c>
      <c r="Z58" s="10">
        <v>46.54</v>
      </c>
      <c r="AA58" s="10">
        <v>47.14</v>
      </c>
      <c r="AB58" s="95">
        <v>4359400</v>
      </c>
      <c r="AC58" s="10">
        <v>46.92</v>
      </c>
      <c r="AD58" s="2">
        <f t="shared" si="0"/>
        <v>0.75999999999999801</v>
      </c>
      <c r="AE58" s="138">
        <f t="shared" si="1"/>
        <v>5.1413881748072487E-3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6"/>
        <v>63.940000000000005</v>
      </c>
      <c r="W59" s="133">
        <v>42682</v>
      </c>
      <c r="X59" s="10">
        <v>46.63</v>
      </c>
      <c r="Y59" s="10">
        <v>47</v>
      </c>
      <c r="Z59" s="10">
        <v>46.57</v>
      </c>
      <c r="AA59" s="10">
        <v>46.9</v>
      </c>
      <c r="AB59" s="95">
        <v>2098600</v>
      </c>
      <c r="AC59" s="10">
        <v>46.68</v>
      </c>
      <c r="AD59" s="2">
        <f t="shared" si="0"/>
        <v>0.42999999999999972</v>
      </c>
      <c r="AE59" s="138">
        <f t="shared" si="1"/>
        <v>3.0081650193383158E-3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6"/>
        <v>63.245000000000005</v>
      </c>
      <c r="W60" s="133">
        <v>42681</v>
      </c>
      <c r="X60" s="10">
        <v>46.61</v>
      </c>
      <c r="Y60" s="10">
        <v>46.76</v>
      </c>
      <c r="Z60" s="10">
        <v>46.5</v>
      </c>
      <c r="AA60" s="10">
        <v>46.76</v>
      </c>
      <c r="AB60" s="95">
        <v>2170900</v>
      </c>
      <c r="AC60" s="10">
        <v>46.54</v>
      </c>
      <c r="AD60" s="2">
        <f t="shared" si="0"/>
        <v>0.25999999999999801</v>
      </c>
      <c r="AE60" s="138">
        <f t="shared" si="1"/>
        <v>1.5935385287055182E-2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6"/>
        <v>62.550000000000004</v>
      </c>
      <c r="W61" s="133">
        <v>42678</v>
      </c>
      <c r="X61" s="10">
        <v>46.14</v>
      </c>
      <c r="Y61" s="10">
        <v>46.36</v>
      </c>
      <c r="Z61" s="10">
        <v>46.03</v>
      </c>
      <c r="AA61" s="10">
        <v>46.03</v>
      </c>
      <c r="AB61" s="95">
        <v>3244800</v>
      </c>
      <c r="AC61" s="10">
        <v>45.81</v>
      </c>
      <c r="AD61" s="2">
        <f t="shared" si="0"/>
        <v>0.32999999999999829</v>
      </c>
      <c r="AE61" s="138">
        <f t="shared" si="1"/>
        <v>-9.941646855413877E-3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42677</v>
      </c>
      <c r="X62" s="10">
        <v>46.7</v>
      </c>
      <c r="Y62" s="10">
        <v>46.76</v>
      </c>
      <c r="Z62" s="10">
        <v>46.4</v>
      </c>
      <c r="AA62" s="10">
        <v>46.49</v>
      </c>
      <c r="AB62" s="95">
        <v>2528800</v>
      </c>
      <c r="AC62" s="10">
        <v>46.27</v>
      </c>
      <c r="AD62" s="2">
        <f t="shared" si="0"/>
        <v>0.35999999999999943</v>
      </c>
      <c r="AE62" s="138">
        <f t="shared" si="1"/>
        <v>-4.3205875999130505E-4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42676</v>
      </c>
      <c r="X63" s="10">
        <v>46.83</v>
      </c>
      <c r="Y63" s="10">
        <v>46.87</v>
      </c>
      <c r="Z63" s="10">
        <v>46.46</v>
      </c>
      <c r="AA63" s="10">
        <v>46.51</v>
      </c>
      <c r="AB63" s="95">
        <v>2975500</v>
      </c>
      <c r="AC63" s="10">
        <v>46.29</v>
      </c>
      <c r="AD63" s="2">
        <f t="shared" si="0"/>
        <v>0.40999999999999659</v>
      </c>
      <c r="AE63" s="138">
        <f t="shared" si="1"/>
        <v>-6.6523605150214937E-3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42675</v>
      </c>
      <c r="X64" s="10">
        <v>47.18</v>
      </c>
      <c r="Y64" s="10">
        <v>47.21</v>
      </c>
      <c r="Z64" s="10">
        <v>46.69</v>
      </c>
      <c r="AA64" s="10">
        <v>46.82</v>
      </c>
      <c r="AB64" s="95">
        <v>3303100</v>
      </c>
      <c r="AC64" s="10">
        <v>46.6</v>
      </c>
      <c r="AD64" s="2">
        <f t="shared" si="0"/>
        <v>0.52000000000000313</v>
      </c>
      <c r="AE64" s="138">
        <f t="shared" si="1"/>
        <v>-4.0606967300704788E-3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42674</v>
      </c>
      <c r="X65" s="10">
        <v>46.97</v>
      </c>
      <c r="Y65" s="10">
        <v>47.11</v>
      </c>
      <c r="Z65" s="10">
        <v>46.84</v>
      </c>
      <c r="AA65" s="10">
        <v>47.01</v>
      </c>
      <c r="AB65" s="95">
        <v>2016000</v>
      </c>
      <c r="AC65" s="10">
        <v>46.79</v>
      </c>
      <c r="AD65" s="2">
        <f t="shared" si="0"/>
        <v>0.26999999999999602</v>
      </c>
      <c r="AE65" s="138">
        <f t="shared" si="1"/>
        <v>-1.0674637062341175E-3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42671</v>
      </c>
      <c r="X66" s="10">
        <v>47.01</v>
      </c>
      <c r="Y66" s="10">
        <v>47.22</v>
      </c>
      <c r="Z66" s="10">
        <v>46.98</v>
      </c>
      <c r="AA66" s="10">
        <v>47.06</v>
      </c>
      <c r="AB66" s="95">
        <v>3251700</v>
      </c>
      <c r="AC66" s="10">
        <v>46.84</v>
      </c>
      <c r="AD66" s="2">
        <f t="shared" si="0"/>
        <v>0.24000000000000199</v>
      </c>
      <c r="AE66" s="138">
        <f t="shared" si="1"/>
        <v>-8.5324232081906981E-4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42670</v>
      </c>
      <c r="X67" s="10">
        <v>47.26</v>
      </c>
      <c r="Y67" s="10">
        <v>47.28</v>
      </c>
      <c r="Z67" s="10">
        <v>47.04</v>
      </c>
      <c r="AA67" s="10">
        <v>47.1</v>
      </c>
      <c r="AB67" s="95">
        <v>1628400</v>
      </c>
      <c r="AC67" s="10">
        <v>46.88</v>
      </c>
      <c r="AD67" s="2">
        <f>Y67-Z67</f>
        <v>0.24000000000000199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42669</v>
      </c>
      <c r="X68" s="10">
        <v>47.07</v>
      </c>
      <c r="Y68" s="10">
        <v>47.25</v>
      </c>
      <c r="Z68" s="10">
        <v>46.98</v>
      </c>
      <c r="AA68" s="10">
        <v>47.05</v>
      </c>
      <c r="AB68" s="95">
        <v>1670100</v>
      </c>
      <c r="AC68" s="10">
        <v>46.83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7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3" priority="9">
      <formula>F39&gt;0</formula>
    </cfRule>
    <cfRule type="expression" dxfId="582" priority="10">
      <formula>F39&lt;0</formula>
    </cfRule>
  </conditionalFormatting>
  <conditionalFormatting sqref="F25:F38">
    <cfRule type="expression" dxfId="581" priority="7">
      <formula>F25&gt;0</formula>
    </cfRule>
    <cfRule type="expression" dxfId="580" priority="8">
      <formula>F25&lt;0</formula>
    </cfRule>
  </conditionalFormatting>
  <conditionalFormatting sqref="H25:H38">
    <cfRule type="expression" dxfId="579" priority="5">
      <formula>H25&gt;0</formula>
    </cfRule>
    <cfRule type="expression" dxfId="578" priority="6">
      <formula>H25&lt;0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42766</v>
      </c>
      <c r="X2" s="10">
        <v>49.37</v>
      </c>
      <c r="Y2" s="10">
        <v>49.41</v>
      </c>
      <c r="Z2" s="10">
        <v>49.11</v>
      </c>
      <c r="AA2" s="10">
        <v>49.36</v>
      </c>
      <c r="AB2" s="95">
        <v>3610400</v>
      </c>
      <c r="AC2" s="10">
        <v>49.36</v>
      </c>
      <c r="AD2" s="2">
        <f>Y2-Z2</f>
        <v>0.29999999999999716</v>
      </c>
      <c r="AE2" s="138">
        <f>AC2/AC3-1</f>
        <v>4.8859934853420217E-3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49.51</v>
      </c>
      <c r="T3" s="1"/>
      <c r="W3" s="133">
        <v>42765</v>
      </c>
      <c r="X3" s="10">
        <v>49.04</v>
      </c>
      <c r="Y3" s="10">
        <v>49.15</v>
      </c>
      <c r="Z3" s="10">
        <v>48.89</v>
      </c>
      <c r="AA3" s="10">
        <v>49.12</v>
      </c>
      <c r="AB3" s="95">
        <v>2493800</v>
      </c>
      <c r="AC3" s="10">
        <v>49.12</v>
      </c>
      <c r="AD3" s="2">
        <f t="shared" ref="AD3:AD66" si="0">Y3-Z3</f>
        <v>0.25999999999999801</v>
      </c>
      <c r="AE3" s="138">
        <f t="shared" ref="AE3:AE66" si="1">AC3/AC4-1</f>
        <v>-8.2778114274177916E-3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49.51</v>
      </c>
      <c r="R4" s="505">
        <v>3.0000000000000001E-3</v>
      </c>
      <c r="T4" s="163"/>
      <c r="U4" s="1"/>
      <c r="W4" s="133">
        <v>42762</v>
      </c>
      <c r="X4" s="10">
        <v>49.54</v>
      </c>
      <c r="Y4" s="10">
        <v>49.61</v>
      </c>
      <c r="Z4" s="10">
        <v>49.46</v>
      </c>
      <c r="AA4" s="10">
        <v>49.53</v>
      </c>
      <c r="AB4" s="95">
        <v>1348400</v>
      </c>
      <c r="AC4" s="10">
        <v>49.53</v>
      </c>
      <c r="AD4" s="2">
        <f t="shared" si="0"/>
        <v>0.14999999999999858</v>
      </c>
      <c r="AE4" s="138">
        <f t="shared" si="1"/>
        <v>-2.018570851836099E-4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42761</v>
      </c>
      <c r="X5" s="10">
        <v>49.65</v>
      </c>
      <c r="Y5" s="10">
        <v>49.7</v>
      </c>
      <c r="Z5" s="10">
        <v>49.46</v>
      </c>
      <c r="AA5" s="10">
        <v>49.54</v>
      </c>
      <c r="AB5" s="95">
        <v>2366100</v>
      </c>
      <c r="AC5" s="10">
        <v>49.54</v>
      </c>
      <c r="AD5" s="2">
        <f t="shared" si="0"/>
        <v>0.24000000000000199</v>
      </c>
      <c r="AE5" s="138">
        <f t="shared" si="1"/>
        <v>-6.4179703168872893E-3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42760</v>
      </c>
      <c r="X6" s="10">
        <v>49.64</v>
      </c>
      <c r="Y6" s="10">
        <v>49.88</v>
      </c>
      <c r="Z6" s="10">
        <v>49.63</v>
      </c>
      <c r="AA6" s="10">
        <v>49.86</v>
      </c>
      <c r="AB6" s="95">
        <v>2325700</v>
      </c>
      <c r="AC6" s="10">
        <v>49.86</v>
      </c>
      <c r="AD6" s="2">
        <f t="shared" si="0"/>
        <v>0.25</v>
      </c>
      <c r="AE6" s="138">
        <f t="shared" si="1"/>
        <v>1.1974832555307513E-2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42759</v>
      </c>
      <c r="X7" s="10">
        <v>49.14</v>
      </c>
      <c r="Y7" s="10">
        <v>49.34</v>
      </c>
      <c r="Z7" s="10">
        <v>49.1</v>
      </c>
      <c r="AA7" s="10">
        <v>49.27</v>
      </c>
      <c r="AB7" s="95">
        <v>2244300</v>
      </c>
      <c r="AC7" s="10">
        <v>49.27</v>
      </c>
      <c r="AD7" s="2">
        <f t="shared" si="0"/>
        <v>0.24000000000000199</v>
      </c>
      <c r="AE7" s="138">
        <f t="shared" si="1"/>
        <v>2.2375915378358702E-3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42758</v>
      </c>
      <c r="X8" s="10">
        <v>49.02</v>
      </c>
      <c r="Y8" s="10">
        <v>49.2</v>
      </c>
      <c r="Z8" s="10">
        <v>48.89</v>
      </c>
      <c r="AA8" s="10">
        <v>49.16</v>
      </c>
      <c r="AB8" s="95">
        <v>4429200</v>
      </c>
      <c r="AC8" s="10">
        <v>49.16</v>
      </c>
      <c r="AD8" s="2">
        <f t="shared" si="0"/>
        <v>0.31000000000000227</v>
      </c>
      <c r="AE8" s="138">
        <f t="shared" si="1"/>
        <v>3.2653061224490187E-3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42755</v>
      </c>
      <c r="X9" s="10">
        <v>48.84</v>
      </c>
      <c r="Y9" s="10">
        <v>49.03</v>
      </c>
      <c r="Z9" s="10">
        <v>48.83</v>
      </c>
      <c r="AA9" s="10">
        <v>49</v>
      </c>
      <c r="AB9" s="95">
        <v>3667100</v>
      </c>
      <c r="AC9" s="10">
        <v>49</v>
      </c>
      <c r="AD9" s="2">
        <f t="shared" si="0"/>
        <v>0.20000000000000284</v>
      </c>
      <c r="AE9" s="138">
        <f t="shared" si="1"/>
        <v>5.5407346603735252E-3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42754</v>
      </c>
      <c r="X10" s="10">
        <v>48.73</v>
      </c>
      <c r="Y10" s="10">
        <v>48.82</v>
      </c>
      <c r="Z10" s="10">
        <v>48.56</v>
      </c>
      <c r="AA10" s="10">
        <v>48.73</v>
      </c>
      <c r="AB10" s="95">
        <v>3592900</v>
      </c>
      <c r="AC10" s="10">
        <v>48.73</v>
      </c>
      <c r="AD10" s="2">
        <f t="shared" si="0"/>
        <v>0.25999999999999801</v>
      </c>
      <c r="AE10" s="138">
        <f t="shared" si="1"/>
        <v>-2.0479213598197932E-3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42753</v>
      </c>
      <c r="X11" s="10">
        <v>48.88</v>
      </c>
      <c r="Y11" s="10">
        <v>49</v>
      </c>
      <c r="Z11" s="10">
        <v>48.73</v>
      </c>
      <c r="AA11" s="10">
        <v>48.83</v>
      </c>
      <c r="AB11" s="95">
        <v>2556500</v>
      </c>
      <c r="AC11" s="10">
        <v>48.83</v>
      </c>
      <c r="AD11" s="2">
        <f t="shared" si="0"/>
        <v>0.27000000000000313</v>
      </c>
      <c r="AE11" s="138">
        <f t="shared" si="1"/>
        <v>-4.0791352233326972E-3</v>
      </c>
    </row>
    <row r="12" spans="1:31" x14ac:dyDescent="0.25">
      <c r="H12" s="72"/>
      <c r="W12" s="133">
        <v>42752</v>
      </c>
      <c r="X12" s="10">
        <v>49.04</v>
      </c>
      <c r="Y12" s="10">
        <v>49.12</v>
      </c>
      <c r="Z12" s="10">
        <v>48.97</v>
      </c>
      <c r="AA12" s="10">
        <v>49.03</v>
      </c>
      <c r="AB12" s="95">
        <v>4644000</v>
      </c>
      <c r="AC12" s="10">
        <v>49.03</v>
      </c>
      <c r="AD12" s="2">
        <f t="shared" si="0"/>
        <v>0.14999999999999858</v>
      </c>
      <c r="AE12" s="138">
        <f t="shared" si="1"/>
        <v>0</v>
      </c>
    </row>
    <row r="13" spans="1:31" x14ac:dyDescent="0.25">
      <c r="H13" s="72"/>
      <c r="W13" s="133">
        <v>42748</v>
      </c>
      <c r="X13" s="10">
        <v>49.03</v>
      </c>
      <c r="Y13" s="10">
        <v>49.09</v>
      </c>
      <c r="Z13" s="10">
        <v>48.89</v>
      </c>
      <c r="AA13" s="10">
        <v>49.03</v>
      </c>
      <c r="AB13" s="95">
        <v>2791500</v>
      </c>
      <c r="AC13" s="10">
        <v>49.03</v>
      </c>
      <c r="AD13" s="2">
        <f t="shared" si="0"/>
        <v>0.20000000000000284</v>
      </c>
      <c r="AE13" s="138">
        <f t="shared" si="1"/>
        <v>4.3015157722245956E-3</v>
      </c>
    </row>
    <row r="14" spans="1:31" x14ac:dyDescent="0.25">
      <c r="H14" s="72"/>
      <c r="W14" s="133">
        <v>42747</v>
      </c>
      <c r="X14" s="10">
        <v>48.88</v>
      </c>
      <c r="Y14" s="10">
        <v>48.98</v>
      </c>
      <c r="Z14" s="10">
        <v>48.73</v>
      </c>
      <c r="AA14" s="10">
        <v>48.82</v>
      </c>
      <c r="AB14" s="95">
        <v>6740600</v>
      </c>
      <c r="AC14" s="10">
        <v>48.82</v>
      </c>
      <c r="AD14" s="2">
        <f t="shared" si="0"/>
        <v>0.25</v>
      </c>
      <c r="AE14" s="138">
        <f t="shared" si="1"/>
        <v>1.0252204223908379E-3</v>
      </c>
    </row>
    <row r="15" spans="1:31" x14ac:dyDescent="0.25">
      <c r="H15" s="72"/>
      <c r="W15" s="133">
        <v>42746</v>
      </c>
      <c r="X15" s="10">
        <v>48.41</v>
      </c>
      <c r="Y15" s="10">
        <v>48.81</v>
      </c>
      <c r="Z15" s="10">
        <v>48.32</v>
      </c>
      <c r="AA15" s="10">
        <v>48.77</v>
      </c>
      <c r="AB15" s="95">
        <v>4040400</v>
      </c>
      <c r="AC15" s="10">
        <v>48.77</v>
      </c>
      <c r="AD15" s="2">
        <f t="shared" si="0"/>
        <v>0.49000000000000199</v>
      </c>
      <c r="AE15" s="138">
        <f t="shared" si="1"/>
        <v>5.1525144270403445E-3</v>
      </c>
    </row>
    <row r="16" spans="1:31" x14ac:dyDescent="0.25">
      <c r="H16" s="72"/>
      <c r="W16" s="133">
        <v>42745</v>
      </c>
      <c r="X16" s="10">
        <v>48.55</v>
      </c>
      <c r="Y16" s="10">
        <v>48.71</v>
      </c>
      <c r="Z16" s="10">
        <v>48.52</v>
      </c>
      <c r="AA16" s="10">
        <v>48.52</v>
      </c>
      <c r="AB16" s="95">
        <v>2660800</v>
      </c>
      <c r="AC16" s="10">
        <v>48.52</v>
      </c>
      <c r="AD16" s="2">
        <f t="shared" si="0"/>
        <v>0.18999999999999773</v>
      </c>
      <c r="AE16" s="138">
        <f t="shared" si="1"/>
        <v>-2.0605810838647542E-4</v>
      </c>
    </row>
    <row r="17" spans="1:31" x14ac:dyDescent="0.25">
      <c r="W17" s="133">
        <v>42744</v>
      </c>
      <c r="X17" s="10">
        <v>48.41</v>
      </c>
      <c r="Y17" s="10">
        <v>48.59</v>
      </c>
      <c r="Z17" s="10">
        <v>48.32</v>
      </c>
      <c r="AA17" s="10">
        <v>48.53</v>
      </c>
      <c r="AB17" s="95">
        <v>2341400</v>
      </c>
      <c r="AC17" s="10">
        <v>48.53</v>
      </c>
      <c r="AD17" s="2">
        <f t="shared" si="0"/>
        <v>0.27000000000000313</v>
      </c>
      <c r="AE17" s="138">
        <f t="shared" si="1"/>
        <v>-3.4907597535934753E-3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42741</v>
      </c>
      <c r="X18" s="10">
        <v>48.68</v>
      </c>
      <c r="Y18" s="10">
        <v>48.82</v>
      </c>
      <c r="Z18" s="10">
        <v>48.62</v>
      </c>
      <c r="AA18" s="10">
        <v>48.7</v>
      </c>
      <c r="AB18" s="95">
        <v>2808900</v>
      </c>
      <c r="AC18" s="10">
        <v>48.7</v>
      </c>
      <c r="AD18" s="2">
        <f t="shared" si="0"/>
        <v>0.20000000000000284</v>
      </c>
      <c r="AE18" s="138">
        <f t="shared" si="1"/>
        <v>-4.903964037596964E-3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48.58</v>
      </c>
      <c r="Y19" s="10">
        <v>49</v>
      </c>
      <c r="Z19" s="10">
        <v>48.58</v>
      </c>
      <c r="AA19" s="10">
        <v>48.94</v>
      </c>
      <c r="AB19" s="95">
        <v>5147600</v>
      </c>
      <c r="AC19" s="10">
        <v>48.94</v>
      </c>
      <c r="AD19" s="2">
        <f t="shared" si="0"/>
        <v>0.42000000000000171</v>
      </c>
      <c r="AE19" s="138">
        <f t="shared" si="1"/>
        <v>9.0721649484535316E-3</v>
      </c>
    </row>
    <row r="20" spans="1:31" x14ac:dyDescent="0.25">
      <c r="W20" s="133">
        <v>42739</v>
      </c>
      <c r="X20" s="10">
        <v>48.21</v>
      </c>
      <c r="Y20" s="10">
        <v>48.5</v>
      </c>
      <c r="Z20" s="10">
        <v>48.13</v>
      </c>
      <c r="AA20" s="10">
        <v>48.5</v>
      </c>
      <c r="AB20" s="95">
        <v>2781900</v>
      </c>
      <c r="AC20" s="10">
        <v>48.5</v>
      </c>
      <c r="AD20" s="2">
        <f t="shared" si="0"/>
        <v>0.36999999999999744</v>
      </c>
      <c r="AE20" s="138">
        <f t="shared" si="1"/>
        <v>8.3160083160083165E-3</v>
      </c>
    </row>
    <row r="21" spans="1:31" x14ac:dyDescent="0.25">
      <c r="W21" s="133">
        <v>42738</v>
      </c>
      <c r="X21" s="10">
        <v>48.01</v>
      </c>
      <c r="Y21" s="10">
        <v>48.14</v>
      </c>
      <c r="Z21" s="10">
        <v>47.94</v>
      </c>
      <c r="AA21" s="10">
        <v>48.1</v>
      </c>
      <c r="AB21" s="95">
        <v>3816500</v>
      </c>
      <c r="AC21" s="10">
        <v>48.1</v>
      </c>
      <c r="AD21" s="2">
        <f t="shared" si="0"/>
        <v>0.20000000000000284</v>
      </c>
      <c r="AE21" s="138">
        <f t="shared" si="1"/>
        <v>3.3375052148518769E-3</v>
      </c>
    </row>
    <row r="22" spans="1:31" x14ac:dyDescent="0.25">
      <c r="W22" s="133">
        <v>42734</v>
      </c>
      <c r="X22" s="10">
        <v>48.11</v>
      </c>
      <c r="Y22" s="10">
        <v>48.21</v>
      </c>
      <c r="Z22" s="10">
        <v>47.83</v>
      </c>
      <c r="AA22" s="10">
        <v>47.94</v>
      </c>
      <c r="AB22" s="95">
        <v>4786600</v>
      </c>
      <c r="AC22" s="10">
        <v>47.94</v>
      </c>
      <c r="AD22" s="2">
        <f t="shared" si="0"/>
        <v>0.38000000000000256</v>
      </c>
      <c r="AE22" s="138">
        <f t="shared" si="1"/>
        <v>5.4530201342282147E-3</v>
      </c>
    </row>
    <row r="23" spans="1:31" x14ac:dyDescent="0.25">
      <c r="W23" s="133">
        <v>42733</v>
      </c>
      <c r="X23" s="10">
        <v>47.56</v>
      </c>
      <c r="Y23" s="10">
        <v>47.73</v>
      </c>
      <c r="Z23" s="10">
        <v>47.56</v>
      </c>
      <c r="AA23" s="10">
        <v>47.68</v>
      </c>
      <c r="AB23" s="95">
        <v>4123900</v>
      </c>
      <c r="AC23" s="10">
        <v>47.68</v>
      </c>
      <c r="AD23" s="2">
        <f t="shared" si="0"/>
        <v>0.1699999999999946</v>
      </c>
      <c r="AE23" s="138">
        <f t="shared" si="1"/>
        <v>6.9693769799366034E-3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47.45</v>
      </c>
      <c r="Y24" s="10">
        <v>47.5</v>
      </c>
      <c r="Z24" s="10">
        <v>47.27</v>
      </c>
      <c r="AA24" s="10">
        <v>47.35</v>
      </c>
      <c r="AB24" s="95">
        <v>2599500</v>
      </c>
      <c r="AC24" s="10">
        <v>47.35</v>
      </c>
      <c r="AD24" s="2">
        <f t="shared" si="0"/>
        <v>0.22999999999999687</v>
      </c>
      <c r="AE24" s="138">
        <f t="shared" si="1"/>
        <v>-6.2959076600209718E-3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42731</v>
      </c>
      <c r="X25" s="10">
        <v>47.61</v>
      </c>
      <c r="Y25" s="10">
        <v>47.7</v>
      </c>
      <c r="Z25" s="10">
        <v>47.59</v>
      </c>
      <c r="AA25" s="10">
        <v>47.65</v>
      </c>
      <c r="AB25" s="95">
        <v>2252200</v>
      </c>
      <c r="AC25" s="10">
        <v>47.65</v>
      </c>
      <c r="AD25" s="2">
        <f t="shared" si="0"/>
        <v>0.10999999999999943</v>
      </c>
      <c r="AE25" s="138">
        <f t="shared" si="1"/>
        <v>1.4712063892392546E-3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42727</v>
      </c>
      <c r="X26" s="10">
        <v>47.42</v>
      </c>
      <c r="Y26" s="10">
        <v>47.58</v>
      </c>
      <c r="Z26" s="10">
        <v>47.41</v>
      </c>
      <c r="AA26" s="10">
        <v>47.58</v>
      </c>
      <c r="AB26" s="95">
        <v>2410700</v>
      </c>
      <c r="AC26" s="10">
        <v>47.58</v>
      </c>
      <c r="AD26" s="2">
        <f t="shared" si="0"/>
        <v>0.17000000000000171</v>
      </c>
      <c r="AE26" s="138">
        <f t="shared" si="1"/>
        <v>4.0092846592107989E-3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42726</v>
      </c>
      <c r="X27" s="10">
        <v>47.5</v>
      </c>
      <c r="Y27" s="10">
        <v>47.59</v>
      </c>
      <c r="Z27" s="10">
        <v>47.35</v>
      </c>
      <c r="AA27" s="10">
        <v>47.39</v>
      </c>
      <c r="AB27" s="95">
        <v>3123900</v>
      </c>
      <c r="AC27" s="10">
        <v>47.39</v>
      </c>
      <c r="AD27" s="2">
        <f t="shared" si="0"/>
        <v>0.24000000000000199</v>
      </c>
      <c r="AE27" s="138">
        <f t="shared" si="1"/>
        <v>-1.8955349620892736E-3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42725</v>
      </c>
      <c r="X28" s="10">
        <v>47.47</v>
      </c>
      <c r="Y28" s="10">
        <v>47.54</v>
      </c>
      <c r="Z28" s="10">
        <v>47.43</v>
      </c>
      <c r="AA28" s="10">
        <v>47.48</v>
      </c>
      <c r="AB28" s="95">
        <v>5485700</v>
      </c>
      <c r="AC28" s="10">
        <v>47.48</v>
      </c>
      <c r="AD28" s="2">
        <f t="shared" si="0"/>
        <v>0.10999999999999943</v>
      </c>
      <c r="AE28" s="138">
        <f t="shared" si="1"/>
        <v>2.5337837837837718E-3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42724</v>
      </c>
      <c r="X29" s="10">
        <v>47.27</v>
      </c>
      <c r="Y29" s="10">
        <v>47.42</v>
      </c>
      <c r="Z29" s="10">
        <v>47.21</v>
      </c>
      <c r="AA29" s="10">
        <v>47.36</v>
      </c>
      <c r="AB29" s="95">
        <v>4269700</v>
      </c>
      <c r="AC29" s="10">
        <v>47.36</v>
      </c>
      <c r="AD29" s="2">
        <f t="shared" si="0"/>
        <v>0.21000000000000085</v>
      </c>
      <c r="AE29" s="138" t="e">
        <f t="shared" si="1"/>
        <v>#DIV/0!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42724</v>
      </c>
      <c r="X30" s="10" t="s">
        <v>373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42723</v>
      </c>
      <c r="X31" s="10">
        <v>47.55</v>
      </c>
      <c r="Y31" s="10">
        <v>47.71</v>
      </c>
      <c r="Z31" s="10">
        <v>47.44</v>
      </c>
      <c r="AA31" s="10">
        <v>47.46</v>
      </c>
      <c r="AB31" s="95">
        <v>5669000</v>
      </c>
      <c r="AC31" s="10">
        <v>47.23</v>
      </c>
      <c r="AD31" s="2">
        <f t="shared" si="0"/>
        <v>0.27000000000000313</v>
      </c>
      <c r="AE31" s="138">
        <f t="shared" si="1"/>
        <v>-3.5864978902954148E-3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42720</v>
      </c>
      <c r="X32" s="10">
        <v>47.52</v>
      </c>
      <c r="Y32" s="10">
        <v>47.78</v>
      </c>
      <c r="Z32" s="10">
        <v>47.47</v>
      </c>
      <c r="AA32" s="10">
        <v>47.63</v>
      </c>
      <c r="AB32" s="95">
        <v>3755800</v>
      </c>
      <c r="AC32" s="10">
        <v>47.4</v>
      </c>
      <c r="AD32" s="2">
        <f t="shared" si="0"/>
        <v>0.31000000000000227</v>
      </c>
      <c r="AE32" s="138">
        <f t="shared" si="1"/>
        <v>5.0890585241729624E-3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42719</v>
      </c>
      <c r="X33" s="10">
        <v>47.35</v>
      </c>
      <c r="Y33" s="10">
        <v>47.46</v>
      </c>
      <c r="Z33" s="10">
        <v>47.26</v>
      </c>
      <c r="AA33" s="10">
        <v>47.39</v>
      </c>
      <c r="AB33" s="95">
        <v>3651200</v>
      </c>
      <c r="AC33" s="10">
        <v>47.16</v>
      </c>
      <c r="AD33" s="2">
        <f t="shared" si="0"/>
        <v>0.20000000000000284</v>
      </c>
      <c r="AE33" s="138">
        <f t="shared" si="1"/>
        <v>-6.3572790845523031E-4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42718</v>
      </c>
      <c r="X34" s="10">
        <v>48.05</v>
      </c>
      <c r="Y34" s="10">
        <v>48.23</v>
      </c>
      <c r="Z34" s="10">
        <v>47.36</v>
      </c>
      <c r="AA34" s="10">
        <v>47.42</v>
      </c>
      <c r="AB34" s="95">
        <v>4537100</v>
      </c>
      <c r="AC34" s="10">
        <v>47.19</v>
      </c>
      <c r="AD34" s="2">
        <f t="shared" si="0"/>
        <v>0.86999999999999744</v>
      </c>
      <c r="AE34" s="138">
        <f t="shared" si="1"/>
        <v>-1.5644555694618312E-2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42717</v>
      </c>
      <c r="X35" s="10">
        <v>47.99</v>
      </c>
      <c r="Y35" s="10">
        <v>48.33</v>
      </c>
      <c r="Z35" s="10">
        <v>47.99</v>
      </c>
      <c r="AA35" s="10">
        <v>48.17</v>
      </c>
      <c r="AB35" s="95">
        <v>3382000</v>
      </c>
      <c r="AC35" s="10">
        <v>47.94</v>
      </c>
      <c r="AD35" s="2">
        <f t="shared" si="0"/>
        <v>0.33999999999999631</v>
      </c>
      <c r="AE35" s="138">
        <f t="shared" si="1"/>
        <v>1.0752688172043001E-2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42716</v>
      </c>
      <c r="X36" s="10">
        <v>47.57</v>
      </c>
      <c r="Y36" s="10">
        <v>47.8</v>
      </c>
      <c r="Z36" s="10">
        <v>47.52</v>
      </c>
      <c r="AA36" s="10">
        <v>47.66</v>
      </c>
      <c r="AB36" s="95">
        <v>2894400</v>
      </c>
      <c r="AC36" s="10">
        <v>47.43</v>
      </c>
      <c r="AD36" s="2">
        <f t="shared" si="0"/>
        <v>0.27999999999999403</v>
      </c>
      <c r="AE36" s="138">
        <f t="shared" si="1"/>
        <v>-1.4736842105262937E-3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42713</v>
      </c>
      <c r="X37" s="10">
        <v>47.53</v>
      </c>
      <c r="Y37" s="10">
        <v>47.74</v>
      </c>
      <c r="Z37" s="10">
        <v>47.44</v>
      </c>
      <c r="AA37" s="10">
        <v>47.73</v>
      </c>
      <c r="AB37" s="95">
        <v>3177200</v>
      </c>
      <c r="AC37" s="10">
        <v>47.5</v>
      </c>
      <c r="AD37" s="2">
        <f t="shared" si="0"/>
        <v>0.30000000000000426</v>
      </c>
      <c r="AE37" s="138">
        <f t="shared" si="1"/>
        <v>5.5038103302285091E-3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42712</v>
      </c>
      <c r="X38" s="10">
        <v>47.48</v>
      </c>
      <c r="Y38" s="10">
        <v>47.55</v>
      </c>
      <c r="Z38" s="10">
        <v>47.3</v>
      </c>
      <c r="AA38" s="10">
        <v>47.47</v>
      </c>
      <c r="AB38" s="95">
        <v>5131300</v>
      </c>
      <c r="AC38" s="10">
        <v>47.24</v>
      </c>
      <c r="AD38" s="2">
        <f t="shared" si="0"/>
        <v>0.25</v>
      </c>
      <c r="AE38" s="138">
        <f t="shared" si="1"/>
        <v>-5.8922558922559487E-3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42711</v>
      </c>
      <c r="X39" s="10">
        <v>47.19</v>
      </c>
      <c r="Y39" s="10">
        <v>47.86</v>
      </c>
      <c r="Z39" s="10">
        <v>47.19</v>
      </c>
      <c r="AA39" s="10">
        <v>47.75</v>
      </c>
      <c r="AB39" s="95">
        <v>3526900</v>
      </c>
      <c r="AC39" s="10">
        <v>47.52</v>
      </c>
      <c r="AD39" s="2">
        <f t="shared" si="0"/>
        <v>0.67000000000000171</v>
      </c>
      <c r="AE39" s="138">
        <f t="shared" si="1"/>
        <v>1.343570057581589E-2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42710</v>
      </c>
      <c r="X40" s="10">
        <v>46.7</v>
      </c>
      <c r="Y40" s="10">
        <v>47.13</v>
      </c>
      <c r="Z40" s="10">
        <v>46.7</v>
      </c>
      <c r="AA40" s="10">
        <v>47.11</v>
      </c>
      <c r="AB40" s="95">
        <v>4126500</v>
      </c>
      <c r="AC40" s="10">
        <v>46.89</v>
      </c>
      <c r="AD40" s="2">
        <f t="shared" si="0"/>
        <v>0.42999999999999972</v>
      </c>
      <c r="AE40" s="138">
        <f t="shared" si="1"/>
        <v>9.2552733534223552E-3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54.461000000000006</v>
      </c>
      <c r="Q41" s="2"/>
      <c r="W41" s="133">
        <v>42709</v>
      </c>
      <c r="X41" s="10">
        <v>46.42</v>
      </c>
      <c r="Y41" s="10">
        <v>46.73</v>
      </c>
      <c r="Z41" s="10">
        <v>46.35</v>
      </c>
      <c r="AA41" s="10">
        <v>46.68</v>
      </c>
      <c r="AB41" s="95">
        <v>4250100</v>
      </c>
      <c r="AC41" s="10">
        <v>46.46</v>
      </c>
      <c r="AD41" s="2">
        <f t="shared" si="0"/>
        <v>0.37999999999999545</v>
      </c>
      <c r="AE41" s="138">
        <f t="shared" si="1"/>
        <v>1.5075376884422065E-2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53.965900000000005</v>
      </c>
      <c r="Q42" s="2"/>
      <c r="T42" s="91" t="s">
        <v>113</v>
      </c>
      <c r="W42" s="133">
        <v>42706</v>
      </c>
      <c r="X42" s="10">
        <v>45.67</v>
      </c>
      <c r="Y42" s="10">
        <v>46.1</v>
      </c>
      <c r="Z42" s="10">
        <v>45.65</v>
      </c>
      <c r="AA42" s="10">
        <v>45.99</v>
      </c>
      <c r="AB42" s="95">
        <v>5255800</v>
      </c>
      <c r="AC42" s="10">
        <v>45.77</v>
      </c>
      <c r="AD42" s="2">
        <f t="shared" si="0"/>
        <v>0.45000000000000284</v>
      </c>
      <c r="AE42" s="138">
        <f t="shared" si="1"/>
        <v>3.2880315651031555E-3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53.470800000000004</v>
      </c>
      <c r="Q43" s="2"/>
      <c r="T43" s="128" t="s">
        <v>98</v>
      </c>
      <c r="U43" s="98">
        <v>49.36</v>
      </c>
      <c r="W43" s="133">
        <v>42705</v>
      </c>
      <c r="X43" s="10">
        <v>45.85</v>
      </c>
      <c r="Y43" s="10">
        <v>45.96</v>
      </c>
      <c r="Z43" s="10">
        <v>45.72</v>
      </c>
      <c r="AA43" s="10">
        <v>45.84</v>
      </c>
      <c r="AB43" s="95">
        <v>2651500</v>
      </c>
      <c r="AC43" s="10">
        <v>45.62</v>
      </c>
      <c r="AD43" s="2">
        <f t="shared" si="0"/>
        <v>0.24000000000000199</v>
      </c>
      <c r="AE43" s="138">
        <f t="shared" si="1"/>
        <v>-1.5320639089516641E-3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52.975700000000003</v>
      </c>
      <c r="Q44" s="2"/>
      <c r="T44" s="93" t="s">
        <v>99</v>
      </c>
      <c r="U44" s="88">
        <v>49.64</v>
      </c>
      <c r="W44" s="133">
        <v>42704</v>
      </c>
      <c r="X44" s="10">
        <v>46.03</v>
      </c>
      <c r="Y44" s="10">
        <v>46.08</v>
      </c>
      <c r="Z44" s="10">
        <v>45.82</v>
      </c>
      <c r="AA44" s="10">
        <v>45.91</v>
      </c>
      <c r="AB44" s="95">
        <v>4140400</v>
      </c>
      <c r="AC44" s="10">
        <v>45.69</v>
      </c>
      <c r="AD44" s="2">
        <f t="shared" si="0"/>
        <v>0.25999999999999801</v>
      </c>
      <c r="AE44" s="138">
        <f t="shared" si="1"/>
        <v>-6.5616797900269752E-4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52.480600000000003</v>
      </c>
      <c r="Q45" s="2"/>
      <c r="T45" s="93" t="s">
        <v>100</v>
      </c>
      <c r="U45" s="88" t="s">
        <v>129</v>
      </c>
      <c r="W45" s="133">
        <v>42703</v>
      </c>
      <c r="X45" s="10">
        <v>45.58</v>
      </c>
      <c r="Y45" s="10">
        <v>46</v>
      </c>
      <c r="Z45" s="10">
        <v>45.55</v>
      </c>
      <c r="AA45" s="10">
        <v>45.94</v>
      </c>
      <c r="AB45" s="95">
        <v>2878900</v>
      </c>
      <c r="AC45" s="10">
        <v>45.72</v>
      </c>
      <c r="AD45" s="2">
        <f t="shared" si="0"/>
        <v>0.45000000000000284</v>
      </c>
      <c r="AE45" s="138">
        <f t="shared" si="1"/>
        <v>8.8261253309795951E-3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51.985500000000002</v>
      </c>
      <c r="Q46" s="2"/>
      <c r="T46" s="93" t="s">
        <v>101</v>
      </c>
      <c r="U46" s="88" t="s">
        <v>129</v>
      </c>
      <c r="W46" s="133">
        <v>42702</v>
      </c>
      <c r="X46" s="10">
        <v>45.75</v>
      </c>
      <c r="Y46" s="10">
        <v>45.76</v>
      </c>
      <c r="Z46" s="10">
        <v>45.52</v>
      </c>
      <c r="AA46" s="10">
        <v>45.54</v>
      </c>
      <c r="AB46" s="95">
        <v>2503900</v>
      </c>
      <c r="AC46" s="10">
        <v>45.32</v>
      </c>
      <c r="AD46" s="2">
        <f t="shared" si="0"/>
        <v>0.23999999999999488</v>
      </c>
      <c r="AE46" s="138">
        <f t="shared" si="1"/>
        <v>-1.1774967291757532E-2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51.490400000000001</v>
      </c>
      <c r="Q47" s="2"/>
      <c r="T47" s="93" t="s">
        <v>360</v>
      </c>
      <c r="U47" s="88">
        <v>49.34</v>
      </c>
      <c r="W47" s="133">
        <v>42699</v>
      </c>
      <c r="X47" s="10">
        <v>46.01</v>
      </c>
      <c r="Y47" s="10">
        <v>46.08</v>
      </c>
      <c r="Z47" s="10">
        <v>45.96</v>
      </c>
      <c r="AA47" s="10">
        <v>46.08</v>
      </c>
      <c r="AB47" s="95">
        <v>1345300</v>
      </c>
      <c r="AC47" s="10">
        <v>45.86</v>
      </c>
      <c r="AD47" s="2">
        <f t="shared" si="0"/>
        <v>0.11999999999999744</v>
      </c>
      <c r="AE47" s="138">
        <f t="shared" si="1"/>
        <v>8.3553210202287342E-3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50.9953</v>
      </c>
      <c r="Q48" s="2"/>
      <c r="T48" s="93" t="s">
        <v>361</v>
      </c>
      <c r="U48" s="88" t="s">
        <v>394</v>
      </c>
      <c r="W48" s="133">
        <v>42697</v>
      </c>
      <c r="X48" s="10">
        <v>45.45</v>
      </c>
      <c r="Y48" s="10">
        <v>45.74</v>
      </c>
      <c r="Z48" s="10">
        <v>45.36</v>
      </c>
      <c r="AA48" s="10">
        <v>45.7</v>
      </c>
      <c r="AB48" s="95">
        <v>2342000</v>
      </c>
      <c r="AC48" s="10">
        <v>45.48</v>
      </c>
      <c r="AD48" s="2">
        <f t="shared" si="0"/>
        <v>0.38000000000000256</v>
      </c>
      <c r="AE48" s="138">
        <f t="shared" si="1"/>
        <v>-7.2036673215456482E-3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50.5002</v>
      </c>
      <c r="Q49" s="2"/>
      <c r="T49" s="93" t="s">
        <v>362</v>
      </c>
      <c r="U49" s="452">
        <v>-3.7000000000000002E-3</v>
      </c>
      <c r="W49" s="133">
        <v>42696</v>
      </c>
      <c r="X49" s="10">
        <v>46.02</v>
      </c>
      <c r="Y49" s="10">
        <v>46.07</v>
      </c>
      <c r="Z49" s="10">
        <v>45.82</v>
      </c>
      <c r="AA49" s="10">
        <v>46.03</v>
      </c>
      <c r="AB49" s="95">
        <v>2320000</v>
      </c>
      <c r="AC49" s="10">
        <v>45.81</v>
      </c>
      <c r="AD49" s="2">
        <f t="shared" si="0"/>
        <v>0.25</v>
      </c>
      <c r="AE49" s="138">
        <f t="shared" si="1"/>
        <v>8.7393489185050299E-4</v>
      </c>
    </row>
    <row r="50" spans="1:31" x14ac:dyDescent="0.25">
      <c r="O50" s="83">
        <v>1.01</v>
      </c>
      <c r="P50" s="83">
        <f t="shared" si="42"/>
        <v>50.005099999999999</v>
      </c>
      <c r="Q50" s="2"/>
      <c r="T50" s="93"/>
      <c r="U50" s="88"/>
      <c r="W50" s="133">
        <v>42695</v>
      </c>
      <c r="X50" s="10">
        <v>45.77</v>
      </c>
      <c r="Y50" s="10">
        <v>46</v>
      </c>
      <c r="Z50" s="10">
        <v>45.75</v>
      </c>
      <c r="AA50" s="10">
        <v>45.99</v>
      </c>
      <c r="AB50" s="95">
        <v>3711400</v>
      </c>
      <c r="AC50" s="10">
        <v>45.77</v>
      </c>
      <c r="AD50" s="2">
        <f t="shared" si="0"/>
        <v>0.25</v>
      </c>
      <c r="AE50" s="138">
        <f t="shared" si="1"/>
        <v>8.5940943146760596E-3</v>
      </c>
    </row>
    <row r="51" spans="1:31" x14ac:dyDescent="0.25">
      <c r="O51" s="83">
        <v>1</v>
      </c>
      <c r="P51" s="83">
        <f t="shared" si="42"/>
        <v>49.51</v>
      </c>
      <c r="Q51" s="2"/>
      <c r="T51" s="93" t="s">
        <v>105</v>
      </c>
      <c r="U51" s="88" t="s">
        <v>584</v>
      </c>
      <c r="W51" s="133">
        <v>42692</v>
      </c>
      <c r="X51" s="10">
        <v>45.74</v>
      </c>
      <c r="Y51" s="10">
        <v>45.77</v>
      </c>
      <c r="Z51" s="10">
        <v>45.52</v>
      </c>
      <c r="AA51" s="10">
        <v>45.6</v>
      </c>
      <c r="AB51" s="95">
        <v>3894600</v>
      </c>
      <c r="AC51" s="10">
        <v>45.38</v>
      </c>
      <c r="AD51" s="2">
        <f t="shared" si="0"/>
        <v>0.25</v>
      </c>
      <c r="AE51" s="138">
        <f t="shared" si="1"/>
        <v>-1.0250817884405627E-2</v>
      </c>
    </row>
    <row r="52" spans="1:31" x14ac:dyDescent="0.25">
      <c r="O52" s="83">
        <v>0.99</v>
      </c>
      <c r="P52" s="83">
        <f t="shared" si="42"/>
        <v>49.014899999999997</v>
      </c>
      <c r="Q52" s="2"/>
      <c r="T52" s="93" t="s">
        <v>106</v>
      </c>
      <c r="U52" s="88" t="s">
        <v>386</v>
      </c>
      <c r="W52" s="133">
        <v>42691</v>
      </c>
      <c r="X52" s="10">
        <v>45.99</v>
      </c>
      <c r="Y52" s="10">
        <v>46.19</v>
      </c>
      <c r="Z52" s="10">
        <v>45.94</v>
      </c>
      <c r="AA52" s="10">
        <v>46.07</v>
      </c>
      <c r="AB52" s="95">
        <v>6350000</v>
      </c>
      <c r="AC52" s="10">
        <v>45.85</v>
      </c>
      <c r="AD52" s="2">
        <f t="shared" si="0"/>
        <v>0.25</v>
      </c>
      <c r="AE52" s="138">
        <f t="shared" si="1"/>
        <v>4.8213894367741261E-3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48.519799999999996</v>
      </c>
      <c r="Q53" s="2"/>
      <c r="T53" s="93" t="s">
        <v>107</v>
      </c>
      <c r="U53" s="90">
        <v>3632280</v>
      </c>
      <c r="W53" s="133">
        <v>42690</v>
      </c>
      <c r="X53" s="10">
        <v>45.81</v>
      </c>
      <c r="Y53" s="10">
        <v>46.01</v>
      </c>
      <c r="Z53" s="10">
        <v>45.74</v>
      </c>
      <c r="AA53" s="10">
        <v>45.85</v>
      </c>
      <c r="AB53" s="95">
        <v>8245000</v>
      </c>
      <c r="AC53" s="10">
        <v>45.63</v>
      </c>
      <c r="AD53" s="2">
        <f t="shared" si="0"/>
        <v>0.26999999999999602</v>
      </c>
      <c r="AE53" s="138">
        <f t="shared" si="1"/>
        <v>-1.1053315994798418E-2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48.024699999999996</v>
      </c>
      <c r="T54" s="93" t="s">
        <v>110</v>
      </c>
      <c r="U54" s="90">
        <v>3530260</v>
      </c>
      <c r="W54" s="133">
        <v>42689</v>
      </c>
      <c r="X54" s="10">
        <v>45.95</v>
      </c>
      <c r="Y54" s="10">
        <v>46.36</v>
      </c>
      <c r="Z54" s="10">
        <v>45.91</v>
      </c>
      <c r="AA54" s="10">
        <v>46.36</v>
      </c>
      <c r="AB54" s="95">
        <v>2233200</v>
      </c>
      <c r="AC54" s="10">
        <v>46.14</v>
      </c>
      <c r="AD54" s="2">
        <f t="shared" si="0"/>
        <v>0.45000000000000284</v>
      </c>
      <c r="AE54" s="138">
        <f t="shared" si="1"/>
        <v>6.9838498472283295E-3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47.529599999999995</v>
      </c>
      <c r="T55" s="93" t="s">
        <v>363</v>
      </c>
      <c r="U55" s="88">
        <v>16</v>
      </c>
      <c r="W55" s="133">
        <v>42688</v>
      </c>
      <c r="X55" s="10">
        <v>45.99</v>
      </c>
      <c r="Y55" s="10">
        <v>46.12</v>
      </c>
      <c r="Z55" s="10">
        <v>45.85</v>
      </c>
      <c r="AA55" s="10">
        <v>46.04</v>
      </c>
      <c r="AB55" s="95">
        <v>2962300</v>
      </c>
      <c r="AC55" s="10">
        <v>45.82</v>
      </c>
      <c r="AD55" s="2">
        <f t="shared" si="0"/>
        <v>0.26999999999999602</v>
      </c>
      <c r="AE55" s="138">
        <f t="shared" si="1"/>
        <v>-8.6542622241453371E-3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47.034499999999994</v>
      </c>
      <c r="T56" s="93" t="s">
        <v>364</v>
      </c>
      <c r="U56" s="88">
        <v>3.52</v>
      </c>
      <c r="W56" s="133">
        <v>42685</v>
      </c>
      <c r="X56" s="10">
        <v>46.55</v>
      </c>
      <c r="Y56" s="10">
        <v>46.66</v>
      </c>
      <c r="Z56" s="10">
        <v>46.26</v>
      </c>
      <c r="AA56" s="10">
        <v>46.44</v>
      </c>
      <c r="AB56" s="95">
        <v>2576800</v>
      </c>
      <c r="AC56" s="10">
        <v>46.22</v>
      </c>
      <c r="AD56" s="2">
        <f t="shared" si="0"/>
        <v>0.39999999999999858</v>
      </c>
      <c r="AE56" s="138">
        <f t="shared" si="1"/>
        <v>-9.8543273350470972E-3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46.539399999999993</v>
      </c>
      <c r="T57" s="93"/>
      <c r="U57" s="88"/>
      <c r="W57" s="133">
        <v>42684</v>
      </c>
      <c r="X57" s="10">
        <v>47.04</v>
      </c>
      <c r="Y57" s="10">
        <v>47.16</v>
      </c>
      <c r="Z57" s="10">
        <v>46.5</v>
      </c>
      <c r="AA57" s="10">
        <v>46.9</v>
      </c>
      <c r="AB57" s="95">
        <v>4569500</v>
      </c>
      <c r="AC57" s="10">
        <v>46.68</v>
      </c>
      <c r="AD57" s="2">
        <f t="shared" si="0"/>
        <v>0.65999999999999659</v>
      </c>
      <c r="AE57" s="138">
        <f t="shared" si="1"/>
        <v>-5.1150895140665842E-3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46.0443</v>
      </c>
      <c r="T58" s="93"/>
      <c r="U58" s="88"/>
      <c r="W58" s="133">
        <v>42683</v>
      </c>
      <c r="X58" s="10">
        <v>46.54</v>
      </c>
      <c r="Y58" s="10">
        <v>47.3</v>
      </c>
      <c r="Z58" s="10">
        <v>46.54</v>
      </c>
      <c r="AA58" s="10">
        <v>47.14</v>
      </c>
      <c r="AB58" s="95">
        <v>4359400</v>
      </c>
      <c r="AC58" s="10">
        <v>46.92</v>
      </c>
      <c r="AD58" s="2">
        <f t="shared" si="0"/>
        <v>0.75999999999999801</v>
      </c>
      <c r="AE58" s="138">
        <f t="shared" si="1"/>
        <v>5.1413881748072487E-3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45.549199999999999</v>
      </c>
      <c r="W59" s="133">
        <v>42682</v>
      </c>
      <c r="X59" s="10">
        <v>46.63</v>
      </c>
      <c r="Y59" s="10">
        <v>47</v>
      </c>
      <c r="Z59" s="10">
        <v>46.57</v>
      </c>
      <c r="AA59" s="10">
        <v>46.9</v>
      </c>
      <c r="AB59" s="95">
        <v>2098600</v>
      </c>
      <c r="AC59" s="10">
        <v>46.68</v>
      </c>
      <c r="AD59" s="2">
        <f t="shared" si="0"/>
        <v>0.42999999999999972</v>
      </c>
      <c r="AE59" s="138">
        <f t="shared" si="1"/>
        <v>3.0081650193383158E-3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45.054099999999998</v>
      </c>
      <c r="W60" s="133">
        <v>42681</v>
      </c>
      <c r="X60" s="10">
        <v>46.61</v>
      </c>
      <c r="Y60" s="10">
        <v>46.76</v>
      </c>
      <c r="Z60" s="10">
        <v>46.5</v>
      </c>
      <c r="AA60" s="10">
        <v>46.76</v>
      </c>
      <c r="AB60" s="95">
        <v>2170900</v>
      </c>
      <c r="AC60" s="10">
        <v>46.54</v>
      </c>
      <c r="AD60" s="2">
        <f t="shared" si="0"/>
        <v>0.25999999999999801</v>
      </c>
      <c r="AE60" s="138">
        <f t="shared" si="1"/>
        <v>1.5935385287055182E-2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44.558999999999997</v>
      </c>
      <c r="W61" s="133">
        <v>42678</v>
      </c>
      <c r="X61" s="10">
        <v>46.14</v>
      </c>
      <c r="Y61" s="10">
        <v>46.36</v>
      </c>
      <c r="Z61" s="10">
        <v>46.03</v>
      </c>
      <c r="AA61" s="10">
        <v>46.03</v>
      </c>
      <c r="AB61" s="95">
        <v>3244800</v>
      </c>
      <c r="AC61" s="10">
        <v>45.81</v>
      </c>
      <c r="AD61" s="2">
        <f t="shared" si="0"/>
        <v>0.32999999999999829</v>
      </c>
      <c r="AE61" s="138">
        <f t="shared" si="1"/>
        <v>-9.941646855413877E-3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42677</v>
      </c>
      <c r="X62" s="10">
        <v>46.7</v>
      </c>
      <c r="Y62" s="10">
        <v>46.76</v>
      </c>
      <c r="Z62" s="10">
        <v>46.4</v>
      </c>
      <c r="AA62" s="10">
        <v>46.49</v>
      </c>
      <c r="AB62" s="95">
        <v>2528800</v>
      </c>
      <c r="AC62" s="10">
        <v>46.27</v>
      </c>
      <c r="AD62" s="2">
        <f t="shared" si="0"/>
        <v>0.35999999999999943</v>
      </c>
      <c r="AE62" s="138">
        <f t="shared" si="1"/>
        <v>-4.3205875999130505E-4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42676</v>
      </c>
      <c r="X63" s="10">
        <v>46.83</v>
      </c>
      <c r="Y63" s="10">
        <v>46.87</v>
      </c>
      <c r="Z63" s="10">
        <v>46.46</v>
      </c>
      <c r="AA63" s="10">
        <v>46.51</v>
      </c>
      <c r="AB63" s="95">
        <v>2975500</v>
      </c>
      <c r="AC63" s="10">
        <v>46.29</v>
      </c>
      <c r="AD63" s="2">
        <f t="shared" si="0"/>
        <v>0.40999999999999659</v>
      </c>
      <c r="AE63" s="138">
        <f t="shared" si="1"/>
        <v>-6.6523605150214937E-3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42675</v>
      </c>
      <c r="X64" s="10">
        <v>47.18</v>
      </c>
      <c r="Y64" s="10">
        <v>47.21</v>
      </c>
      <c r="Z64" s="10">
        <v>46.69</v>
      </c>
      <c r="AA64" s="10">
        <v>46.82</v>
      </c>
      <c r="AB64" s="95">
        <v>3303100</v>
      </c>
      <c r="AC64" s="10">
        <v>46.6</v>
      </c>
      <c r="AD64" s="2">
        <f t="shared" si="0"/>
        <v>0.52000000000000313</v>
      </c>
      <c r="AE64" s="138">
        <f t="shared" si="1"/>
        <v>-4.0606967300704788E-3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42674</v>
      </c>
      <c r="X65" s="10">
        <v>46.97</v>
      </c>
      <c r="Y65" s="10">
        <v>47.11</v>
      </c>
      <c r="Z65" s="10">
        <v>46.84</v>
      </c>
      <c r="AA65" s="10">
        <v>47.01</v>
      </c>
      <c r="AB65" s="95">
        <v>2016000</v>
      </c>
      <c r="AC65" s="10">
        <v>46.79</v>
      </c>
      <c r="AD65" s="2">
        <f t="shared" si="0"/>
        <v>0.26999999999999602</v>
      </c>
      <c r="AE65" s="138">
        <f t="shared" si="1"/>
        <v>-1.0674637062341175E-3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42671</v>
      </c>
      <c r="X66" s="10">
        <v>47.01</v>
      </c>
      <c r="Y66" s="10">
        <v>47.22</v>
      </c>
      <c r="Z66" s="10">
        <v>46.98</v>
      </c>
      <c r="AA66" s="10">
        <v>47.06</v>
      </c>
      <c r="AB66" s="95">
        <v>3251700</v>
      </c>
      <c r="AC66" s="10">
        <v>46.84</v>
      </c>
      <c r="AD66" s="2">
        <f t="shared" si="0"/>
        <v>0.24000000000000199</v>
      </c>
      <c r="AE66" s="138">
        <f t="shared" si="1"/>
        <v>-8.5324232081906981E-4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42670</v>
      </c>
      <c r="X67" s="10">
        <v>47.26</v>
      </c>
      <c r="Y67" s="10">
        <v>47.28</v>
      </c>
      <c r="Z67" s="10">
        <v>47.04</v>
      </c>
      <c r="AA67" s="10">
        <v>47.1</v>
      </c>
      <c r="AB67" s="95">
        <v>1628400</v>
      </c>
      <c r="AC67" s="10">
        <v>46.88</v>
      </c>
      <c r="AD67" s="2">
        <f>Y67-Z67</f>
        <v>0.24000000000000199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42669</v>
      </c>
      <c r="X68" s="10">
        <v>47.07</v>
      </c>
      <c r="Y68" s="10">
        <v>47.25</v>
      </c>
      <c r="Z68" s="10">
        <v>46.98</v>
      </c>
      <c r="AA68" s="10">
        <v>47.05</v>
      </c>
      <c r="AB68" s="95">
        <v>1670100</v>
      </c>
      <c r="AC68" s="10">
        <v>46.83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10">
        <v>42738</v>
      </c>
      <c r="C2" s="4">
        <v>350</v>
      </c>
      <c r="D2" s="3">
        <v>22.35</v>
      </c>
      <c r="E2" s="3">
        <v>0</v>
      </c>
      <c r="F2" s="3">
        <f>C2*D2+E2</f>
        <v>7822.5000000000009</v>
      </c>
      <c r="G2" s="509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1350</v>
      </c>
      <c r="T2" s="462">
        <v>42568</v>
      </c>
      <c r="U2" s="127" t="s">
        <v>255</v>
      </c>
      <c r="V2" s="16"/>
      <c r="W2" s="141">
        <v>42766</v>
      </c>
      <c r="X2" s="142">
        <v>23.95</v>
      </c>
      <c r="Y2" s="142">
        <v>24.15</v>
      </c>
      <c r="Z2" s="10">
        <v>23.68</v>
      </c>
      <c r="AA2" s="10">
        <v>24.11</v>
      </c>
      <c r="AB2" s="95">
        <v>22667100</v>
      </c>
      <c r="AC2" s="10">
        <v>24.11</v>
      </c>
      <c r="AD2">
        <f>Y2-Z2</f>
        <v>0.46999999999999886</v>
      </c>
      <c r="AE2" s="138">
        <f>AC2/AC3-1</f>
        <v>-2.8949545078577055E-3</v>
      </c>
    </row>
    <row r="3" spans="1:42" x14ac:dyDescent="0.25">
      <c r="A3" s="23" t="s">
        <v>71</v>
      </c>
      <c r="B3" s="510">
        <v>42759</v>
      </c>
      <c r="C3" s="4">
        <v>200</v>
      </c>
      <c r="D3" s="3">
        <v>22.85</v>
      </c>
      <c r="E3" s="3">
        <v>0</v>
      </c>
      <c r="F3" s="3">
        <f>C3*D3+E3</f>
        <v>4570</v>
      </c>
      <c r="G3" s="509"/>
      <c r="H3" s="185"/>
      <c r="I3" s="3"/>
      <c r="J3" s="3"/>
      <c r="K3" s="3"/>
      <c r="L3" s="4"/>
      <c r="M3" s="4"/>
      <c r="N3" s="4"/>
      <c r="O3" s="11" t="s">
        <v>58</v>
      </c>
      <c r="Q3" s="515">
        <f>(F27-K27)/Q2</f>
        <v>23.093333333333334</v>
      </c>
      <c r="T3" s="1">
        <v>42621</v>
      </c>
      <c r="U3" s="34" t="s">
        <v>275</v>
      </c>
      <c r="W3" s="133">
        <v>42765</v>
      </c>
      <c r="X3" s="10">
        <v>23.82</v>
      </c>
      <c r="Y3" s="10">
        <v>24.24</v>
      </c>
      <c r="Z3" s="10">
        <v>23.43</v>
      </c>
      <c r="AA3" s="10">
        <v>24.18</v>
      </c>
      <c r="AB3" s="95">
        <v>30489500</v>
      </c>
      <c r="AC3" s="10">
        <v>24.18</v>
      </c>
      <c r="AD3">
        <f t="shared" ref="AD3:AD66" si="0">Y3-Z3</f>
        <v>0.80999999999999872</v>
      </c>
      <c r="AE3" s="138">
        <f t="shared" ref="AE3:AE66" si="1">AC3/AC4-1</f>
        <v>8.7609511889863434E-3</v>
      </c>
      <c r="AL3" s="234"/>
      <c r="AO3" s="234"/>
    </row>
    <row r="4" spans="1:42" x14ac:dyDescent="0.25">
      <c r="B4" s="510">
        <v>42760</v>
      </c>
      <c r="C4" s="4">
        <v>600</v>
      </c>
      <c r="D4" s="3">
        <v>23.38</v>
      </c>
      <c r="E4" s="3">
        <v>0</v>
      </c>
      <c r="F4" s="3">
        <f>C4*D4+E4</f>
        <v>14028</v>
      </c>
      <c r="G4" s="509"/>
      <c r="H4" s="185"/>
      <c r="I4" s="3"/>
      <c r="J4" s="3"/>
      <c r="K4" s="3"/>
      <c r="L4" s="4"/>
      <c r="M4" s="4"/>
      <c r="N4" s="4"/>
      <c r="O4" s="11" t="s">
        <v>66</v>
      </c>
      <c r="Q4" s="201">
        <v>24.75</v>
      </c>
      <c r="R4" s="505">
        <v>2.6499999999999999E-2</v>
      </c>
      <c r="T4" s="1">
        <v>42627</v>
      </c>
      <c r="U4" s="34" t="s">
        <v>275</v>
      </c>
      <c r="W4" s="133">
        <v>42762</v>
      </c>
      <c r="X4" s="10">
        <v>23.53</v>
      </c>
      <c r="Y4" s="10">
        <v>24.1</v>
      </c>
      <c r="Z4" s="10">
        <v>23.45</v>
      </c>
      <c r="AA4" s="10">
        <v>23.97</v>
      </c>
      <c r="AB4" s="95">
        <v>18564400</v>
      </c>
      <c r="AC4" s="10">
        <v>23.97</v>
      </c>
      <c r="AD4">
        <f t="shared" si="0"/>
        <v>0.65000000000000213</v>
      </c>
      <c r="AE4" s="138">
        <f t="shared" si="1"/>
        <v>1.9132653061224358E-2</v>
      </c>
      <c r="AL4" s="234"/>
      <c r="AO4" s="234"/>
    </row>
    <row r="5" spans="1:42" x14ac:dyDescent="0.25">
      <c r="B5" s="510">
        <v>42765</v>
      </c>
      <c r="C5" s="4">
        <v>200</v>
      </c>
      <c r="D5" s="3">
        <v>23.78</v>
      </c>
      <c r="E5" s="3">
        <v>-0.5</v>
      </c>
      <c r="F5" s="3">
        <f>C5*D5+E5</f>
        <v>4755.5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33412.5</v>
      </c>
      <c r="T5" t="s">
        <v>379</v>
      </c>
      <c r="W5" s="133">
        <v>42761</v>
      </c>
      <c r="X5" s="10">
        <v>23.8</v>
      </c>
      <c r="Y5" s="10">
        <v>23.99</v>
      </c>
      <c r="Z5" s="10">
        <v>23.29</v>
      </c>
      <c r="AA5" s="10">
        <v>23.52</v>
      </c>
      <c r="AB5" s="95">
        <v>19311300</v>
      </c>
      <c r="AC5" s="10">
        <v>23.52</v>
      </c>
      <c r="AD5">
        <f t="shared" si="0"/>
        <v>0.69999999999999929</v>
      </c>
      <c r="AE5" s="138">
        <f t="shared" si="1"/>
        <v>-1.6977928692699651E-3</v>
      </c>
      <c r="AL5" s="234"/>
      <c r="AO5" s="234"/>
    </row>
    <row r="6" spans="1:42" x14ac:dyDescent="0.25">
      <c r="B6" s="4"/>
      <c r="C6" s="4"/>
      <c r="D6" s="4"/>
      <c r="E6" s="4"/>
      <c r="F6" s="4"/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31176</v>
      </c>
      <c r="W6" s="133">
        <v>42760</v>
      </c>
      <c r="X6" s="10">
        <v>23.4</v>
      </c>
      <c r="Y6" s="10">
        <v>23.98</v>
      </c>
      <c r="Z6" s="10">
        <v>23.19</v>
      </c>
      <c r="AA6" s="10">
        <v>23.56</v>
      </c>
      <c r="AB6" s="95">
        <v>31611800</v>
      </c>
      <c r="AC6" s="10">
        <v>23.56</v>
      </c>
      <c r="AD6">
        <f t="shared" si="0"/>
        <v>0.78999999999999915</v>
      </c>
      <c r="AE6" s="138">
        <f t="shared" si="1"/>
        <v>3.1072210065645312E-2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14411.99700000009</v>
      </c>
      <c r="R7" s="30">
        <v>42769</v>
      </c>
      <c r="W7" s="133">
        <v>42759</v>
      </c>
      <c r="X7" s="10">
        <v>22.27</v>
      </c>
      <c r="Y7" s="10">
        <v>23.09</v>
      </c>
      <c r="Z7" s="10">
        <v>22.26</v>
      </c>
      <c r="AA7" s="10">
        <v>22.85</v>
      </c>
      <c r="AB7" s="95">
        <v>29245300</v>
      </c>
      <c r="AC7" s="10">
        <v>22.85</v>
      </c>
      <c r="AD7">
        <f t="shared" si="0"/>
        <v>0.82999999999999829</v>
      </c>
      <c r="AE7" s="138">
        <f t="shared" si="1"/>
        <v>4.3855641845591542E-2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2236.5</v>
      </c>
      <c r="W8" s="133">
        <v>42758</v>
      </c>
      <c r="X8" s="10">
        <v>21.96</v>
      </c>
      <c r="Y8" s="10">
        <v>22.31</v>
      </c>
      <c r="Z8" s="10">
        <v>21.74</v>
      </c>
      <c r="AA8" s="10">
        <v>21.89</v>
      </c>
      <c r="AB8" s="95">
        <v>16059700</v>
      </c>
      <c r="AC8" s="10">
        <v>21.89</v>
      </c>
      <c r="AD8">
        <f t="shared" si="0"/>
        <v>0.57000000000000028</v>
      </c>
      <c r="AE8" s="138">
        <f t="shared" si="1"/>
        <v>-3.1876138433515333E-3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7.1737875288683597E-2</v>
      </c>
      <c r="W9" s="133">
        <v>42755</v>
      </c>
      <c r="X9" s="10">
        <v>21.9</v>
      </c>
      <c r="Y9" s="10">
        <v>22.33</v>
      </c>
      <c r="Z9" s="10">
        <v>21.89</v>
      </c>
      <c r="AA9" s="10">
        <v>21.96</v>
      </c>
      <c r="AB9" s="95">
        <v>19896500</v>
      </c>
      <c r="AC9" s="10">
        <v>21.96</v>
      </c>
      <c r="AD9">
        <f t="shared" si="0"/>
        <v>0.43999999999999773</v>
      </c>
      <c r="AE9" s="138">
        <f t="shared" si="1"/>
        <v>1.1515430677107252E-2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42754</v>
      </c>
      <c r="X10" s="10">
        <v>21.5</v>
      </c>
      <c r="Y10" s="10">
        <v>22.3</v>
      </c>
      <c r="Z10" s="10">
        <v>21.49</v>
      </c>
      <c r="AA10" s="10">
        <v>21.71</v>
      </c>
      <c r="AB10" s="95">
        <v>31235500</v>
      </c>
      <c r="AC10" s="10">
        <v>21.71</v>
      </c>
      <c r="AD10">
        <f t="shared" si="0"/>
        <v>0.81000000000000227</v>
      </c>
      <c r="AE10" s="138">
        <f t="shared" si="1"/>
        <v>-2.7329749103942591E-2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42753</v>
      </c>
      <c r="X11" s="10">
        <v>21.68</v>
      </c>
      <c r="Y11" s="10">
        <v>22.34</v>
      </c>
      <c r="Z11" s="10">
        <v>21.53</v>
      </c>
      <c r="AA11" s="10">
        <v>22.32</v>
      </c>
      <c r="AB11" s="95">
        <v>19415200</v>
      </c>
      <c r="AC11" s="10">
        <v>22.32</v>
      </c>
      <c r="AD11">
        <f t="shared" si="0"/>
        <v>0.80999999999999872</v>
      </c>
      <c r="AE11" s="138">
        <f t="shared" si="1"/>
        <v>2.6678932842686409E-2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42752</v>
      </c>
      <c r="X12" s="10">
        <v>21.88</v>
      </c>
      <c r="Y12" s="10">
        <v>22.07</v>
      </c>
      <c r="Z12" s="10">
        <v>21.58</v>
      </c>
      <c r="AA12" s="10">
        <v>21.74</v>
      </c>
      <c r="AB12" s="95">
        <v>20053800</v>
      </c>
      <c r="AC12" s="10">
        <v>21.74</v>
      </c>
      <c r="AD12">
        <f t="shared" si="0"/>
        <v>0.49000000000000199</v>
      </c>
      <c r="AE12" s="138">
        <f t="shared" si="1"/>
        <v>-1.9837691614066788E-2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51"/>
      <c r="H13" s="4"/>
      <c r="I13" s="3"/>
      <c r="J13" s="3"/>
      <c r="K13" s="3"/>
      <c r="L13" s="4"/>
      <c r="M13" s="4"/>
      <c r="N13" s="4"/>
      <c r="T13" s="1"/>
      <c r="W13" s="133">
        <v>42748</v>
      </c>
      <c r="X13" s="10">
        <v>22.27</v>
      </c>
      <c r="Y13" s="10">
        <v>22.31</v>
      </c>
      <c r="Z13" s="10">
        <v>21.99</v>
      </c>
      <c r="AA13" s="10">
        <v>22.18</v>
      </c>
      <c r="AB13" s="95">
        <v>14017800</v>
      </c>
      <c r="AC13" s="10">
        <v>22.18</v>
      </c>
      <c r="AD13">
        <f t="shared" si="0"/>
        <v>0.32000000000000028</v>
      </c>
      <c r="AE13" s="138">
        <f t="shared" si="1"/>
        <v>-5.8269834155086908E-3</v>
      </c>
    </row>
    <row r="14" spans="1:42" x14ac:dyDescent="0.25">
      <c r="B14" s="509"/>
      <c r="C14" s="4"/>
      <c r="D14" s="3"/>
      <c r="E14" s="3"/>
      <c r="F14" s="3"/>
      <c r="G14" s="651"/>
      <c r="H14" s="4"/>
      <c r="I14" s="3"/>
      <c r="J14" s="3"/>
      <c r="K14" s="3"/>
      <c r="L14" s="4"/>
      <c r="M14" s="4"/>
      <c r="N14" s="4"/>
      <c r="W14" s="133">
        <v>42747</v>
      </c>
      <c r="X14" s="10">
        <v>22.46</v>
      </c>
      <c r="Y14" s="10">
        <v>22.48</v>
      </c>
      <c r="Z14" s="10">
        <v>21.7</v>
      </c>
      <c r="AA14" s="10">
        <v>22.31</v>
      </c>
      <c r="AB14" s="95">
        <v>27522700</v>
      </c>
      <c r="AC14" s="10">
        <v>22.31</v>
      </c>
      <c r="AD14">
        <f t="shared" si="0"/>
        <v>0.78000000000000114</v>
      </c>
      <c r="AE14" s="138">
        <f t="shared" si="1"/>
        <v>-2.1061869240895148E-2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42746</v>
      </c>
      <c r="X15" s="10">
        <v>22.61</v>
      </c>
      <c r="Y15" s="10">
        <v>22.88</v>
      </c>
      <c r="Z15" s="10">
        <v>22.56</v>
      </c>
      <c r="AA15" s="10">
        <v>22.79</v>
      </c>
      <c r="AB15" s="95">
        <v>20791800</v>
      </c>
      <c r="AC15" s="10">
        <v>22.79</v>
      </c>
      <c r="AD15">
        <f t="shared" si="0"/>
        <v>0.32000000000000028</v>
      </c>
      <c r="AE15" s="138">
        <f t="shared" si="1"/>
        <v>1.3790035587188498E-2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42745</v>
      </c>
      <c r="X16" s="10">
        <v>22.36</v>
      </c>
      <c r="Y16" s="10">
        <v>22.69</v>
      </c>
      <c r="Z16" s="10">
        <v>22.3</v>
      </c>
      <c r="AA16" s="10">
        <v>22.48</v>
      </c>
      <c r="AB16" s="95">
        <v>20600000</v>
      </c>
      <c r="AC16" s="10">
        <v>22.48</v>
      </c>
      <c r="AD16">
        <f t="shared" si="0"/>
        <v>0.39000000000000057</v>
      </c>
      <c r="AE16" s="138">
        <f t="shared" si="1"/>
        <v>6.2667860340197556E-3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42744</v>
      </c>
      <c r="X17" s="10">
        <v>21.94</v>
      </c>
      <c r="Y17" s="10">
        <v>22.55</v>
      </c>
      <c r="Z17" s="10">
        <v>21.94</v>
      </c>
      <c r="AA17" s="10">
        <v>22.34</v>
      </c>
      <c r="AB17" s="95">
        <v>21524300</v>
      </c>
      <c r="AC17" s="10">
        <v>22.34</v>
      </c>
      <c r="AD17">
        <f t="shared" si="0"/>
        <v>0.60999999999999943</v>
      </c>
      <c r="AE17" s="138">
        <f t="shared" si="1"/>
        <v>1.3611615245009201E-2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42741</v>
      </c>
      <c r="X18" s="10">
        <v>22.27</v>
      </c>
      <c r="Y18" s="10">
        <v>22.28</v>
      </c>
      <c r="Z18" s="10">
        <v>21.98</v>
      </c>
      <c r="AA18" s="10">
        <v>22.04</v>
      </c>
      <c r="AB18" s="95">
        <v>17762000</v>
      </c>
      <c r="AC18" s="10">
        <v>22.04</v>
      </c>
      <c r="AD18">
        <f t="shared" si="0"/>
        <v>0.30000000000000071</v>
      </c>
      <c r="AE18" s="138">
        <f t="shared" si="1"/>
        <v>-3.1659882406150919E-3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42740</v>
      </c>
      <c r="X19" s="10">
        <v>22.4</v>
      </c>
      <c r="Y19" s="10">
        <v>22.57</v>
      </c>
      <c r="Z19" s="10">
        <v>21.96</v>
      </c>
      <c r="AA19" s="10">
        <v>22.11</v>
      </c>
      <c r="AB19" s="95">
        <v>19723400</v>
      </c>
      <c r="AC19" s="10">
        <v>22.11</v>
      </c>
      <c r="AD19">
        <f t="shared" si="0"/>
        <v>0.60999999999999943</v>
      </c>
      <c r="AE19" s="138">
        <f t="shared" si="1"/>
        <v>-1.1180679785330994E-2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42739</v>
      </c>
      <c r="X20" s="10">
        <v>22.67</v>
      </c>
      <c r="Y20" s="10">
        <v>22.84</v>
      </c>
      <c r="Z20" s="10">
        <v>22.25</v>
      </c>
      <c r="AA20" s="10">
        <v>22.36</v>
      </c>
      <c r="AB20" s="95">
        <v>20326700</v>
      </c>
      <c r="AC20" s="10">
        <v>22.36</v>
      </c>
      <c r="AD20">
        <f t="shared" si="0"/>
        <v>0.58999999999999986</v>
      </c>
      <c r="AE20" s="138">
        <f t="shared" si="1"/>
        <v>-8.4257206208426805E-3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42738</v>
      </c>
      <c r="X21" s="10">
        <v>22.07</v>
      </c>
      <c r="Y21" s="10">
        <v>22.74</v>
      </c>
      <c r="Z21" s="10">
        <v>22.05</v>
      </c>
      <c r="AA21" s="10">
        <v>22.55</v>
      </c>
      <c r="AB21" s="95">
        <v>24908600</v>
      </c>
      <c r="AC21" s="10">
        <v>22.55</v>
      </c>
      <c r="AD21">
        <f t="shared" si="0"/>
        <v>0.68999999999999773</v>
      </c>
      <c r="AE21" s="138">
        <f t="shared" si="1"/>
        <v>2.8740875912408814E-2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42734</v>
      </c>
      <c r="X22" s="10">
        <v>22.35</v>
      </c>
      <c r="Y22" s="10">
        <v>22.4</v>
      </c>
      <c r="Z22" s="10">
        <v>21.75</v>
      </c>
      <c r="AA22" s="10">
        <v>21.92</v>
      </c>
      <c r="AB22" s="95">
        <v>20250400</v>
      </c>
      <c r="AC22" s="10">
        <v>21.92</v>
      </c>
      <c r="AD22">
        <f t="shared" si="0"/>
        <v>0.64999999999999858</v>
      </c>
      <c r="AE22" s="138">
        <f t="shared" si="1"/>
        <v>-1.5716210148181364E-2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42733</v>
      </c>
      <c r="X23" s="10">
        <v>22.58</v>
      </c>
      <c r="Y23" s="10">
        <v>22.8</v>
      </c>
      <c r="Z23" s="10">
        <v>22.15</v>
      </c>
      <c r="AA23" s="10">
        <v>22.27</v>
      </c>
      <c r="AB23" s="95">
        <v>19794500</v>
      </c>
      <c r="AC23" s="10">
        <v>22.27</v>
      </c>
      <c r="AD23">
        <f t="shared" si="0"/>
        <v>0.65000000000000213</v>
      </c>
      <c r="AE23" s="138">
        <f t="shared" si="1"/>
        <v>-2.2388059701492602E-2</v>
      </c>
    </row>
    <row r="24" spans="1:41" x14ac:dyDescent="0.25">
      <c r="B24" s="30"/>
      <c r="N24" s="4"/>
      <c r="O24" s="2"/>
      <c r="P24" s="2"/>
      <c r="Q24" s="2"/>
      <c r="W24" s="133">
        <v>42732</v>
      </c>
      <c r="X24" s="10">
        <v>23.4</v>
      </c>
      <c r="Y24" s="10">
        <v>23.41</v>
      </c>
      <c r="Z24" s="10">
        <v>22.76</v>
      </c>
      <c r="AA24" s="10">
        <v>22.78</v>
      </c>
      <c r="AB24" s="95">
        <v>23960700</v>
      </c>
      <c r="AC24" s="10">
        <v>22.78</v>
      </c>
      <c r="AD24">
        <f t="shared" si="0"/>
        <v>0.64999999999999858</v>
      </c>
      <c r="AE24" s="138">
        <f t="shared" si="1"/>
        <v>-2.2317596566523545E-2</v>
      </c>
    </row>
    <row r="25" spans="1:41" x14ac:dyDescent="0.25">
      <c r="B25" s="30"/>
      <c r="N25" s="4"/>
      <c r="O25" s="2"/>
      <c r="P25" s="2"/>
      <c r="Q25" s="2"/>
      <c r="W25" s="133">
        <v>42731</v>
      </c>
      <c r="X25" s="10">
        <v>23.35</v>
      </c>
      <c r="Y25" s="10">
        <v>23.64</v>
      </c>
      <c r="Z25" s="10">
        <v>23.21</v>
      </c>
      <c r="AA25" s="10">
        <v>23.3</v>
      </c>
      <c r="AB25" s="95">
        <v>24169500</v>
      </c>
      <c r="AC25" s="10">
        <v>23.3</v>
      </c>
      <c r="AD25">
        <f t="shared" si="0"/>
        <v>0.42999999999999972</v>
      </c>
      <c r="AE25" s="138">
        <f t="shared" si="1"/>
        <v>1.7196904557179593E-3</v>
      </c>
    </row>
    <row r="26" spans="1:41" x14ac:dyDescent="0.25">
      <c r="B26" s="30"/>
      <c r="N26" s="4"/>
      <c r="O26" s="2"/>
      <c r="P26" s="2"/>
      <c r="Q26" s="2"/>
      <c r="W26" s="133">
        <v>42727</v>
      </c>
      <c r="X26" s="10">
        <v>23.07</v>
      </c>
      <c r="Y26" s="10">
        <v>23.49</v>
      </c>
      <c r="Z26" s="10">
        <v>23.06</v>
      </c>
      <c r="AA26" s="10">
        <v>23.26</v>
      </c>
      <c r="AB26" s="95">
        <v>27717300</v>
      </c>
      <c r="AC26" s="10">
        <v>23.26</v>
      </c>
      <c r="AD26">
        <f t="shared" si="0"/>
        <v>0.42999999999999972</v>
      </c>
      <c r="AE26" s="138">
        <f t="shared" si="1"/>
        <v>3.0185424752049439E-3</v>
      </c>
    </row>
    <row r="27" spans="1:41" x14ac:dyDescent="0.25">
      <c r="A27" s="22" t="s">
        <v>81</v>
      </c>
      <c r="B27" s="12"/>
      <c r="C27" s="12">
        <f>SUM(C2:C26)</f>
        <v>1350</v>
      </c>
      <c r="D27" s="12"/>
      <c r="E27" s="12"/>
      <c r="F27" s="13">
        <f>SUM(F2:F26)</f>
        <v>31176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42726</v>
      </c>
      <c r="X27" s="10">
        <v>22.91</v>
      </c>
      <c r="Y27" s="10">
        <v>23.49</v>
      </c>
      <c r="Z27" s="10">
        <v>22.77</v>
      </c>
      <c r="AA27" s="10">
        <v>23.19</v>
      </c>
      <c r="AB27" s="95">
        <v>85619500</v>
      </c>
      <c r="AC27" s="10">
        <v>23.19</v>
      </c>
      <c r="AD27">
        <f t="shared" si="0"/>
        <v>0.71999999999999886</v>
      </c>
      <c r="AE27" s="138">
        <f t="shared" si="1"/>
        <v>0.12682215743440239</v>
      </c>
    </row>
    <row r="28" spans="1:41" ht="15.75" thickBot="1" x14ac:dyDescent="0.3">
      <c r="A28" s="356" t="s">
        <v>198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42725</v>
      </c>
      <c r="X28" s="10">
        <v>20.75</v>
      </c>
      <c r="Y28" s="10">
        <v>20.83</v>
      </c>
      <c r="Z28" s="10">
        <v>20.34</v>
      </c>
      <c r="AA28" s="10">
        <v>20.58</v>
      </c>
      <c r="AB28" s="95">
        <v>29218400</v>
      </c>
      <c r="AC28" s="10">
        <v>20.58</v>
      </c>
      <c r="AD28">
        <f t="shared" si="0"/>
        <v>0.48999999999999844</v>
      </c>
      <c r="AE28" s="138">
        <f t="shared" si="1"/>
        <v>-3.3898305084746339E-3</v>
      </c>
    </row>
    <row r="29" spans="1:41" x14ac:dyDescent="0.25">
      <c r="N29" s="4"/>
      <c r="W29" s="133">
        <v>42724</v>
      </c>
      <c r="X29" s="10">
        <v>20.73</v>
      </c>
      <c r="Y29" s="10">
        <v>20.8</v>
      </c>
      <c r="Z29" s="10">
        <v>20.47</v>
      </c>
      <c r="AA29" s="10">
        <v>20.65</v>
      </c>
      <c r="AB29" s="95">
        <v>22931800</v>
      </c>
      <c r="AC29" s="10">
        <v>20.65</v>
      </c>
      <c r="AD29">
        <f t="shared" si="0"/>
        <v>0.33000000000000185</v>
      </c>
      <c r="AE29" s="138">
        <f t="shared" si="1"/>
        <v>1.4742014742014531E-2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42723</v>
      </c>
      <c r="X30" s="10">
        <v>20.43</v>
      </c>
      <c r="Y30" s="10">
        <v>20.7</v>
      </c>
      <c r="Z30" s="10">
        <v>20.190000000000001</v>
      </c>
      <c r="AA30" s="10">
        <v>20.350000000000001</v>
      </c>
      <c r="AB30" s="95">
        <v>23512100</v>
      </c>
      <c r="AC30" s="10">
        <v>20.350000000000001</v>
      </c>
      <c r="AD30">
        <f t="shared" si="0"/>
        <v>0.50999999999999801</v>
      </c>
      <c r="AE30" s="138">
        <f t="shared" si="1"/>
        <v>3.9467192895905612E-3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42720</v>
      </c>
      <c r="X31" s="10">
        <v>20.53</v>
      </c>
      <c r="Y31" s="10">
        <v>21</v>
      </c>
      <c r="Z31" s="10">
        <v>20.190000000000001</v>
      </c>
      <c r="AA31" s="10">
        <v>20.27</v>
      </c>
      <c r="AB31" s="95">
        <v>36161200</v>
      </c>
      <c r="AC31" s="10">
        <v>20.27</v>
      </c>
      <c r="AD31">
        <f t="shared" si="0"/>
        <v>0.80999999999999872</v>
      </c>
      <c r="AE31" s="138">
        <f t="shared" si="1"/>
        <v>-9.8570724494817519E-4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42719</v>
      </c>
      <c r="X32" s="10">
        <v>20.100000000000001</v>
      </c>
      <c r="Y32" s="10">
        <v>20.5</v>
      </c>
      <c r="Z32" s="10">
        <v>19.98</v>
      </c>
      <c r="AA32" s="10">
        <v>20.29</v>
      </c>
      <c r="AB32" s="95">
        <v>19438900</v>
      </c>
      <c r="AC32" s="10">
        <v>20.29</v>
      </c>
      <c r="AD32">
        <f t="shared" si="0"/>
        <v>0.51999999999999957</v>
      </c>
      <c r="AE32" s="138">
        <f t="shared" si="1"/>
        <v>1.3486513486513418E-2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42718</v>
      </c>
      <c r="X33" s="10">
        <v>19.93</v>
      </c>
      <c r="Y33" s="10">
        <v>20.329999999999998</v>
      </c>
      <c r="Z33" s="10">
        <v>19.78</v>
      </c>
      <c r="AA33" s="10">
        <v>20.02</v>
      </c>
      <c r="AB33" s="95">
        <v>19352100</v>
      </c>
      <c r="AC33" s="10">
        <v>20.02</v>
      </c>
      <c r="AD33">
        <f t="shared" si="0"/>
        <v>0.54999999999999716</v>
      </c>
      <c r="AE33" s="138">
        <f t="shared" si="1"/>
        <v>-5.464480874316946E-3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310</v>
      </c>
      <c r="K34" s="3"/>
      <c r="L34" s="4"/>
      <c r="M34" s="4"/>
      <c r="N34" s="4"/>
      <c r="W34" s="133">
        <v>42717</v>
      </c>
      <c r="X34" s="10">
        <v>20.14</v>
      </c>
      <c r="Y34" s="10">
        <v>20.47</v>
      </c>
      <c r="Z34" s="10">
        <v>19.8</v>
      </c>
      <c r="AA34" s="10">
        <v>20.13</v>
      </c>
      <c r="AB34" s="95">
        <v>26150400</v>
      </c>
      <c r="AC34" s="10">
        <v>20.13</v>
      </c>
      <c r="AD34">
        <f t="shared" si="0"/>
        <v>0.66999999999999815</v>
      </c>
      <c r="AE34" s="138">
        <f t="shared" si="1"/>
        <v>5.494505494505475E-3</v>
      </c>
    </row>
    <row r="35" spans="1:41" x14ac:dyDescent="0.25">
      <c r="A35" s="381" t="s">
        <v>437</v>
      </c>
      <c r="B35" s="380">
        <v>42754</v>
      </c>
      <c r="C35" s="381">
        <v>1550</v>
      </c>
      <c r="D35" s="386">
        <v>20.207419000000002</v>
      </c>
      <c r="E35" s="382">
        <v>21.71</v>
      </c>
      <c r="F35" s="382">
        <f t="shared" ref="F35" si="2">-C35*(D35-E35)</f>
        <v>2329.0005499999988</v>
      </c>
      <c r="G35" s="382">
        <f t="shared" ref="G35" si="3">IF(C35=0, 0,D35*C35)</f>
        <v>31321.499450000003</v>
      </c>
      <c r="H35" s="384">
        <f t="shared" ref="H35" si="4">IF(C35=0, D35, (E35-D35)/D35)</f>
        <v>7.4357888060815641E-2</v>
      </c>
      <c r="I35" s="382"/>
      <c r="J35" s="382"/>
      <c r="K35" s="3"/>
      <c r="L35" s="4"/>
      <c r="M35" s="4"/>
      <c r="N35" s="4"/>
      <c r="W35" s="133">
        <v>42716</v>
      </c>
      <c r="X35" s="10">
        <v>20.3</v>
      </c>
      <c r="Y35" s="10">
        <v>20.51</v>
      </c>
      <c r="Z35" s="10">
        <v>19.489999999999998</v>
      </c>
      <c r="AA35" s="10">
        <v>20.02</v>
      </c>
      <c r="AB35" s="95">
        <v>28649200</v>
      </c>
      <c r="AC35" s="10">
        <v>20.02</v>
      </c>
      <c r="AD35">
        <f t="shared" si="0"/>
        <v>1.0200000000000031</v>
      </c>
      <c r="AE35" s="138">
        <f t="shared" si="1"/>
        <v>-2.3414634146341484E-2</v>
      </c>
    </row>
    <row r="36" spans="1:41" x14ac:dyDescent="0.25">
      <c r="A36" s="381" t="s">
        <v>445</v>
      </c>
      <c r="B36" s="380">
        <v>42759</v>
      </c>
      <c r="C36" s="381">
        <v>1350</v>
      </c>
      <c r="D36" s="386">
        <v>19.798221999999999</v>
      </c>
      <c r="E36" s="382">
        <v>22.995000000000001</v>
      </c>
      <c r="F36" s="382">
        <f t="shared" ref="F36" si="5">-C36*(D36-E36)</f>
        <v>4315.650300000003</v>
      </c>
      <c r="G36" s="382">
        <f t="shared" ref="G36" si="6">IF(C36=0, 0,D36*C36)</f>
        <v>26727.599699999999</v>
      </c>
      <c r="H36" s="384">
        <f t="shared" ref="H36" si="7">IF(C36=0, D36, (E36-D36)/D36)</f>
        <v>0.16146793383769523</v>
      </c>
      <c r="I36" s="382"/>
      <c r="J36" s="382"/>
      <c r="K36" s="3"/>
      <c r="L36" s="4"/>
      <c r="M36" s="4"/>
      <c r="N36" s="4"/>
      <c r="W36" s="133">
        <v>42713</v>
      </c>
      <c r="X36" s="10">
        <v>20.73</v>
      </c>
      <c r="Y36" s="10">
        <v>20.85</v>
      </c>
      <c r="Z36" s="10">
        <v>20.13</v>
      </c>
      <c r="AA36" s="10">
        <v>20.5</v>
      </c>
      <c r="AB36" s="95">
        <v>23948600</v>
      </c>
      <c r="AC36" s="10">
        <v>20.5</v>
      </c>
      <c r="AD36">
        <f t="shared" si="0"/>
        <v>0.72000000000000242</v>
      </c>
      <c r="AE36" s="138">
        <f t="shared" si="1"/>
        <v>-7.7444336882865894E-3</v>
      </c>
      <c r="AL36" s="234"/>
    </row>
    <row r="37" spans="1:41" x14ac:dyDescent="0.25">
      <c r="A37" s="381" t="s">
        <v>446</v>
      </c>
      <c r="B37" s="380">
        <v>42759</v>
      </c>
      <c r="C37" s="381">
        <v>1550</v>
      </c>
      <c r="D37" s="386">
        <v>20.192</v>
      </c>
      <c r="E37" s="382">
        <v>22.86</v>
      </c>
      <c r="F37" s="382">
        <f t="shared" ref="F37" si="8">-C37*(D37-E37)</f>
        <v>4135.3999999999987</v>
      </c>
      <c r="G37" s="382">
        <f t="shared" ref="G37" si="9">IF(C37=0, 0,D37*C37)</f>
        <v>31297.599999999999</v>
      </c>
      <c r="H37" s="384">
        <f t="shared" ref="H37" si="10">IF(C37=0, D37, (E37-D37)/D37)</f>
        <v>0.13213153724247223</v>
      </c>
      <c r="I37" s="382"/>
      <c r="J37" s="382"/>
      <c r="K37" s="3"/>
      <c r="L37" s="4"/>
      <c r="M37" s="4"/>
      <c r="N37" s="4"/>
      <c r="W37" s="133">
        <v>42712</v>
      </c>
      <c r="X37" s="10">
        <v>20.75</v>
      </c>
      <c r="Y37" s="10">
        <v>20.99</v>
      </c>
      <c r="Z37" s="10">
        <v>20.29</v>
      </c>
      <c r="AA37" s="10">
        <v>20.66</v>
      </c>
      <c r="AB37" s="95">
        <v>36085400</v>
      </c>
      <c r="AC37" s="10">
        <v>20.66</v>
      </c>
      <c r="AD37">
        <f t="shared" si="0"/>
        <v>0.69999999999999929</v>
      </c>
      <c r="AE37" s="138">
        <f t="shared" si="1"/>
        <v>1.0763209393346296E-2</v>
      </c>
    </row>
    <row r="38" spans="1:41" x14ac:dyDescent="0.25">
      <c r="A38" s="381"/>
      <c r="B38" s="380">
        <v>42760</v>
      </c>
      <c r="C38" s="381">
        <v>950</v>
      </c>
      <c r="D38" s="386">
        <v>17.926220000000001</v>
      </c>
      <c r="E38" s="382">
        <v>23.78</v>
      </c>
      <c r="F38" s="382">
        <f t="shared" ref="F38:F40" si="11">-C38*(D38-E38)</f>
        <v>5561.0910000000003</v>
      </c>
      <c r="G38" s="382">
        <f t="shared" ref="G38:G40" si="12">IF(C38=0, 0,D38*C38)</f>
        <v>17029.909</v>
      </c>
      <c r="H38" s="384">
        <f t="shared" ref="H38:H40" si="13">IF(C38=0, D38, (E38-D38)/D38)</f>
        <v>0.32654848596078817</v>
      </c>
      <c r="I38" s="382"/>
      <c r="J38" s="382"/>
      <c r="K38" s="3"/>
      <c r="L38" s="4"/>
      <c r="M38" s="4"/>
      <c r="N38" s="4"/>
      <c r="W38" s="133">
        <v>42711</v>
      </c>
      <c r="X38" s="10">
        <v>19.5</v>
      </c>
      <c r="Y38" s="10">
        <v>20.54</v>
      </c>
      <c r="Z38" s="10">
        <v>19.3</v>
      </c>
      <c r="AA38" s="10">
        <v>20.440000000000001</v>
      </c>
      <c r="AB38" s="95">
        <v>44654300</v>
      </c>
      <c r="AC38" s="10">
        <v>20.440000000000001</v>
      </c>
      <c r="AD38">
        <f t="shared" si="0"/>
        <v>1.2399999999999984</v>
      </c>
      <c r="AE38" s="138">
        <f t="shared" si="1"/>
        <v>7.2402938090241564E-2</v>
      </c>
    </row>
    <row r="39" spans="1:41" x14ac:dyDescent="0.25">
      <c r="A39" s="381" t="s">
        <v>450</v>
      </c>
      <c r="B39" s="380">
        <v>42760</v>
      </c>
      <c r="C39" s="381">
        <v>1550</v>
      </c>
      <c r="D39" s="386">
        <v>20.03736</v>
      </c>
      <c r="E39" s="382">
        <v>23.38</v>
      </c>
      <c r="F39" s="382">
        <f t="shared" si="11"/>
        <v>5181.0919999999987</v>
      </c>
      <c r="G39" s="382">
        <f t="shared" si="12"/>
        <v>31057.907999999999</v>
      </c>
      <c r="H39" s="384">
        <f t="shared" si="13"/>
        <v>0.16682037953103598</v>
      </c>
      <c r="I39" s="382">
        <v>20</v>
      </c>
      <c r="J39" s="382"/>
      <c r="K39" s="3"/>
      <c r="L39" s="4"/>
      <c r="M39" s="4"/>
      <c r="N39" s="4"/>
      <c r="W39" s="133">
        <v>42710</v>
      </c>
      <c r="X39" s="10">
        <v>18.62</v>
      </c>
      <c r="Y39" s="10">
        <v>19.09</v>
      </c>
      <c r="Z39" s="10">
        <v>18.579999999999998</v>
      </c>
      <c r="AA39" s="10">
        <v>19.059999999999999</v>
      </c>
      <c r="AB39" s="95">
        <v>22194400</v>
      </c>
      <c r="AC39" s="10">
        <v>19.059999999999999</v>
      </c>
      <c r="AD39">
        <f t="shared" si="0"/>
        <v>0.51000000000000156</v>
      </c>
      <c r="AE39" s="138">
        <f t="shared" si="1"/>
        <v>2.4180548092423315E-2</v>
      </c>
    </row>
    <row r="40" spans="1:41" x14ac:dyDescent="0.25">
      <c r="A40" t="s">
        <v>503</v>
      </c>
      <c r="B40" s="193">
        <v>42765</v>
      </c>
      <c r="C40" s="10">
        <v>1350</v>
      </c>
      <c r="D40" s="200">
        <v>23.093333000000001</v>
      </c>
      <c r="E40" s="40">
        <v>24.18</v>
      </c>
      <c r="F40" s="40">
        <f t="shared" si="11"/>
        <v>1467.000449999998</v>
      </c>
      <c r="G40" s="40">
        <f t="shared" si="12"/>
        <v>31175.99955</v>
      </c>
      <c r="H40" s="232">
        <f t="shared" si="13"/>
        <v>4.7055442365118903E-2</v>
      </c>
      <c r="I40" s="40"/>
      <c r="J40" s="40"/>
      <c r="K40" s="3"/>
      <c r="L40" s="4"/>
      <c r="M40" s="4"/>
      <c r="N40" s="4"/>
      <c r="W40" s="133">
        <v>42709</v>
      </c>
      <c r="X40" s="10">
        <v>19</v>
      </c>
      <c r="Y40" s="10">
        <v>19</v>
      </c>
      <c r="Z40" s="10">
        <v>18.399999999999999</v>
      </c>
      <c r="AA40" s="10">
        <v>18.61</v>
      </c>
      <c r="AB40" s="95">
        <v>26579000</v>
      </c>
      <c r="AC40" s="10">
        <v>18.61</v>
      </c>
      <c r="AD40">
        <f t="shared" si="0"/>
        <v>0.60000000000000142</v>
      </c>
      <c r="AE40" s="138">
        <f t="shared" si="1"/>
        <v>-9.5795635976583249E-3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42706</v>
      </c>
      <c r="X41" s="10">
        <v>18.46</v>
      </c>
      <c r="Y41" s="10">
        <v>19.2</v>
      </c>
      <c r="Z41" s="10">
        <v>18.3</v>
      </c>
      <c r="AA41" s="10">
        <v>18.79</v>
      </c>
      <c r="AB41" s="95">
        <v>25745600</v>
      </c>
      <c r="AC41" s="10">
        <v>18.79</v>
      </c>
      <c r="AD41">
        <f t="shared" si="0"/>
        <v>0.89999999999999858</v>
      </c>
      <c r="AE41" s="138">
        <f t="shared" si="1"/>
        <v>1.6774891774891776E-2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42705</v>
      </c>
      <c r="X42" s="10">
        <v>19.7</v>
      </c>
      <c r="Y42" s="10">
        <v>19.829999999999998</v>
      </c>
      <c r="Z42" s="10">
        <v>18.18</v>
      </c>
      <c r="AA42" s="10">
        <v>18.48</v>
      </c>
      <c r="AB42" s="95">
        <v>40632200</v>
      </c>
      <c r="AC42" s="10">
        <v>18.48</v>
      </c>
      <c r="AD42">
        <f t="shared" si="0"/>
        <v>1.6499999999999986</v>
      </c>
      <c r="AE42" s="138">
        <f t="shared" si="1"/>
        <v>-5.3763440860215117E-2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24.11</v>
      </c>
      <c r="W43" s="133">
        <v>42704</v>
      </c>
      <c r="X43" s="10">
        <v>19.579999999999998</v>
      </c>
      <c r="Y43" s="10">
        <v>19.760000000000002</v>
      </c>
      <c r="Z43" s="10">
        <v>19.36</v>
      </c>
      <c r="AA43" s="10">
        <v>19.53</v>
      </c>
      <c r="AB43" s="95">
        <v>25984900</v>
      </c>
      <c r="AC43" s="10">
        <v>19.53</v>
      </c>
      <c r="AD43">
        <f t="shared" si="0"/>
        <v>0.40000000000000213</v>
      </c>
      <c r="AE43" s="138">
        <f t="shared" si="1"/>
        <v>5.6642636457260309E-3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6" t="s">
        <v>78</v>
      </c>
      <c r="P44" s="636"/>
      <c r="T44" s="93" t="s">
        <v>99</v>
      </c>
      <c r="U44" s="130">
        <v>24.46</v>
      </c>
      <c r="W44" s="133">
        <v>42703</v>
      </c>
      <c r="X44" s="10">
        <v>19.920000000000002</v>
      </c>
      <c r="Y44" s="10">
        <v>20.2</v>
      </c>
      <c r="Z44" s="10">
        <v>19.38</v>
      </c>
      <c r="AA44" s="10">
        <v>19.420000000000002</v>
      </c>
      <c r="AB44" s="95">
        <v>37877200</v>
      </c>
      <c r="AC44" s="10">
        <v>19.420000000000002</v>
      </c>
      <c r="AD44">
        <f t="shared" si="0"/>
        <v>0.82000000000000028</v>
      </c>
      <c r="AE44" s="138">
        <f t="shared" si="1"/>
        <v>-2.8514257128564147E-2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27.225000000000001</v>
      </c>
      <c r="T45" s="93" t="s">
        <v>100</v>
      </c>
      <c r="U45" s="130" t="s">
        <v>585</v>
      </c>
      <c r="W45" s="133">
        <v>42702</v>
      </c>
      <c r="X45" s="10">
        <v>20.18</v>
      </c>
      <c r="Y45" s="10">
        <v>20.28</v>
      </c>
      <c r="Z45" s="10">
        <v>19.95</v>
      </c>
      <c r="AA45" s="10">
        <v>19.989999999999998</v>
      </c>
      <c r="AB45" s="95">
        <v>22166100</v>
      </c>
      <c r="AC45" s="10">
        <v>19.989999999999998</v>
      </c>
      <c r="AD45">
        <f t="shared" si="0"/>
        <v>0.33000000000000185</v>
      </c>
      <c r="AE45" s="138">
        <f t="shared" si="1"/>
        <v>-6.9547938400397191E-3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4">O46*$Q$4</f>
        <v>26.977500000000003</v>
      </c>
      <c r="T46" s="93" t="s">
        <v>101</v>
      </c>
      <c r="U46" s="130" t="s">
        <v>586</v>
      </c>
      <c r="W46" s="133">
        <v>42699</v>
      </c>
      <c r="X46" s="10">
        <v>19.95</v>
      </c>
      <c r="Y46" s="10">
        <v>20.440000000000001</v>
      </c>
      <c r="Z46" s="10">
        <v>19.79</v>
      </c>
      <c r="AA46" s="10">
        <v>20.13</v>
      </c>
      <c r="AB46" s="95">
        <v>16305600</v>
      </c>
      <c r="AC46" s="10">
        <v>20.13</v>
      </c>
      <c r="AD46">
        <f t="shared" si="0"/>
        <v>0.65000000000000213</v>
      </c>
      <c r="AE46" s="138">
        <f t="shared" si="1"/>
        <v>1.1049723756906049E-2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4"/>
        <v>26.73</v>
      </c>
      <c r="T47" s="93" t="s">
        <v>102</v>
      </c>
      <c r="U47" s="130">
        <v>26.65</v>
      </c>
      <c r="W47" s="133">
        <v>42697</v>
      </c>
      <c r="X47" s="10">
        <v>19.63</v>
      </c>
      <c r="Y47" s="10">
        <v>19.93</v>
      </c>
      <c r="Z47" s="10">
        <v>19.47</v>
      </c>
      <c r="AA47" s="10">
        <v>19.91</v>
      </c>
      <c r="AB47" s="95">
        <v>20002800</v>
      </c>
      <c r="AC47" s="10">
        <v>19.91</v>
      </c>
      <c r="AD47">
        <f t="shared" si="0"/>
        <v>0.46000000000000085</v>
      </c>
      <c r="AE47" s="138">
        <f t="shared" si="1"/>
        <v>8.6119554204662219E-3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4"/>
        <v>26.482500000000002</v>
      </c>
      <c r="T48" s="93" t="s">
        <v>103</v>
      </c>
      <c r="U48" s="130">
        <v>1.9653499999999999</v>
      </c>
      <c r="W48" s="133">
        <v>42696</v>
      </c>
      <c r="X48" s="10">
        <v>19.64</v>
      </c>
      <c r="Y48" s="10">
        <v>19.8</v>
      </c>
      <c r="Z48" s="10">
        <v>19.45</v>
      </c>
      <c r="AA48" s="10">
        <v>19.739999999999998</v>
      </c>
      <c r="AB48" s="95">
        <v>22211100</v>
      </c>
      <c r="AC48" s="10">
        <v>19.739999999999998</v>
      </c>
      <c r="AD48">
        <f t="shared" si="0"/>
        <v>0.35000000000000142</v>
      </c>
      <c r="AE48" s="138">
        <f t="shared" si="1"/>
        <v>1.2827090815803022E-2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4"/>
        <v>26.235000000000003</v>
      </c>
      <c r="T49" s="93" t="s">
        <v>122</v>
      </c>
      <c r="U49" s="130" t="s">
        <v>380</v>
      </c>
      <c r="W49" s="133">
        <v>42695</v>
      </c>
      <c r="X49" s="10">
        <v>19.39</v>
      </c>
      <c r="Y49" s="10">
        <v>19.670000000000002</v>
      </c>
      <c r="Z49" s="10">
        <v>19.350000000000001</v>
      </c>
      <c r="AA49" s="10">
        <v>19.489999999999998</v>
      </c>
      <c r="AB49" s="95">
        <v>22658400</v>
      </c>
      <c r="AC49" s="10">
        <v>19.489999999999998</v>
      </c>
      <c r="AD49">
        <f t="shared" si="0"/>
        <v>0.32000000000000028</v>
      </c>
      <c r="AE49" s="138">
        <f t="shared" si="1"/>
        <v>1.4575741801145181E-2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4"/>
        <v>25.987500000000001</v>
      </c>
      <c r="T50" s="93"/>
      <c r="U50" s="130"/>
      <c r="W50" s="133">
        <v>42692</v>
      </c>
      <c r="X50" s="10">
        <v>18.899999999999999</v>
      </c>
      <c r="Y50" s="10">
        <v>19.329999999999998</v>
      </c>
      <c r="Z50" s="10">
        <v>18.850000000000001</v>
      </c>
      <c r="AA50" s="10">
        <v>19.21</v>
      </c>
      <c r="AB50" s="95">
        <v>27322300</v>
      </c>
      <c r="AC50" s="10">
        <v>19.21</v>
      </c>
      <c r="AD50">
        <f t="shared" si="0"/>
        <v>0.47999999999999687</v>
      </c>
      <c r="AE50" s="138">
        <f t="shared" si="1"/>
        <v>1.5641293013557434E-3</v>
      </c>
      <c r="AL50" s="234"/>
      <c r="AO50" s="234"/>
    </row>
    <row r="51" spans="2:41" x14ac:dyDescent="0.25">
      <c r="B51" s="652"/>
      <c r="C51" s="4"/>
      <c r="D51" s="3"/>
      <c r="E51" s="3"/>
      <c r="F51" s="3"/>
      <c r="G51" s="651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4"/>
        <v>25.740000000000002</v>
      </c>
      <c r="T51" s="93" t="s">
        <v>105</v>
      </c>
      <c r="U51" s="130" t="s">
        <v>587</v>
      </c>
      <c r="W51" s="133">
        <v>42691</v>
      </c>
      <c r="X51" s="10">
        <v>18.350000000000001</v>
      </c>
      <c r="Y51" s="10">
        <v>19.34</v>
      </c>
      <c r="Z51" s="10">
        <v>18.25</v>
      </c>
      <c r="AA51" s="10">
        <v>19.18</v>
      </c>
      <c r="AB51" s="95">
        <v>45702900</v>
      </c>
      <c r="AC51" s="10">
        <v>19.18</v>
      </c>
      <c r="AD51">
        <f t="shared" si="0"/>
        <v>1.0899999999999999</v>
      </c>
      <c r="AE51" s="138">
        <f t="shared" si="1"/>
        <v>5.1535087719298378E-2</v>
      </c>
    </row>
    <row r="52" spans="2:41" x14ac:dyDescent="0.25">
      <c r="B52" s="652"/>
      <c r="C52" s="4"/>
      <c r="D52" s="3"/>
      <c r="E52" s="3"/>
      <c r="F52" s="3"/>
      <c r="G52" s="651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4"/>
        <v>25.4925</v>
      </c>
      <c r="T52" s="93" t="s">
        <v>106</v>
      </c>
      <c r="U52" s="130" t="s">
        <v>588</v>
      </c>
      <c r="W52" s="133">
        <v>42690</v>
      </c>
      <c r="X52" s="10">
        <v>17.940000000000001</v>
      </c>
      <c r="Y52" s="10">
        <v>18.329999999999998</v>
      </c>
      <c r="Z52" s="10">
        <v>17.93</v>
      </c>
      <c r="AA52" s="10">
        <v>18.239999999999998</v>
      </c>
      <c r="AB52" s="95">
        <v>21600600</v>
      </c>
      <c r="AC52" s="10">
        <v>18.239999999999998</v>
      </c>
      <c r="AD52">
        <f t="shared" si="0"/>
        <v>0.39999999999999858</v>
      </c>
      <c r="AE52" s="138">
        <f t="shared" si="1"/>
        <v>7.7348066298341678E-3</v>
      </c>
    </row>
    <row r="53" spans="2:41" x14ac:dyDescent="0.25">
      <c r="B53" s="652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4"/>
        <v>25.245000000000001</v>
      </c>
      <c r="T53" s="93" t="s">
        <v>107</v>
      </c>
      <c r="U53" s="131">
        <v>28721785</v>
      </c>
      <c r="W53" s="133">
        <v>42689</v>
      </c>
      <c r="X53" s="10">
        <v>17.66</v>
      </c>
      <c r="Y53" s="10">
        <v>18.170000000000002</v>
      </c>
      <c r="Z53" s="10">
        <v>17.66</v>
      </c>
      <c r="AA53" s="10">
        <v>18.100000000000001</v>
      </c>
      <c r="AB53" s="95">
        <v>25115900</v>
      </c>
      <c r="AC53" s="10">
        <v>18.100000000000001</v>
      </c>
      <c r="AD53">
        <f t="shared" si="0"/>
        <v>0.51000000000000156</v>
      </c>
      <c r="AE53" s="138">
        <f t="shared" si="1"/>
        <v>2.2021456804065531E-2</v>
      </c>
    </row>
    <row r="54" spans="2:41" x14ac:dyDescent="0.25">
      <c r="B54" s="652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4"/>
        <v>24.997499999999999</v>
      </c>
      <c r="T54" s="93" t="s">
        <v>110</v>
      </c>
      <c r="U54" s="131">
        <v>26070100</v>
      </c>
      <c r="W54" s="133">
        <v>42688</v>
      </c>
      <c r="X54" s="10">
        <v>17.77</v>
      </c>
      <c r="Y54" s="10">
        <v>17.98</v>
      </c>
      <c r="Z54" s="10">
        <v>17.53</v>
      </c>
      <c r="AA54" s="10">
        <v>17.71</v>
      </c>
      <c r="AB54" s="95">
        <v>26305700</v>
      </c>
      <c r="AC54" s="10">
        <v>17.71</v>
      </c>
      <c r="AD54">
        <f t="shared" si="0"/>
        <v>0.44999999999999929</v>
      </c>
      <c r="AE54" s="138">
        <f t="shared" si="1"/>
        <v>2.2637238256932868E-3</v>
      </c>
      <c r="AL54" s="234"/>
      <c r="AO54" s="234"/>
    </row>
    <row r="55" spans="2:41" x14ac:dyDescent="0.25">
      <c r="B55" s="652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4"/>
        <v>24.75</v>
      </c>
      <c r="T55" s="93" t="s">
        <v>108</v>
      </c>
      <c r="U55" s="130" t="s">
        <v>589</v>
      </c>
      <c r="W55" s="133">
        <v>42685</v>
      </c>
      <c r="X55" s="10">
        <v>17.079999999999998</v>
      </c>
      <c r="Y55" s="10">
        <v>17.68</v>
      </c>
      <c r="Z55" s="10">
        <v>16.899999999999999</v>
      </c>
      <c r="AA55" s="10">
        <v>17.670000000000002</v>
      </c>
      <c r="AB55" s="95">
        <v>31007400</v>
      </c>
      <c r="AC55" s="10">
        <v>17.670000000000002</v>
      </c>
      <c r="AD55">
        <f t="shared" si="0"/>
        <v>0.78000000000000114</v>
      </c>
      <c r="AE55" s="138">
        <f t="shared" si="1"/>
        <v>4.0023543260741867E-2</v>
      </c>
    </row>
    <row r="56" spans="2:41" x14ac:dyDescent="0.25">
      <c r="B56" s="652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4"/>
        <v>24.502500000000001</v>
      </c>
      <c r="T56" s="93" t="s">
        <v>111</v>
      </c>
      <c r="U56" s="130" t="s">
        <v>129</v>
      </c>
      <c r="W56" s="133">
        <v>42684</v>
      </c>
      <c r="X56" s="10">
        <v>17.350000000000001</v>
      </c>
      <c r="Y56" s="10">
        <v>17.760000000000002</v>
      </c>
      <c r="Z56" s="10">
        <v>16.75</v>
      </c>
      <c r="AA56" s="10">
        <v>16.989999999999998</v>
      </c>
      <c r="AB56" s="95">
        <v>30256300</v>
      </c>
      <c r="AC56" s="10">
        <v>16.989999999999998</v>
      </c>
      <c r="AD56">
        <f t="shared" si="0"/>
        <v>1.0100000000000016</v>
      </c>
      <c r="AE56" s="138">
        <f t="shared" si="1"/>
        <v>-1.2209302325581484E-2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4"/>
        <v>24.254999999999999</v>
      </c>
      <c r="T57" s="93" t="s">
        <v>112</v>
      </c>
      <c r="U57" s="130">
        <v>-0.3</v>
      </c>
      <c r="W57" s="133">
        <v>42683</v>
      </c>
      <c r="X57" s="10">
        <v>16.95</v>
      </c>
      <c r="Y57" s="10">
        <v>17.350000000000001</v>
      </c>
      <c r="Z57" s="10">
        <v>16.75</v>
      </c>
      <c r="AA57" s="10">
        <v>17.2</v>
      </c>
      <c r="AB57" s="95">
        <v>33825300</v>
      </c>
      <c r="AC57" s="10">
        <v>17.2</v>
      </c>
      <c r="AD57">
        <f t="shared" si="0"/>
        <v>0.60000000000000142</v>
      </c>
      <c r="AE57" s="138">
        <f t="shared" si="1"/>
        <v>-1.2062033314187315E-2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4"/>
        <v>24.0075</v>
      </c>
      <c r="T58" s="93" t="s">
        <v>109</v>
      </c>
      <c r="U58" s="130" t="s">
        <v>123</v>
      </c>
      <c r="W58" s="133">
        <v>42682</v>
      </c>
      <c r="X58" s="10">
        <v>17.3</v>
      </c>
      <c r="Y58" s="10">
        <v>17.55</v>
      </c>
      <c r="Z58" s="10">
        <v>17.059999999999999</v>
      </c>
      <c r="AA58" s="10">
        <v>17.41</v>
      </c>
      <c r="AB58" s="95">
        <v>18025200</v>
      </c>
      <c r="AC58" s="10">
        <v>17.41</v>
      </c>
      <c r="AD58">
        <f t="shared" si="0"/>
        <v>0.49000000000000199</v>
      </c>
      <c r="AE58" s="138">
        <f t="shared" si="1"/>
        <v>1.7261219792865656E-3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4"/>
        <v>23.759999999999998</v>
      </c>
      <c r="W59" s="133">
        <v>42681</v>
      </c>
      <c r="X59" s="10">
        <v>17.02</v>
      </c>
      <c r="Y59" s="10">
        <v>17.43</v>
      </c>
      <c r="Z59" s="10">
        <v>17.02</v>
      </c>
      <c r="AA59" s="10">
        <v>17.38</v>
      </c>
      <c r="AB59" s="95">
        <v>21542500</v>
      </c>
      <c r="AC59" s="10">
        <v>17.38</v>
      </c>
      <c r="AD59">
        <f t="shared" si="0"/>
        <v>0.41000000000000014</v>
      </c>
      <c r="AE59" s="138">
        <f t="shared" si="1"/>
        <v>4.1966426858513151E-2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4"/>
        <v>23.512499999999999</v>
      </c>
      <c r="W60" s="133">
        <v>42678</v>
      </c>
      <c r="X60" s="10">
        <v>16.46</v>
      </c>
      <c r="Y60" s="10">
        <v>17.02</v>
      </c>
      <c r="Z60" s="10">
        <v>16.45</v>
      </c>
      <c r="AA60" s="10">
        <v>16.68</v>
      </c>
      <c r="AB60" s="95">
        <v>17926300</v>
      </c>
      <c r="AC60" s="10">
        <v>16.68</v>
      </c>
      <c r="AD60">
        <f t="shared" si="0"/>
        <v>0.57000000000000028</v>
      </c>
      <c r="AE60" s="138">
        <f t="shared" si="1"/>
        <v>3.6101083032489267E-3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4"/>
        <v>23.264999999999997</v>
      </c>
      <c r="W61" s="133">
        <v>42677</v>
      </c>
      <c r="X61" s="10">
        <v>16.66</v>
      </c>
      <c r="Y61" s="10">
        <v>16.809999999999999</v>
      </c>
      <c r="Z61" s="10">
        <v>16.559999999999999</v>
      </c>
      <c r="AA61" s="10">
        <v>16.62</v>
      </c>
      <c r="AB61" s="95">
        <v>17185100</v>
      </c>
      <c r="AC61" s="10">
        <v>16.62</v>
      </c>
      <c r="AD61">
        <f t="shared" si="0"/>
        <v>0.25</v>
      </c>
      <c r="AE61" s="138">
        <f t="shared" si="1"/>
        <v>-3.597122302158251E-3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4"/>
        <v>23.017500000000002</v>
      </c>
      <c r="W62" s="133">
        <v>42676</v>
      </c>
      <c r="X62" s="10">
        <v>16.95</v>
      </c>
      <c r="Y62" s="10">
        <v>17.02</v>
      </c>
      <c r="Z62" s="10">
        <v>16.5</v>
      </c>
      <c r="AA62" s="10">
        <v>16.68</v>
      </c>
      <c r="AB62" s="95">
        <v>24880200</v>
      </c>
      <c r="AC62" s="10">
        <v>16.68</v>
      </c>
      <c r="AD62">
        <f t="shared" si="0"/>
        <v>0.51999999999999957</v>
      </c>
      <c r="AE62" s="138">
        <f t="shared" si="1"/>
        <v>-1.7667844522968212E-2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4"/>
        <v>22.77</v>
      </c>
      <c r="W63" s="133">
        <v>42675</v>
      </c>
      <c r="X63" s="10">
        <v>17.2</v>
      </c>
      <c r="Y63" s="10">
        <v>17.41</v>
      </c>
      <c r="Z63" s="10">
        <v>16.579999999999998</v>
      </c>
      <c r="AA63" s="10">
        <v>16.98</v>
      </c>
      <c r="AB63" s="95">
        <v>27115100</v>
      </c>
      <c r="AC63" s="10">
        <v>16.98</v>
      </c>
      <c r="AD63">
        <f t="shared" si="0"/>
        <v>0.83000000000000185</v>
      </c>
      <c r="AE63" s="138">
        <f t="shared" si="1"/>
        <v>-1.0489510489510523E-2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4"/>
        <v>22.522500000000001</v>
      </c>
      <c r="W64" s="133">
        <v>42674</v>
      </c>
      <c r="X64" s="10">
        <v>17.54</v>
      </c>
      <c r="Y64" s="10">
        <v>17.760000000000002</v>
      </c>
      <c r="Z64" s="10">
        <v>17.16</v>
      </c>
      <c r="AA64" s="10">
        <v>17.16</v>
      </c>
      <c r="AB64" s="95">
        <v>23239600</v>
      </c>
      <c r="AC64" s="10">
        <v>17.16</v>
      </c>
      <c r="AD64">
        <f t="shared" si="0"/>
        <v>0.60000000000000142</v>
      </c>
      <c r="AE64" s="138">
        <f t="shared" si="1"/>
        <v>-2.3255813953487747E-3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4"/>
        <v>22.275000000000002</v>
      </c>
      <c r="W65" s="133">
        <v>42671</v>
      </c>
      <c r="X65" s="10">
        <v>17.600000000000001</v>
      </c>
      <c r="Y65" s="10">
        <v>17.670000000000002</v>
      </c>
      <c r="Z65" s="10">
        <v>17.100000000000001</v>
      </c>
      <c r="AA65" s="10">
        <v>17.2</v>
      </c>
      <c r="AB65" s="95">
        <v>20805300</v>
      </c>
      <c r="AC65" s="10">
        <v>17.2</v>
      </c>
      <c r="AD65">
        <f t="shared" si="0"/>
        <v>0.57000000000000028</v>
      </c>
      <c r="AE65" s="138">
        <f t="shared" si="1"/>
        <v>-1.882487164860247E-2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42670</v>
      </c>
      <c r="X66" s="10">
        <v>17.82</v>
      </c>
      <c r="Y66" s="10">
        <v>17.899999999999999</v>
      </c>
      <c r="Z66" s="10">
        <v>17.399999999999999</v>
      </c>
      <c r="AA66" s="10">
        <v>17.53</v>
      </c>
      <c r="AB66" s="95">
        <v>21169900</v>
      </c>
      <c r="AC66" s="10">
        <v>17.53</v>
      </c>
      <c r="AD66">
        <f t="shared" si="0"/>
        <v>0.5</v>
      </c>
      <c r="AE66" s="138">
        <f t="shared" si="1"/>
        <v>-6.2358276643990074E-3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42669</v>
      </c>
      <c r="X67" s="10">
        <v>17.3</v>
      </c>
      <c r="Y67" s="10">
        <v>17.93</v>
      </c>
      <c r="Z67" s="10">
        <v>17.2</v>
      </c>
      <c r="AA67" s="10">
        <v>17.64</v>
      </c>
      <c r="AB67" s="95">
        <v>23585400</v>
      </c>
      <c r="AC67" s="10">
        <v>17.64</v>
      </c>
      <c r="AD67">
        <f>Y67-Z67</f>
        <v>0.73000000000000043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4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4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4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4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3"/>
      <c r="H145" s="4"/>
      <c r="I145" s="3"/>
      <c r="J145" s="3"/>
      <c r="K145" s="3"/>
      <c r="L145" s="4"/>
    </row>
    <row r="146" spans="2:12" x14ac:dyDescent="0.25">
      <c r="G146" s="653"/>
      <c r="H146" s="4"/>
      <c r="I146" s="3"/>
      <c r="J146" s="3"/>
      <c r="K146" s="3"/>
      <c r="L146" s="4"/>
    </row>
    <row r="147" spans="2:12" x14ac:dyDescent="0.25">
      <c r="G147" s="653"/>
      <c r="H147" s="4"/>
      <c r="I147" s="3"/>
      <c r="J147" s="3"/>
      <c r="K147" s="3"/>
      <c r="L147" s="4"/>
    </row>
    <row r="148" spans="2:12" x14ac:dyDescent="0.25">
      <c r="G148" s="653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49" t="s">
        <v>322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322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49" t="s">
        <v>322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6">-C295*(D295-E295)</f>
        <v>-135.39999999999708</v>
      </c>
      <c r="G295" s="40">
        <f t="shared" ref="G295:G306" si="117">IF(C295=0, 0,D295*C295)</f>
        <v>33485.4</v>
      </c>
      <c r="H295" s="232">
        <f t="shared" ref="H295:H306" si="118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6"/>
        <v>-85.39999999999992</v>
      </c>
      <c r="G296" s="40">
        <f t="shared" si="117"/>
        <v>33445.4</v>
      </c>
      <c r="H296" s="232">
        <f t="shared" si="118"/>
        <v>-2.5534154173668102E-3</v>
      </c>
      <c r="I296" s="549" t="s">
        <v>322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6"/>
        <v>6304.4477999999999</v>
      </c>
      <c r="G297" s="40">
        <f t="shared" si="117"/>
        <v>29929.552199999998</v>
      </c>
      <c r="H297" s="232">
        <f t="shared" si="118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6"/>
        <v>6185.8829999999971</v>
      </c>
      <c r="G298" s="40">
        <f t="shared" si="117"/>
        <v>26913.117000000002</v>
      </c>
      <c r="H298" s="232">
        <f t="shared" si="118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6"/>
        <v>3488.9400000000032</v>
      </c>
      <c r="G299" s="40">
        <f t="shared" si="117"/>
        <v>29775.059999999998</v>
      </c>
      <c r="H299" s="232">
        <f t="shared" si="118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6"/>
        <v>3544.800000000002</v>
      </c>
      <c r="G300" s="40">
        <f t="shared" si="117"/>
        <v>33415.199999999997</v>
      </c>
      <c r="H300" s="232">
        <f t="shared" si="118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6"/>
        <v>4164.8400000000011</v>
      </c>
      <c r="G301" s="40">
        <f t="shared" si="117"/>
        <v>29657.159999999996</v>
      </c>
      <c r="H301" s="232">
        <f t="shared" si="118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6"/>
        <v>4696.7399999999952</v>
      </c>
      <c r="G302" s="40">
        <f t="shared" si="117"/>
        <v>29611.260000000002</v>
      </c>
      <c r="H302" s="232">
        <f t="shared" si="118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6"/>
        <v>6995.4000000000015</v>
      </c>
      <c r="G303" s="40">
        <f t="shared" si="117"/>
        <v>13444.599999999999</v>
      </c>
      <c r="H303" s="232">
        <f t="shared" si="118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6"/>
        <v>6822.3599999999979</v>
      </c>
      <c r="G304" s="40">
        <f t="shared" si="117"/>
        <v>29213.640000000003</v>
      </c>
      <c r="H304" s="232">
        <f t="shared" si="118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6"/>
        <v>6817.7999999999993</v>
      </c>
      <c r="G305" s="40">
        <f t="shared" si="117"/>
        <v>26215.200000000001</v>
      </c>
      <c r="H305" s="232">
        <f t="shared" si="118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6"/>
        <v>7021.4999999999991</v>
      </c>
      <c r="G306" s="40">
        <f t="shared" si="117"/>
        <v>24180</v>
      </c>
      <c r="H306" s="232">
        <f t="shared" si="118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9">-C307*(D307-E307)</f>
        <v>11780</v>
      </c>
      <c r="G307" s="40">
        <f t="shared" ref="G307" si="120">IF(C307=0, 0,D307*C307)</f>
        <v>24180</v>
      </c>
      <c r="H307" s="232">
        <f t="shared" ref="H307" si="121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2">-C308*(D308-E308)</f>
        <v>10338.5</v>
      </c>
      <c r="G308" s="40">
        <f t="shared" ref="G308:G309" si="123">IF(C308=0, 0,D308*C308)</f>
        <v>24180</v>
      </c>
      <c r="H308" s="232">
        <f t="shared" ref="H308:H309" si="124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2"/>
        <v>10852.117300000002</v>
      </c>
      <c r="G309" s="40">
        <f t="shared" si="123"/>
        <v>24100.382699999998</v>
      </c>
      <c r="H309" s="232">
        <f t="shared" si="124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5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6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5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6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5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6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5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6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5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6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5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6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5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6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5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6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5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6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5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6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5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6"/>
        <v>1795</v>
      </c>
      <c r="G335" s="656">
        <v>42314</v>
      </c>
      <c r="H335" s="261">
        <v>2200</v>
      </c>
      <c r="I335" s="262">
        <v>17.55</v>
      </c>
      <c r="J335" s="262">
        <v>0.77</v>
      </c>
      <c r="K335" s="262">
        <f t="shared" si="125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6"/>
        <v>1241.5</v>
      </c>
      <c r="G336" s="656"/>
      <c r="H336" s="261">
        <v>190</v>
      </c>
      <c r="I336" s="262">
        <v>17.55</v>
      </c>
      <c r="J336" s="262">
        <v>0</v>
      </c>
      <c r="K336" s="262">
        <f t="shared" si="125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6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5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6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5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6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5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6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5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6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5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6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5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6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5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6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5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6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5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6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5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6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5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6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5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6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5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6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5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6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5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6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5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6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5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6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5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6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5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6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5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6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5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6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5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6"/>
        <v>1610.0000000000002</v>
      </c>
      <c r="G359" s="656">
        <v>42447</v>
      </c>
      <c r="H359" s="267">
        <v>355</v>
      </c>
      <c r="I359" s="262">
        <v>11.13</v>
      </c>
      <c r="J359" s="262">
        <v>0.12</v>
      </c>
      <c r="K359" s="262">
        <f t="shared" si="125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6"/>
        <v>13119.999999999998</v>
      </c>
      <c r="G360" s="656"/>
      <c r="H360" s="267">
        <v>40</v>
      </c>
      <c r="I360" s="262">
        <v>11.13</v>
      </c>
      <c r="J360" s="262">
        <v>0</v>
      </c>
      <c r="K360" s="262">
        <f t="shared" si="125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6"/>
        <v>7900</v>
      </c>
      <c r="G361" s="656"/>
      <c r="H361" s="267">
        <v>105</v>
      </c>
      <c r="I361" s="262">
        <v>11.13</v>
      </c>
      <c r="J361" s="262">
        <v>0</v>
      </c>
      <c r="K361" s="262">
        <f t="shared" si="125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6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5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6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5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6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5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6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5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6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5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6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5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6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5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6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5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6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5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6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5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6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5"/>
        <v>19519.57</v>
      </c>
      <c r="L372" s="261"/>
      <c r="M372" s="261"/>
    </row>
    <row r="373" spans="1:13" x14ac:dyDescent="0.25">
      <c r="A373" s="261"/>
      <c r="B373" s="658">
        <v>42317</v>
      </c>
      <c r="C373" s="261">
        <v>190</v>
      </c>
      <c r="D373" s="262">
        <v>17.100000000000001</v>
      </c>
      <c r="E373" s="262">
        <v>0</v>
      </c>
      <c r="F373" s="262">
        <f t="shared" si="126"/>
        <v>3249.0000000000005</v>
      </c>
      <c r="G373" s="656">
        <v>42510</v>
      </c>
      <c r="H373" s="267">
        <v>240</v>
      </c>
      <c r="I373" s="262">
        <v>10.75</v>
      </c>
      <c r="J373" s="262">
        <v>0.12</v>
      </c>
      <c r="K373" s="262">
        <f t="shared" si="125"/>
        <v>2579.88</v>
      </c>
      <c r="L373" s="261"/>
      <c r="M373" s="261"/>
    </row>
    <row r="374" spans="1:13" x14ac:dyDescent="0.25">
      <c r="A374" s="261"/>
      <c r="B374" s="658"/>
      <c r="C374" s="261">
        <v>2</v>
      </c>
      <c r="D374" s="262">
        <v>17.100000000000001</v>
      </c>
      <c r="E374" s="262">
        <v>0</v>
      </c>
      <c r="F374" s="262">
        <f t="shared" si="126"/>
        <v>34.200000000000003</v>
      </c>
      <c r="G374" s="656"/>
      <c r="H374" s="267">
        <v>260</v>
      </c>
      <c r="I374" s="262">
        <v>10.75</v>
      </c>
      <c r="J374" s="262">
        <v>0</v>
      </c>
      <c r="K374" s="262">
        <f t="shared" si="125"/>
        <v>2795</v>
      </c>
      <c r="L374" s="261"/>
      <c r="M374" s="261"/>
    </row>
    <row r="375" spans="1:13" x14ac:dyDescent="0.25">
      <c r="A375" s="261"/>
      <c r="B375" s="658">
        <v>42318</v>
      </c>
      <c r="C375" s="261">
        <v>8</v>
      </c>
      <c r="D375" s="262">
        <v>16.989999999999998</v>
      </c>
      <c r="E375" s="262">
        <v>0</v>
      </c>
      <c r="F375" s="262">
        <f t="shared" si="126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5"/>
        <v>5684.88</v>
      </c>
      <c r="L375" s="261"/>
      <c r="M375" s="261"/>
    </row>
    <row r="376" spans="1:13" x14ac:dyDescent="0.25">
      <c r="A376" s="261"/>
      <c r="B376" s="658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5"/>
        <v>5769.87</v>
      </c>
      <c r="L376" s="261"/>
      <c r="M376" s="261"/>
    </row>
    <row r="377" spans="1:13" x14ac:dyDescent="0.25">
      <c r="A377" s="261"/>
      <c r="B377" s="658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5"/>
        <v>5879.87</v>
      </c>
      <c r="L377" s="261"/>
      <c r="M377" s="261"/>
    </row>
    <row r="378" spans="1:13" x14ac:dyDescent="0.25">
      <c r="A378" s="261"/>
      <c r="B378" s="658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5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7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5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7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5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7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5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7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5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7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7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7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7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7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7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7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7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7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7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7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7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7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7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7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7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7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7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7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7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7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7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7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7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7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7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7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7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7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7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7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9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7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9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7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9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7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7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7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7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7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7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7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7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7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7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7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7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7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7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7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7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7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8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7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8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7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8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7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8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7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8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7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8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7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8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7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7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7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7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9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0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9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0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9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0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9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0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9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0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9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0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9"/>
        <v>7224.84</v>
      </c>
      <c r="L448" s="261"/>
      <c r="M448" s="655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0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9"/>
        <v>7439.84</v>
      </c>
      <c r="L449" s="261"/>
      <c r="M449" s="655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0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9"/>
        <v>7489.84</v>
      </c>
      <c r="L450" s="261"/>
      <c r="M450" s="655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0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9"/>
        <v>7739.83</v>
      </c>
      <c r="L451" s="261"/>
      <c r="M451" s="655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0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9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0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9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0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9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0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9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0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9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0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9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0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9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0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9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0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9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0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9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0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9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0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9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0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9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0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9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0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9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0"/>
        <v>0</v>
      </c>
      <c r="G467" s="657" t="s">
        <v>347</v>
      </c>
      <c r="H467" s="261">
        <v>100</v>
      </c>
      <c r="I467" s="262">
        <v>19.68</v>
      </c>
      <c r="J467" s="262">
        <v>0.04</v>
      </c>
      <c r="K467" s="262">
        <f t="shared" si="129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0"/>
        <v>0</v>
      </c>
      <c r="G468" s="657"/>
      <c r="H468" s="261">
        <v>200</v>
      </c>
      <c r="I468" s="262">
        <v>19.88</v>
      </c>
      <c r="J468" s="262">
        <v>0.09</v>
      </c>
      <c r="K468" s="262">
        <f t="shared" si="129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0"/>
        <v>0</v>
      </c>
      <c r="G469" s="657"/>
      <c r="H469" s="261">
        <v>200</v>
      </c>
      <c r="I469" s="262">
        <v>20.32</v>
      </c>
      <c r="J469" s="262">
        <v>0.09</v>
      </c>
      <c r="K469" s="262">
        <f t="shared" si="129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0"/>
        <v>0</v>
      </c>
      <c r="G470" s="657"/>
      <c r="H470" s="261">
        <v>300</v>
      </c>
      <c r="I470" s="262">
        <v>20.53</v>
      </c>
      <c r="J470" s="262">
        <v>0.13</v>
      </c>
      <c r="K470" s="262">
        <f t="shared" si="129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9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9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9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9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>
        <v>42710</v>
      </c>
      <c r="C476" s="261">
        <v>200</v>
      </c>
      <c r="D476" s="262">
        <v>18.75</v>
      </c>
      <c r="E476" s="262">
        <v>0</v>
      </c>
      <c r="F476" s="262">
        <f t="shared" ref="F476:F479" si="131">C476*D476+E476</f>
        <v>3750</v>
      </c>
      <c r="G476" s="592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92">
        <v>42716</v>
      </c>
      <c r="C477" s="261">
        <v>200</v>
      </c>
      <c r="D477" s="262">
        <v>20.100000000000001</v>
      </c>
      <c r="E477" s="262">
        <v>-1</v>
      </c>
      <c r="F477" s="262">
        <f t="shared" si="131"/>
        <v>4019.0000000000005</v>
      </c>
      <c r="G477" s="592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92">
        <v>42716</v>
      </c>
      <c r="C478" s="261">
        <v>200</v>
      </c>
      <c r="D478" s="262">
        <v>19.850000000000001</v>
      </c>
      <c r="E478" s="262">
        <v>0</v>
      </c>
      <c r="F478" s="262">
        <f t="shared" si="131"/>
        <v>3970.0000000000005</v>
      </c>
      <c r="G478" s="592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92">
        <v>42716</v>
      </c>
      <c r="C479" s="261">
        <v>600</v>
      </c>
      <c r="D479" s="262">
        <v>19.600000000000001</v>
      </c>
      <c r="E479" s="262">
        <v>0</v>
      </c>
      <c r="F479" s="262">
        <f t="shared" si="131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92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92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92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92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92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92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92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92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7" t="s">
        <v>198</v>
      </c>
      <c r="B489" s="468"/>
      <c r="C489" s="469">
        <f>SumByColor($A$28,C324:C487)</f>
        <v>0</v>
      </c>
      <c r="D489" s="469"/>
      <c r="E489" s="469"/>
      <c r="F489" s="470">
        <f>SumByColor($A$28,F324:F487)</f>
        <v>0</v>
      </c>
      <c r="G489" s="469"/>
      <c r="H489" s="469">
        <f>SumByColor($A$28,H324:H487)</f>
        <v>0</v>
      </c>
      <c r="I489" s="469"/>
      <c r="J489" s="469"/>
      <c r="K489" s="470">
        <f>SumByColor($A$28,K324:K487)</f>
        <v>0</v>
      </c>
      <c r="L489" s="469"/>
      <c r="M489" s="470">
        <f>SumByColor($A$28,M324:M487)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5:F44">
    <cfRule type="expression" dxfId="547" priority="5">
      <formula>F35&gt;0</formula>
    </cfRule>
    <cfRule type="expression" dxfId="546" priority="6">
      <formula>F35&lt;0</formula>
    </cfRule>
  </conditionalFormatting>
  <conditionalFormatting sqref="H35:H44">
    <cfRule type="expression" dxfId="545" priority="3">
      <formula>H35&gt;0</formula>
    </cfRule>
    <cfRule type="expression" dxfId="544" priority="4">
      <formula>H35&lt;0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42766</v>
      </c>
      <c r="X2" s="103">
        <v>56.83</v>
      </c>
      <c r="Y2" s="103">
        <v>57.36</v>
      </c>
      <c r="Z2" s="103">
        <v>56.21</v>
      </c>
      <c r="AA2" s="103">
        <v>56.6</v>
      </c>
      <c r="AB2" s="101">
        <v>3738500</v>
      </c>
      <c r="AC2" s="100">
        <v>56.6</v>
      </c>
      <c r="AD2" s="2">
        <f>Y2-Z2</f>
        <v>1.1499999999999986</v>
      </c>
      <c r="AE2" s="138">
        <f>AC2/AC3-1</f>
        <v>-5.0975566883458834E-3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56.5</v>
      </c>
      <c r="S3" s="115"/>
      <c r="T3" s="17"/>
      <c r="U3" s="17"/>
      <c r="V3" s="17"/>
      <c r="W3" s="99">
        <v>42765</v>
      </c>
      <c r="X3" s="103">
        <v>57.02</v>
      </c>
      <c r="Y3" s="103">
        <v>57.02</v>
      </c>
      <c r="Z3" s="103">
        <v>56.31</v>
      </c>
      <c r="AA3" s="103">
        <v>56.89</v>
      </c>
      <c r="AB3" s="101">
        <v>2267000</v>
      </c>
      <c r="AC3" s="100">
        <v>56.89</v>
      </c>
      <c r="AD3" s="2">
        <f t="shared" ref="AD3:AD66" si="0">Y3-Z3</f>
        <v>0.71000000000000085</v>
      </c>
      <c r="AE3" s="138">
        <f t="shared" ref="AE3:AE66" si="1">AC3/AC4-1</f>
        <v>-7.8479246599233443E-3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56.5</v>
      </c>
      <c r="R4" s="526">
        <v>-1.8E-3</v>
      </c>
      <c r="W4" s="99">
        <v>42762</v>
      </c>
      <c r="X4" s="103">
        <v>57.73</v>
      </c>
      <c r="Y4" s="103">
        <v>57.84</v>
      </c>
      <c r="Z4" s="103">
        <v>57.19</v>
      </c>
      <c r="AA4" s="103">
        <v>57.34</v>
      </c>
      <c r="AB4" s="101">
        <v>2044300</v>
      </c>
      <c r="AC4" s="100">
        <v>57.34</v>
      </c>
      <c r="AD4" s="2">
        <f t="shared" si="0"/>
        <v>0.65000000000000568</v>
      </c>
      <c r="AE4" s="138">
        <f t="shared" si="1"/>
        <v>-2.9560076508432509E-3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42761</v>
      </c>
      <c r="X5" s="103">
        <v>58.61</v>
      </c>
      <c r="Y5" s="103">
        <v>58.86</v>
      </c>
      <c r="Z5" s="103">
        <v>57.37</v>
      </c>
      <c r="AA5" s="103">
        <v>57.51</v>
      </c>
      <c r="AB5" s="101">
        <v>3648000</v>
      </c>
      <c r="AC5" s="100">
        <v>57.51</v>
      </c>
      <c r="AD5" s="2">
        <f t="shared" si="0"/>
        <v>1.490000000000002</v>
      </c>
      <c r="AE5" s="138">
        <f t="shared" si="1"/>
        <v>-8.277289187791026E-3</v>
      </c>
    </row>
    <row r="6" spans="1:31" x14ac:dyDescent="0.25">
      <c r="O6" s="11" t="s">
        <v>64</v>
      </c>
      <c r="Q6" s="2">
        <f>Q3*Q2</f>
        <v>0</v>
      </c>
      <c r="S6" s="85"/>
      <c r="W6" s="99">
        <v>42760</v>
      </c>
      <c r="X6" s="103">
        <v>56.48</v>
      </c>
      <c r="Y6" s="103">
        <v>58.26</v>
      </c>
      <c r="Z6" s="103">
        <v>56.46</v>
      </c>
      <c r="AA6" s="103">
        <v>57.99</v>
      </c>
      <c r="AB6" s="101">
        <v>5186300</v>
      </c>
      <c r="AC6" s="100">
        <v>57.99</v>
      </c>
      <c r="AD6" s="2">
        <f t="shared" si="0"/>
        <v>1.7999999999999972</v>
      </c>
      <c r="AE6" s="138">
        <f t="shared" si="1"/>
        <v>3.7388193202146702E-2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42759</v>
      </c>
      <c r="X7" s="103">
        <v>54.51</v>
      </c>
      <c r="Y7" s="103">
        <v>56.01</v>
      </c>
      <c r="Z7" s="103">
        <v>54.48</v>
      </c>
      <c r="AA7" s="103">
        <v>55.9</v>
      </c>
      <c r="AB7" s="101">
        <v>3814300</v>
      </c>
      <c r="AC7" s="100">
        <v>55.9</v>
      </c>
      <c r="AD7" s="2">
        <f t="shared" si="0"/>
        <v>1.5300000000000011</v>
      </c>
      <c r="AE7" s="138">
        <f t="shared" si="1"/>
        <v>2.9276376357945111E-2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42758</v>
      </c>
      <c r="X8" s="103">
        <v>53.77</v>
      </c>
      <c r="Y8" s="103">
        <v>54.36</v>
      </c>
      <c r="Z8" s="103">
        <v>53.65</v>
      </c>
      <c r="AA8" s="103">
        <v>54.31</v>
      </c>
      <c r="AB8" s="101">
        <v>2393900</v>
      </c>
      <c r="AC8" s="100">
        <v>54.31</v>
      </c>
      <c r="AD8" s="2">
        <f t="shared" si="0"/>
        <v>0.71000000000000085</v>
      </c>
      <c r="AE8" s="138">
        <f t="shared" si="1"/>
        <v>1.1547774259638821E-2</v>
      </c>
    </row>
    <row r="9" spans="1:31" x14ac:dyDescent="0.25">
      <c r="O9" s="11" t="s">
        <v>214</v>
      </c>
      <c r="Q9" s="138">
        <f>IF(Q2=0, 0, Q8/Q6)</f>
        <v>0</v>
      </c>
      <c r="W9" s="99">
        <v>42755</v>
      </c>
      <c r="X9" s="103">
        <v>53.75</v>
      </c>
      <c r="Y9" s="103">
        <v>53.96</v>
      </c>
      <c r="Z9" s="103">
        <v>53.13</v>
      </c>
      <c r="AA9" s="103">
        <v>53.69</v>
      </c>
      <c r="AB9" s="101">
        <v>3053700</v>
      </c>
      <c r="AC9" s="100">
        <v>53.69</v>
      </c>
      <c r="AD9" s="2">
        <f t="shared" si="0"/>
        <v>0.82999999999999829</v>
      </c>
      <c r="AE9" s="138">
        <f t="shared" si="1"/>
        <v>1.9172361427486573E-2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42754</v>
      </c>
      <c r="X10" s="103">
        <v>53.14</v>
      </c>
      <c r="Y10" s="103">
        <v>53.15</v>
      </c>
      <c r="Z10" s="103">
        <v>52.41</v>
      </c>
      <c r="AA10" s="103">
        <v>52.68</v>
      </c>
      <c r="AB10" s="101">
        <v>1934700</v>
      </c>
      <c r="AC10" s="100">
        <v>52.68</v>
      </c>
      <c r="AD10" s="2">
        <f t="shared" si="0"/>
        <v>0.74000000000000199</v>
      </c>
      <c r="AE10" s="138">
        <f t="shared" si="1"/>
        <v>-6.600037714501239E-3</v>
      </c>
    </row>
    <row r="11" spans="1:31" x14ac:dyDescent="0.25">
      <c r="O11" s="11" t="s">
        <v>178</v>
      </c>
      <c r="P11" s="34"/>
      <c r="Q11" s="138">
        <f>VALUE(TRIM(CLEAN(MID(U58, FIND("(", U58)+1, 5))))</f>
        <v>3.2500000000000001E-2</v>
      </c>
      <c r="W11" s="99">
        <v>42753</v>
      </c>
      <c r="X11" s="103">
        <v>53.15</v>
      </c>
      <c r="Y11" s="103">
        <v>53.2</v>
      </c>
      <c r="Z11" s="103">
        <v>52.66</v>
      </c>
      <c r="AA11" s="103">
        <v>53.03</v>
      </c>
      <c r="AB11" s="101">
        <v>2223600</v>
      </c>
      <c r="AC11" s="100">
        <v>53.03</v>
      </c>
      <c r="AD11" s="2">
        <f t="shared" si="0"/>
        <v>0.54000000000000625</v>
      </c>
      <c r="AE11" s="138">
        <f t="shared" si="1"/>
        <v>7.5485940743535984E-4</v>
      </c>
    </row>
    <row r="12" spans="1:31" x14ac:dyDescent="0.25">
      <c r="W12" s="99">
        <v>42752</v>
      </c>
      <c r="X12" s="103">
        <v>53.35</v>
      </c>
      <c r="Y12" s="103">
        <v>53.5</v>
      </c>
      <c r="Z12" s="103">
        <v>52.77</v>
      </c>
      <c r="AA12" s="103">
        <v>52.99</v>
      </c>
      <c r="AB12" s="101">
        <v>1799000</v>
      </c>
      <c r="AC12" s="100">
        <v>52.99</v>
      </c>
      <c r="AD12" s="2">
        <f t="shared" si="0"/>
        <v>0.72999999999999687</v>
      </c>
      <c r="AE12" s="138">
        <f t="shared" si="1"/>
        <v>-1.0457516339869244E-2</v>
      </c>
    </row>
    <row r="13" spans="1:31" x14ac:dyDescent="0.25">
      <c r="W13" s="99">
        <v>42748</v>
      </c>
      <c r="X13" s="103">
        <v>53.68</v>
      </c>
      <c r="Y13" s="103">
        <v>54.08</v>
      </c>
      <c r="Z13" s="103">
        <v>53.44</v>
      </c>
      <c r="AA13" s="103">
        <v>53.55</v>
      </c>
      <c r="AB13" s="101">
        <v>1694500</v>
      </c>
      <c r="AC13" s="100">
        <v>53.55</v>
      </c>
      <c r="AD13" s="2">
        <f t="shared" si="0"/>
        <v>0.64000000000000057</v>
      </c>
      <c r="AE13" s="138">
        <f t="shared" si="1"/>
        <v>-2.2358859698156097E-3</v>
      </c>
    </row>
    <row r="14" spans="1:31" x14ac:dyDescent="0.25">
      <c r="W14" s="99">
        <v>42747</v>
      </c>
      <c r="X14" s="103">
        <v>53.84</v>
      </c>
      <c r="Y14" s="103">
        <v>54.08</v>
      </c>
      <c r="Z14" s="103">
        <v>53.04</v>
      </c>
      <c r="AA14" s="103">
        <v>53.67</v>
      </c>
      <c r="AB14" s="101">
        <v>1915800</v>
      </c>
      <c r="AC14" s="100">
        <v>53.67</v>
      </c>
      <c r="AD14" s="2">
        <f t="shared" si="0"/>
        <v>1.0399999999999991</v>
      </c>
      <c r="AE14" s="138">
        <f t="shared" si="1"/>
        <v>-8.6811968969338071E-3</v>
      </c>
    </row>
    <row r="15" spans="1:31" x14ac:dyDescent="0.25">
      <c r="W15" s="99">
        <v>42746</v>
      </c>
      <c r="X15" s="103">
        <v>53.58</v>
      </c>
      <c r="Y15" s="103">
        <v>54.2</v>
      </c>
      <c r="Z15" s="103">
        <v>53.45</v>
      </c>
      <c r="AA15" s="103">
        <v>54.14</v>
      </c>
      <c r="AB15" s="101">
        <v>1965100</v>
      </c>
      <c r="AC15" s="100">
        <v>54.14</v>
      </c>
      <c r="AD15" s="2">
        <f t="shared" si="0"/>
        <v>0.75</v>
      </c>
      <c r="AE15" s="138">
        <f t="shared" si="1"/>
        <v>6.6939382670136993E-3</v>
      </c>
    </row>
    <row r="16" spans="1:31" x14ac:dyDescent="0.25">
      <c r="W16" s="99">
        <v>42745</v>
      </c>
      <c r="X16" s="103">
        <v>53.7</v>
      </c>
      <c r="Y16" s="103">
        <v>54.22</v>
      </c>
      <c r="Z16" s="103">
        <v>53.45</v>
      </c>
      <c r="AA16" s="103">
        <v>53.78</v>
      </c>
      <c r="AB16" s="101">
        <v>2748600</v>
      </c>
      <c r="AC16" s="100">
        <v>53.78</v>
      </c>
      <c r="AD16" s="2">
        <f t="shared" si="0"/>
        <v>0.76999999999999602</v>
      </c>
      <c r="AE16" s="138">
        <f t="shared" si="1"/>
        <v>2.9839612085043044E-3</v>
      </c>
    </row>
    <row r="17" spans="1:31" x14ac:dyDescent="0.25">
      <c r="W17" s="99">
        <v>42744</v>
      </c>
      <c r="X17" s="103">
        <v>53.7</v>
      </c>
      <c r="Y17" s="103">
        <v>54.17</v>
      </c>
      <c r="Z17" s="103">
        <v>53.42</v>
      </c>
      <c r="AA17" s="103">
        <v>53.62</v>
      </c>
      <c r="AB17" s="101">
        <v>2987000</v>
      </c>
      <c r="AC17" s="100">
        <v>53.62</v>
      </c>
      <c r="AD17" s="2">
        <f t="shared" si="0"/>
        <v>0.75</v>
      </c>
      <c r="AE17" s="138">
        <f t="shared" si="1"/>
        <v>-1.8615040953090523E-3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42741</v>
      </c>
      <c r="X18" s="103">
        <v>53.56</v>
      </c>
      <c r="Y18" s="103">
        <v>53.93</v>
      </c>
      <c r="Z18" s="103">
        <v>53.26</v>
      </c>
      <c r="AA18" s="103">
        <v>53.72</v>
      </c>
      <c r="AB18" s="101">
        <v>1253500</v>
      </c>
      <c r="AC18" s="100">
        <v>53.72</v>
      </c>
      <c r="AD18" s="2">
        <f t="shared" si="0"/>
        <v>0.67000000000000171</v>
      </c>
      <c r="AE18" s="138">
        <f t="shared" si="1"/>
        <v>2.051855997015517E-3</v>
      </c>
    </row>
    <row r="19" spans="1:31" x14ac:dyDescent="0.25">
      <c r="W19" s="99">
        <v>42740</v>
      </c>
      <c r="X19" s="103">
        <v>53.9</v>
      </c>
      <c r="Y19" s="103">
        <v>54.26</v>
      </c>
      <c r="Z19" s="103">
        <v>53.33</v>
      </c>
      <c r="AA19" s="103">
        <v>53.61</v>
      </c>
      <c r="AB19" s="101">
        <v>2081100</v>
      </c>
      <c r="AC19" s="100">
        <v>53.61</v>
      </c>
      <c r="AD19" s="2">
        <f t="shared" si="0"/>
        <v>0.92999999999999972</v>
      </c>
      <c r="AE19" s="138">
        <f t="shared" si="1"/>
        <v>-8.1406105457908495E-3</v>
      </c>
    </row>
    <row r="20" spans="1:31" x14ac:dyDescent="0.25">
      <c r="W20" s="99">
        <v>42739</v>
      </c>
      <c r="X20" s="103">
        <v>53.64</v>
      </c>
      <c r="Y20" s="103">
        <v>54.17</v>
      </c>
      <c r="Z20" s="103">
        <v>53.5</v>
      </c>
      <c r="AA20" s="103">
        <v>54.05</v>
      </c>
      <c r="AB20" s="101">
        <v>2327500</v>
      </c>
      <c r="AC20" s="100">
        <v>54.05</v>
      </c>
      <c r="AD20" s="2">
        <f t="shared" si="0"/>
        <v>0.67000000000000171</v>
      </c>
      <c r="AE20" s="138">
        <f t="shared" si="1"/>
        <v>1.2361865517887205E-2</v>
      </c>
    </row>
    <row r="21" spans="1:31" x14ac:dyDescent="0.25">
      <c r="W21" s="99">
        <v>42738</v>
      </c>
      <c r="X21" s="103">
        <v>53.11</v>
      </c>
      <c r="Y21" s="103">
        <v>53.85</v>
      </c>
      <c r="Z21" s="103">
        <v>52.96</v>
      </c>
      <c r="AA21" s="103">
        <v>53.39</v>
      </c>
      <c r="AB21" s="101">
        <v>1927000</v>
      </c>
      <c r="AC21" s="100">
        <v>53.39</v>
      </c>
      <c r="AD21" s="2">
        <f t="shared" si="0"/>
        <v>0.89000000000000057</v>
      </c>
      <c r="AE21" s="138">
        <f t="shared" si="1"/>
        <v>6.2193742932528107E-3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42734</v>
      </c>
      <c r="X22" s="103">
        <v>53.44</v>
      </c>
      <c r="Y22" s="103">
        <v>53.5</v>
      </c>
      <c r="Z22" s="103">
        <v>52.67</v>
      </c>
      <c r="AA22" s="103">
        <v>53.06</v>
      </c>
      <c r="AB22" s="101">
        <v>2000400</v>
      </c>
      <c r="AC22" s="100">
        <v>53.06</v>
      </c>
      <c r="AD22" s="2">
        <f t="shared" si="0"/>
        <v>0.82999999999999829</v>
      </c>
      <c r="AE22" s="138">
        <f t="shared" si="1"/>
        <v>-5.8085066516768702E-3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42733</v>
      </c>
      <c r="X23" s="103">
        <v>53.29</v>
      </c>
      <c r="Y23" s="103">
        <v>53.65</v>
      </c>
      <c r="Z23" s="103">
        <v>53.12</v>
      </c>
      <c r="AA23" s="103">
        <v>53.37</v>
      </c>
      <c r="AB23" s="101">
        <v>1380600</v>
      </c>
      <c r="AC23" s="100">
        <v>53.37</v>
      </c>
      <c r="AD23" s="2">
        <f t="shared" si="0"/>
        <v>0.53000000000000114</v>
      </c>
      <c r="AE23" s="138">
        <f t="shared" si="1"/>
        <v>-1.873360809292457E-4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42732</v>
      </c>
      <c r="X24" s="103">
        <v>54.6</v>
      </c>
      <c r="Y24" s="103">
        <v>54.68</v>
      </c>
      <c r="Z24" s="103">
        <v>53.21</v>
      </c>
      <c r="AA24" s="103">
        <v>53.38</v>
      </c>
      <c r="AB24" s="101">
        <v>2884400</v>
      </c>
      <c r="AC24" s="100">
        <v>53.38</v>
      </c>
      <c r="AD24" s="2">
        <f t="shared" si="0"/>
        <v>1.4699999999999989</v>
      </c>
      <c r="AE24" s="138">
        <f t="shared" si="1"/>
        <v>-1.6580692704495137E-2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42731</v>
      </c>
      <c r="X25" s="103">
        <v>54.25</v>
      </c>
      <c r="Y25" s="103">
        <v>54.45</v>
      </c>
      <c r="Z25" s="103">
        <v>54.18</v>
      </c>
      <c r="AA25" s="103">
        <v>54.28</v>
      </c>
      <c r="AB25" s="101">
        <v>1534700</v>
      </c>
      <c r="AC25" s="100">
        <v>54.28</v>
      </c>
      <c r="AD25" s="2">
        <f t="shared" si="0"/>
        <v>0.27000000000000313</v>
      </c>
      <c r="AE25" s="138">
        <f t="shared" si="1"/>
        <v>4.6270590412733625E-3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42727</v>
      </c>
      <c r="X26" s="103">
        <v>53.74</v>
      </c>
      <c r="Y26" s="103">
        <v>54.06</v>
      </c>
      <c r="Z26" s="103">
        <v>53.65</v>
      </c>
      <c r="AA26" s="103">
        <v>54.03</v>
      </c>
      <c r="AB26" s="101">
        <v>1211900</v>
      </c>
      <c r="AC26" s="100">
        <v>54.03</v>
      </c>
      <c r="AD26" s="2">
        <f t="shared" si="0"/>
        <v>0.41000000000000369</v>
      </c>
      <c r="AE26" s="138">
        <f t="shared" si="1"/>
        <v>4.4617958728387919E-3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42726</v>
      </c>
      <c r="X27" s="103">
        <v>53.95</v>
      </c>
      <c r="Y27" s="103">
        <v>54.09</v>
      </c>
      <c r="Z27" s="103">
        <v>53.42</v>
      </c>
      <c r="AA27" s="103">
        <v>53.79</v>
      </c>
      <c r="AB27" s="101">
        <v>2422600</v>
      </c>
      <c r="AC27" s="100">
        <v>53.79</v>
      </c>
      <c r="AD27" s="2">
        <f t="shared" si="0"/>
        <v>0.67000000000000171</v>
      </c>
      <c r="AE27" s="138">
        <f t="shared" si="1"/>
        <v>-2.9657089898054156E-3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42725</v>
      </c>
      <c r="X28" s="103">
        <v>54</v>
      </c>
      <c r="Y28" s="103">
        <v>54.31</v>
      </c>
      <c r="Z28" s="103">
        <v>53.81</v>
      </c>
      <c r="AA28" s="103">
        <v>53.95</v>
      </c>
      <c r="AB28" s="101">
        <v>1991200</v>
      </c>
      <c r="AC28" s="100">
        <v>53.95</v>
      </c>
      <c r="AD28" s="2">
        <f t="shared" si="0"/>
        <v>0.5</v>
      </c>
      <c r="AE28" s="138">
        <f t="shared" si="1"/>
        <v>-7.4087794035926358E-4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42724</v>
      </c>
      <c r="X29" s="103">
        <v>53.75</v>
      </c>
      <c r="Y29" s="103">
        <v>54.15</v>
      </c>
      <c r="Z29" s="103">
        <v>53.68</v>
      </c>
      <c r="AA29" s="103">
        <v>53.99</v>
      </c>
      <c r="AB29" s="101">
        <v>1845300</v>
      </c>
      <c r="AC29" s="100">
        <v>53.99</v>
      </c>
      <c r="AD29" s="2">
        <f t="shared" si="0"/>
        <v>0.46999999999999886</v>
      </c>
      <c r="AE29" s="138">
        <f t="shared" si="1"/>
        <v>5.7749627421759264E-3</v>
      </c>
    </row>
    <row r="30" spans="1:31" x14ac:dyDescent="0.25">
      <c r="L30" t="s">
        <v>213</v>
      </c>
      <c r="M30" s="2">
        <f>M37+K37-F37</f>
        <v>119.92000000000053</v>
      </c>
      <c r="W30" s="99">
        <v>42723</v>
      </c>
      <c r="X30" s="103">
        <v>53.51</v>
      </c>
      <c r="Y30" s="103">
        <v>53.79</v>
      </c>
      <c r="Z30" s="103">
        <v>53.41</v>
      </c>
      <c r="AA30" s="103">
        <v>53.68</v>
      </c>
      <c r="AB30" s="101">
        <v>2783800</v>
      </c>
      <c r="AC30" s="100">
        <v>53.68</v>
      </c>
      <c r="AD30" s="2">
        <f t="shared" si="0"/>
        <v>0.38000000000000256</v>
      </c>
      <c r="AE30" s="138">
        <f t="shared" si="1"/>
        <v>-1.3023255813953138E-3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42720</v>
      </c>
      <c r="X31" s="103">
        <v>53.64</v>
      </c>
      <c r="Y31" s="103">
        <v>54.11</v>
      </c>
      <c r="Z31" s="103">
        <v>53.51</v>
      </c>
      <c r="AA31" s="103">
        <v>53.75</v>
      </c>
      <c r="AB31" s="101">
        <v>4413200</v>
      </c>
      <c r="AC31" s="100">
        <v>53.75</v>
      </c>
      <c r="AD31" s="2">
        <f t="shared" si="0"/>
        <v>0.60000000000000142</v>
      </c>
      <c r="AE31" s="138">
        <f t="shared" si="1"/>
        <v>2.7985074626866169E-3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42719</v>
      </c>
      <c r="X32" s="103">
        <v>53.09</v>
      </c>
      <c r="Y32" s="103">
        <v>53.98</v>
      </c>
      <c r="Z32" s="103">
        <v>52.94</v>
      </c>
      <c r="AA32" s="103">
        <v>53.6</v>
      </c>
      <c r="AB32" s="101">
        <v>3092800</v>
      </c>
      <c r="AC32" s="100">
        <v>53.6</v>
      </c>
      <c r="AD32" s="2">
        <f t="shared" si="0"/>
        <v>1.0399999999999991</v>
      </c>
      <c r="AE32" s="138">
        <f t="shared" si="1"/>
        <v>1.2849584278155746E-2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42718</v>
      </c>
      <c r="X33" s="103">
        <v>53.38</v>
      </c>
      <c r="Y33" s="103">
        <v>53.75</v>
      </c>
      <c r="Z33" s="103">
        <v>52.82</v>
      </c>
      <c r="AA33" s="103">
        <v>52.92</v>
      </c>
      <c r="AB33" s="101">
        <v>3179900</v>
      </c>
      <c r="AC33" s="100">
        <v>52.92</v>
      </c>
      <c r="AD33" s="2">
        <f t="shared" si="0"/>
        <v>0.92999999999999972</v>
      </c>
      <c r="AE33" s="138">
        <f t="shared" si="1"/>
        <v>-6.943141302308109E-3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42717</v>
      </c>
      <c r="X34" s="103">
        <v>53.49</v>
      </c>
      <c r="Y34" s="103">
        <v>53.83</v>
      </c>
      <c r="Z34" s="103">
        <v>52.83</v>
      </c>
      <c r="AA34" s="103">
        <v>53.29</v>
      </c>
      <c r="AB34" s="101">
        <v>2469700</v>
      </c>
      <c r="AC34" s="100">
        <v>53.29</v>
      </c>
      <c r="AD34" s="2">
        <f t="shared" si="0"/>
        <v>1</v>
      </c>
      <c r="AE34" s="138">
        <f t="shared" si="1"/>
        <v>-5.7835820895523193E-3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42716</v>
      </c>
      <c r="X35" s="103">
        <v>53.9</v>
      </c>
      <c r="Y35" s="103">
        <v>54.34</v>
      </c>
      <c r="Z35" s="103">
        <v>53.55</v>
      </c>
      <c r="AA35" s="103">
        <v>53.6</v>
      </c>
      <c r="AB35" s="101">
        <v>2611800</v>
      </c>
      <c r="AC35" s="100">
        <v>53.6</v>
      </c>
      <c r="AD35" s="2">
        <f t="shared" si="0"/>
        <v>0.79000000000000625</v>
      </c>
      <c r="AE35" s="138">
        <f t="shared" si="1"/>
        <v>-4.2727103845439096E-3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42713</v>
      </c>
      <c r="X36" s="103">
        <v>53.54</v>
      </c>
      <c r="Y36" s="103">
        <v>54.12</v>
      </c>
      <c r="Z36" s="103">
        <v>53.39</v>
      </c>
      <c r="AA36" s="103">
        <v>53.83</v>
      </c>
      <c r="AB36" s="101">
        <v>2826600</v>
      </c>
      <c r="AC36" s="100">
        <v>53.83</v>
      </c>
      <c r="AD36" s="2">
        <f t="shared" si="0"/>
        <v>0.72999999999999687</v>
      </c>
      <c r="AE36" s="138">
        <f t="shared" si="1"/>
        <v>3.1680954155794971E-3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42712</v>
      </c>
      <c r="X37" s="103">
        <v>53.45</v>
      </c>
      <c r="Y37" s="103">
        <v>54.07</v>
      </c>
      <c r="Z37" s="103">
        <v>53.11</v>
      </c>
      <c r="AA37" s="103">
        <v>53.66</v>
      </c>
      <c r="AB37" s="101">
        <v>2482600</v>
      </c>
      <c r="AC37" s="100">
        <v>53.66</v>
      </c>
      <c r="AD37" s="2">
        <f t="shared" si="0"/>
        <v>0.96000000000000085</v>
      </c>
      <c r="AE37" s="138">
        <f t="shared" si="1"/>
        <v>6.7542213883677871E-3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42711</v>
      </c>
      <c r="X38" s="103">
        <v>51.87</v>
      </c>
      <c r="Y38" s="103">
        <v>53.34</v>
      </c>
      <c r="Z38" s="103">
        <v>51.87</v>
      </c>
      <c r="AA38" s="103">
        <v>53.3</v>
      </c>
      <c r="AB38" s="101">
        <v>3470600</v>
      </c>
      <c r="AC38" s="100">
        <v>53.3</v>
      </c>
      <c r="AD38" s="2">
        <f t="shared" si="0"/>
        <v>1.470000000000006</v>
      </c>
      <c r="AE38" s="138">
        <f t="shared" si="1"/>
        <v>2.9553795634537305E-2</v>
      </c>
    </row>
    <row r="39" spans="1:31" x14ac:dyDescent="0.25">
      <c r="W39" s="99">
        <v>42710</v>
      </c>
      <c r="X39" s="103">
        <v>51.25</v>
      </c>
      <c r="Y39" s="103">
        <v>51.8</v>
      </c>
      <c r="Z39" s="103">
        <v>51</v>
      </c>
      <c r="AA39" s="103">
        <v>51.77</v>
      </c>
      <c r="AB39" s="101">
        <v>2424500</v>
      </c>
      <c r="AC39" s="100">
        <v>51.77</v>
      </c>
      <c r="AD39" s="2">
        <f t="shared" si="0"/>
        <v>0.79999999999999716</v>
      </c>
      <c r="AE39" s="138">
        <f t="shared" si="1"/>
        <v>7.002528690916332E-3</v>
      </c>
    </row>
    <row r="40" spans="1:31" ht="20.25" thickBot="1" x14ac:dyDescent="0.35">
      <c r="O40" s="636" t="s">
        <v>78</v>
      </c>
      <c r="P40" s="636"/>
      <c r="W40" s="99">
        <v>42709</v>
      </c>
      <c r="X40" s="103">
        <v>50.96</v>
      </c>
      <c r="Y40" s="103">
        <v>51.46</v>
      </c>
      <c r="Z40" s="103">
        <v>50.75</v>
      </c>
      <c r="AA40" s="103">
        <v>51.41</v>
      </c>
      <c r="AB40" s="101">
        <v>3789000</v>
      </c>
      <c r="AC40" s="100">
        <v>51.41</v>
      </c>
      <c r="AD40" s="2">
        <f t="shared" si="0"/>
        <v>0.71000000000000085</v>
      </c>
      <c r="AE40" s="138">
        <f t="shared" si="1"/>
        <v>1.8826793499801653E-2</v>
      </c>
    </row>
    <row r="41" spans="1:31" ht="15.75" thickTop="1" x14ac:dyDescent="0.25">
      <c r="O41" s="83">
        <v>1.1000000000000001</v>
      </c>
      <c r="P41" s="83">
        <f>O41*$Q$4</f>
        <v>62.150000000000006</v>
      </c>
      <c r="Q41" s="2"/>
      <c r="W41" s="99">
        <v>42706</v>
      </c>
      <c r="X41" s="103">
        <v>49.74</v>
      </c>
      <c r="Y41" s="103">
        <v>50.47</v>
      </c>
      <c r="Z41" s="103">
        <v>49.37</v>
      </c>
      <c r="AA41" s="103">
        <v>50.46</v>
      </c>
      <c r="AB41" s="101">
        <v>3453200</v>
      </c>
      <c r="AC41" s="100">
        <v>50.46</v>
      </c>
      <c r="AD41" s="2">
        <f t="shared" si="0"/>
        <v>1.1000000000000014</v>
      </c>
      <c r="AE41" s="138">
        <f t="shared" si="1"/>
        <v>1.467926804745634E-2</v>
      </c>
    </row>
    <row r="42" spans="1:31" ht="20.25" thickBot="1" x14ac:dyDescent="0.35">
      <c r="O42" s="83">
        <v>1.0900000000000001</v>
      </c>
      <c r="P42" s="83">
        <f t="shared" ref="P42:P61" si="2">O42*$Q$4</f>
        <v>61.585000000000008</v>
      </c>
      <c r="Q42" s="2"/>
      <c r="T42" s="91" t="s">
        <v>113</v>
      </c>
      <c r="W42" s="99">
        <v>42705</v>
      </c>
      <c r="X42" s="103">
        <v>48.94</v>
      </c>
      <c r="Y42" s="103">
        <v>49.75</v>
      </c>
      <c r="Z42" s="103">
        <v>48.9</v>
      </c>
      <c r="AA42" s="103">
        <v>49.73</v>
      </c>
      <c r="AB42" s="101">
        <v>3492500</v>
      </c>
      <c r="AC42" s="100">
        <v>49.73</v>
      </c>
      <c r="AD42" s="2">
        <f t="shared" si="0"/>
        <v>0.85000000000000142</v>
      </c>
      <c r="AE42" s="138">
        <f t="shared" si="1"/>
        <v>2.0730706075533512E-2</v>
      </c>
    </row>
    <row r="43" spans="1:31" ht="15.75" thickTop="1" x14ac:dyDescent="0.25">
      <c r="O43" s="83">
        <v>1.08</v>
      </c>
      <c r="P43" s="83">
        <f t="shared" si="2"/>
        <v>61.02</v>
      </c>
      <c r="Q43" s="2"/>
      <c r="T43" s="97" t="s">
        <v>98</v>
      </c>
      <c r="U43" s="98">
        <v>56.6</v>
      </c>
      <c r="W43" s="99">
        <v>42704</v>
      </c>
      <c r="X43" s="103">
        <v>48.96</v>
      </c>
      <c r="Y43" s="103">
        <v>48.96</v>
      </c>
      <c r="Z43" s="103">
        <v>48.49</v>
      </c>
      <c r="AA43" s="103">
        <v>48.72</v>
      </c>
      <c r="AB43" s="101">
        <v>2483500</v>
      </c>
      <c r="AC43" s="100">
        <v>48.72</v>
      </c>
      <c r="AD43" s="2">
        <f t="shared" si="0"/>
        <v>0.46999999999999886</v>
      </c>
      <c r="AE43" s="138">
        <f t="shared" si="1"/>
        <v>-2.4570024570025328E-3</v>
      </c>
    </row>
    <row r="44" spans="1:31" x14ac:dyDescent="0.25">
      <c r="O44" s="83">
        <v>1.07</v>
      </c>
      <c r="P44" s="83">
        <f t="shared" si="2"/>
        <v>60.455000000000005</v>
      </c>
      <c r="Q44" s="2"/>
      <c r="T44" s="87" t="s">
        <v>99</v>
      </c>
      <c r="U44" s="88">
        <v>56.73</v>
      </c>
      <c r="W44" s="99">
        <v>42703</v>
      </c>
      <c r="X44" s="103">
        <v>48.73</v>
      </c>
      <c r="Y44" s="103">
        <v>49.1</v>
      </c>
      <c r="Z44" s="103">
        <v>48.63</v>
      </c>
      <c r="AA44" s="103">
        <v>48.84</v>
      </c>
      <c r="AB44" s="101">
        <v>2075200</v>
      </c>
      <c r="AC44" s="100">
        <v>48.84</v>
      </c>
      <c r="AD44" s="2">
        <f t="shared" si="0"/>
        <v>0.46999999999999886</v>
      </c>
      <c r="AE44" s="138">
        <f t="shared" si="1"/>
        <v>3.0807147258165024E-3</v>
      </c>
    </row>
    <row r="45" spans="1:31" x14ac:dyDescent="0.25">
      <c r="O45" s="83">
        <v>1.06</v>
      </c>
      <c r="P45" s="83">
        <f t="shared" si="2"/>
        <v>59.89</v>
      </c>
      <c r="Q45" s="2"/>
      <c r="T45" s="87" t="s">
        <v>100</v>
      </c>
      <c r="U45" s="88" t="s">
        <v>129</v>
      </c>
      <c r="W45" s="99">
        <v>42702</v>
      </c>
      <c r="X45" s="103">
        <v>48.66</v>
      </c>
      <c r="Y45" s="103">
        <v>48.94</v>
      </c>
      <c r="Z45" s="103">
        <v>48.51</v>
      </c>
      <c r="AA45" s="103">
        <v>48.69</v>
      </c>
      <c r="AB45" s="101">
        <v>1885700</v>
      </c>
      <c r="AC45" s="100">
        <v>48.69</v>
      </c>
      <c r="AD45" s="2">
        <f t="shared" si="0"/>
        <v>0.42999999999999972</v>
      </c>
      <c r="AE45" s="138">
        <f t="shared" si="1"/>
        <v>-3.2753326509724623E-3</v>
      </c>
    </row>
    <row r="46" spans="1:31" x14ac:dyDescent="0.25">
      <c r="O46" s="83">
        <v>1.05</v>
      </c>
      <c r="P46" s="83">
        <f t="shared" si="2"/>
        <v>59.325000000000003</v>
      </c>
      <c r="Q46" s="2"/>
      <c r="T46" s="87" t="s">
        <v>101</v>
      </c>
      <c r="U46" s="88" t="s">
        <v>129</v>
      </c>
      <c r="W46" s="99">
        <v>42699</v>
      </c>
      <c r="X46" s="103">
        <v>48.8</v>
      </c>
      <c r="Y46" s="103">
        <v>48.89</v>
      </c>
      <c r="Z46" s="103">
        <v>48.55</v>
      </c>
      <c r="AA46" s="103">
        <v>48.85</v>
      </c>
      <c r="AB46" s="101">
        <v>814400</v>
      </c>
      <c r="AC46" s="100">
        <v>48.85</v>
      </c>
      <c r="AD46" s="2">
        <f t="shared" si="0"/>
        <v>0.34000000000000341</v>
      </c>
      <c r="AE46" s="138">
        <f t="shared" si="1"/>
        <v>2.6683087027914443E-3</v>
      </c>
    </row>
    <row r="47" spans="1:31" x14ac:dyDescent="0.25">
      <c r="O47" s="83">
        <v>1.04</v>
      </c>
      <c r="P47" s="83">
        <f t="shared" si="2"/>
        <v>58.760000000000005</v>
      </c>
      <c r="Q47" s="2"/>
      <c r="T47" s="87" t="s">
        <v>102</v>
      </c>
      <c r="U47" s="88">
        <v>56.47</v>
      </c>
      <c r="W47" s="99">
        <v>42697</v>
      </c>
      <c r="X47" s="103">
        <v>48.59</v>
      </c>
      <c r="Y47" s="103">
        <v>48.96</v>
      </c>
      <c r="Z47" s="103">
        <v>48.54</v>
      </c>
      <c r="AA47" s="103">
        <v>48.72</v>
      </c>
      <c r="AB47" s="101">
        <v>1635600</v>
      </c>
      <c r="AC47" s="100">
        <v>48.72</v>
      </c>
      <c r="AD47" s="2">
        <f t="shared" si="0"/>
        <v>0.42000000000000171</v>
      </c>
      <c r="AE47" s="138">
        <f t="shared" si="1"/>
        <v>2.8818443804035088E-3</v>
      </c>
    </row>
    <row r="48" spans="1:31" x14ac:dyDescent="0.25">
      <c r="O48" s="83">
        <v>1.03</v>
      </c>
      <c r="P48" s="83">
        <f t="shared" si="2"/>
        <v>58.195</v>
      </c>
      <c r="Q48" s="2"/>
      <c r="T48" s="87" t="s">
        <v>103</v>
      </c>
      <c r="U48" s="88">
        <v>1.73899</v>
      </c>
      <c r="W48" s="99">
        <v>42696</v>
      </c>
      <c r="X48" s="103">
        <v>48.54</v>
      </c>
      <c r="Y48" s="103">
        <v>48.84</v>
      </c>
      <c r="Z48" s="103">
        <v>48.33</v>
      </c>
      <c r="AA48" s="103">
        <v>48.58</v>
      </c>
      <c r="AB48" s="101">
        <v>2552000</v>
      </c>
      <c r="AC48" s="100">
        <v>48.58</v>
      </c>
      <c r="AD48" s="2">
        <f t="shared" si="0"/>
        <v>0.51000000000000512</v>
      </c>
      <c r="AE48" s="138">
        <f t="shared" si="1"/>
        <v>5.5889049886150843E-3</v>
      </c>
    </row>
    <row r="49" spans="15:31" x14ac:dyDescent="0.25">
      <c r="O49" s="83">
        <v>1.02</v>
      </c>
      <c r="P49" s="83">
        <f t="shared" si="2"/>
        <v>57.63</v>
      </c>
      <c r="Q49" s="2"/>
      <c r="T49" s="87" t="s">
        <v>104</v>
      </c>
      <c r="U49" s="89" t="s">
        <v>371</v>
      </c>
      <c r="W49" s="99">
        <v>42695</v>
      </c>
      <c r="X49" s="103">
        <v>47.98</v>
      </c>
      <c r="Y49" s="103">
        <v>48.42</v>
      </c>
      <c r="Z49" s="103">
        <v>47.85</v>
      </c>
      <c r="AA49" s="103">
        <v>48.31</v>
      </c>
      <c r="AB49" s="101">
        <v>2373600</v>
      </c>
      <c r="AC49" s="100">
        <v>48.31</v>
      </c>
      <c r="AD49" s="2">
        <f t="shared" si="0"/>
        <v>0.57000000000000028</v>
      </c>
      <c r="AE49" s="138">
        <f t="shared" si="1"/>
        <v>-2.8895768833849811E-3</v>
      </c>
    </row>
    <row r="50" spans="15:31" x14ac:dyDescent="0.25">
      <c r="O50" s="83">
        <v>1.01</v>
      </c>
      <c r="P50" s="83">
        <f t="shared" si="2"/>
        <v>57.064999999999998</v>
      </c>
      <c r="Q50" s="2"/>
      <c r="T50" s="87"/>
      <c r="U50" s="88"/>
      <c r="W50" s="99">
        <v>42692</v>
      </c>
      <c r="X50" s="103">
        <v>48.28</v>
      </c>
      <c r="Y50" s="103">
        <v>48.52</v>
      </c>
      <c r="Z50" s="103">
        <v>48.02</v>
      </c>
      <c r="AA50" s="103">
        <v>48.45</v>
      </c>
      <c r="AB50" s="101">
        <v>2302500</v>
      </c>
      <c r="AC50" s="100">
        <v>48.45</v>
      </c>
      <c r="AD50" s="2">
        <f t="shared" si="0"/>
        <v>0.5</v>
      </c>
      <c r="AE50" s="138">
        <f t="shared" si="1"/>
        <v>2.6903973509935231E-3</v>
      </c>
    </row>
    <row r="51" spans="15:31" x14ac:dyDescent="0.25">
      <c r="O51" s="83">
        <v>1</v>
      </c>
      <c r="P51" s="83">
        <f t="shared" si="2"/>
        <v>56.5</v>
      </c>
      <c r="Q51" s="2"/>
      <c r="T51" s="87" t="s">
        <v>105</v>
      </c>
      <c r="U51" s="88" t="s">
        <v>590</v>
      </c>
      <c r="W51" s="99">
        <v>42691</v>
      </c>
      <c r="X51" s="103">
        <v>48.04</v>
      </c>
      <c r="Y51" s="103">
        <v>49.07</v>
      </c>
      <c r="Z51" s="103">
        <v>47.72</v>
      </c>
      <c r="AA51" s="103">
        <v>48.32</v>
      </c>
      <c r="AB51" s="101">
        <v>3449100</v>
      </c>
      <c r="AC51" s="100">
        <v>48.32</v>
      </c>
      <c r="AD51" s="2">
        <f t="shared" si="0"/>
        <v>1.3500000000000014</v>
      </c>
      <c r="AE51" s="138">
        <f t="shared" si="1"/>
        <v>7.9265748852732631E-3</v>
      </c>
    </row>
    <row r="52" spans="15:31" x14ac:dyDescent="0.25">
      <c r="O52" s="83">
        <v>0.99</v>
      </c>
      <c r="P52" s="83">
        <f t="shared" si="2"/>
        <v>55.935000000000002</v>
      </c>
      <c r="Q52" s="2"/>
      <c r="T52" s="87" t="s">
        <v>106</v>
      </c>
      <c r="U52" s="88" t="s">
        <v>491</v>
      </c>
      <c r="W52" s="99">
        <v>42690</v>
      </c>
      <c r="X52" s="103">
        <v>48.1</v>
      </c>
      <c r="Y52" s="103">
        <v>49.08</v>
      </c>
      <c r="Z52" s="103">
        <v>47.81</v>
      </c>
      <c r="AA52" s="103">
        <v>47.94</v>
      </c>
      <c r="AB52" s="101">
        <v>4935300</v>
      </c>
      <c r="AC52" s="100">
        <v>47.94</v>
      </c>
      <c r="AD52" s="2">
        <f t="shared" si="0"/>
        <v>1.269999999999996</v>
      </c>
      <c r="AE52" s="138">
        <f t="shared" si="1"/>
        <v>3.9790575916229809E-3</v>
      </c>
    </row>
    <row r="53" spans="15:31" x14ac:dyDescent="0.25">
      <c r="O53" s="83">
        <v>0.98</v>
      </c>
      <c r="P53" s="83">
        <f t="shared" si="2"/>
        <v>55.37</v>
      </c>
      <c r="Q53" s="2"/>
      <c r="T53" s="87" t="s">
        <v>107</v>
      </c>
      <c r="U53" s="90">
        <v>2990628</v>
      </c>
      <c r="W53" s="99">
        <v>42689</v>
      </c>
      <c r="X53" s="103">
        <v>47.2</v>
      </c>
      <c r="Y53" s="103">
        <v>47.8</v>
      </c>
      <c r="Z53" s="103">
        <v>46.52</v>
      </c>
      <c r="AA53" s="103">
        <v>47.75</v>
      </c>
      <c r="AB53" s="101">
        <v>3831800</v>
      </c>
      <c r="AC53" s="100">
        <v>47.75</v>
      </c>
      <c r="AD53" s="2">
        <f t="shared" si="0"/>
        <v>1.279999999999994</v>
      </c>
      <c r="AE53" s="138">
        <f t="shared" si="1"/>
        <v>1.1438254607074816E-2</v>
      </c>
    </row>
    <row r="54" spans="15:31" x14ac:dyDescent="0.25">
      <c r="O54" s="83">
        <v>0.97</v>
      </c>
      <c r="P54" s="83">
        <f t="shared" si="2"/>
        <v>54.805</v>
      </c>
      <c r="T54" s="87" t="s">
        <v>110</v>
      </c>
      <c r="U54" s="90">
        <v>2665690</v>
      </c>
      <c r="W54" s="99">
        <v>42688</v>
      </c>
      <c r="X54" s="103">
        <v>45.95</v>
      </c>
      <c r="Y54" s="103">
        <v>47.28</v>
      </c>
      <c r="Z54" s="103">
        <v>45.94</v>
      </c>
      <c r="AA54" s="103">
        <v>47.21</v>
      </c>
      <c r="AB54" s="101">
        <v>3604700</v>
      </c>
      <c r="AC54" s="100">
        <v>47.21</v>
      </c>
      <c r="AD54" s="2">
        <f t="shared" si="0"/>
        <v>1.3400000000000034</v>
      </c>
      <c r="AE54" s="138">
        <f t="shared" si="1"/>
        <v>3.3946561541831066E-2</v>
      </c>
    </row>
    <row r="55" spans="15:31" x14ac:dyDescent="0.25">
      <c r="O55" s="83">
        <v>0.96</v>
      </c>
      <c r="P55" s="83">
        <f t="shared" si="2"/>
        <v>54.239999999999995</v>
      </c>
      <c r="T55" s="87" t="s">
        <v>108</v>
      </c>
      <c r="U55" s="88" t="s">
        <v>591</v>
      </c>
      <c r="W55" s="99">
        <v>42685</v>
      </c>
      <c r="X55" s="103">
        <v>45.72</v>
      </c>
      <c r="Y55" s="103">
        <v>45.99</v>
      </c>
      <c r="Z55" s="103">
        <v>45.19</v>
      </c>
      <c r="AA55" s="103">
        <v>45.66</v>
      </c>
      <c r="AB55" s="101">
        <v>2100000</v>
      </c>
      <c r="AC55" s="100">
        <v>45.66</v>
      </c>
      <c r="AD55" s="2">
        <f t="shared" si="0"/>
        <v>0.80000000000000426</v>
      </c>
      <c r="AE55" s="138">
        <f t="shared" si="1"/>
        <v>-3.2743942370662138E-3</v>
      </c>
    </row>
    <row r="56" spans="15:31" x14ac:dyDescent="0.25">
      <c r="O56" s="83">
        <v>0.95</v>
      </c>
      <c r="P56" s="83">
        <f t="shared" si="2"/>
        <v>53.674999999999997</v>
      </c>
      <c r="T56" s="87" t="s">
        <v>111</v>
      </c>
      <c r="U56" s="88">
        <v>27.22</v>
      </c>
      <c r="W56" s="99">
        <v>42684</v>
      </c>
      <c r="X56" s="103">
        <v>45.42</v>
      </c>
      <c r="Y56" s="103">
        <v>46.29</v>
      </c>
      <c r="Z56" s="103">
        <v>45.36</v>
      </c>
      <c r="AA56" s="103">
        <v>45.81</v>
      </c>
      <c r="AB56" s="101">
        <v>3842900</v>
      </c>
      <c r="AC56" s="100">
        <v>45.81</v>
      </c>
      <c r="AD56" s="2">
        <f t="shared" si="0"/>
        <v>0.92999999999999972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2"/>
        <v>53.11</v>
      </c>
      <c r="T57" s="87" t="s">
        <v>112</v>
      </c>
      <c r="U57" s="88">
        <v>2.08</v>
      </c>
      <c r="W57" s="99">
        <v>42684</v>
      </c>
      <c r="X57" s="103" t="s">
        <v>333</v>
      </c>
      <c r="Y57" s="103"/>
      <c r="Z57" s="103"/>
      <c r="AA57" s="103"/>
      <c r="AB57" s="101"/>
      <c r="AC57" s="10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0.93</v>
      </c>
      <c r="P58" s="83">
        <f t="shared" si="2"/>
        <v>52.545000000000002</v>
      </c>
      <c r="T58" s="87" t="s">
        <v>109</v>
      </c>
      <c r="U58" s="88" t="s">
        <v>592</v>
      </c>
      <c r="W58" s="99">
        <v>42683</v>
      </c>
      <c r="X58" s="103">
        <v>43.98</v>
      </c>
      <c r="Y58" s="103">
        <v>45.9</v>
      </c>
      <c r="Z58" s="103">
        <v>43.76</v>
      </c>
      <c r="AA58" s="103">
        <v>45.65</v>
      </c>
      <c r="AB58" s="101">
        <v>3703800</v>
      </c>
      <c r="AC58" s="100">
        <v>45.19</v>
      </c>
      <c r="AD58" s="2">
        <f t="shared" si="0"/>
        <v>2.1400000000000006</v>
      </c>
      <c r="AE58" s="138">
        <f t="shared" si="1"/>
        <v>2.0090293453724595E-2</v>
      </c>
    </row>
    <row r="59" spans="15:31" x14ac:dyDescent="0.25">
      <c r="O59" s="83">
        <v>0.92</v>
      </c>
      <c r="P59" s="83">
        <f t="shared" si="2"/>
        <v>51.980000000000004</v>
      </c>
      <c r="W59" s="99">
        <v>42682</v>
      </c>
      <c r="X59" s="103">
        <v>44.36</v>
      </c>
      <c r="Y59" s="103">
        <v>44.83</v>
      </c>
      <c r="Z59" s="103">
        <v>44.03</v>
      </c>
      <c r="AA59" s="103">
        <v>44.75</v>
      </c>
      <c r="AB59" s="101">
        <v>2283500</v>
      </c>
      <c r="AC59" s="100">
        <v>44.3</v>
      </c>
      <c r="AD59" s="2">
        <f t="shared" si="0"/>
        <v>0.79999999999999716</v>
      </c>
      <c r="AE59" s="138">
        <f t="shared" si="1"/>
        <v>6.36074511585627E-3</v>
      </c>
    </row>
    <row r="60" spans="15:31" x14ac:dyDescent="0.25">
      <c r="O60" s="83">
        <v>0.91</v>
      </c>
      <c r="P60" s="83">
        <f t="shared" si="2"/>
        <v>51.414999999999999</v>
      </c>
      <c r="W60" s="99">
        <v>42681</v>
      </c>
      <c r="X60" s="103">
        <v>44.55</v>
      </c>
      <c r="Y60" s="103">
        <v>44.97</v>
      </c>
      <c r="Z60" s="103">
        <v>44</v>
      </c>
      <c r="AA60" s="103">
        <v>44.47</v>
      </c>
      <c r="AB60" s="101">
        <v>3036300</v>
      </c>
      <c r="AC60" s="100">
        <v>44.02</v>
      </c>
      <c r="AD60" s="2">
        <f t="shared" si="0"/>
        <v>0.96999999999999886</v>
      </c>
      <c r="AE60" s="138">
        <f t="shared" si="1"/>
        <v>1.1256604640477841E-2</v>
      </c>
    </row>
    <row r="61" spans="15:31" x14ac:dyDescent="0.25">
      <c r="O61" s="83">
        <v>0.9</v>
      </c>
      <c r="P61" s="83">
        <f t="shared" si="2"/>
        <v>50.85</v>
      </c>
      <c r="W61" s="99">
        <v>42678</v>
      </c>
      <c r="X61" s="103">
        <v>43.73</v>
      </c>
      <c r="Y61" s="103">
        <v>44.47</v>
      </c>
      <c r="Z61" s="103">
        <v>43.62</v>
      </c>
      <c r="AA61" s="103">
        <v>43.98</v>
      </c>
      <c r="AB61" s="101">
        <v>2268300</v>
      </c>
      <c r="AC61" s="100">
        <v>43.53</v>
      </c>
      <c r="AD61" s="2">
        <f t="shared" si="0"/>
        <v>0.85000000000000142</v>
      </c>
      <c r="AE61" s="138">
        <f t="shared" si="1"/>
        <v>8.5727525486563039E-3</v>
      </c>
    </row>
    <row r="62" spans="15:31" x14ac:dyDescent="0.25">
      <c r="W62" s="99">
        <v>42677</v>
      </c>
      <c r="X62" s="103">
        <v>44.26</v>
      </c>
      <c r="Y62" s="103">
        <v>44.42</v>
      </c>
      <c r="Z62" s="103">
        <v>43.55</v>
      </c>
      <c r="AA62" s="103">
        <v>43.6</v>
      </c>
      <c r="AB62" s="101">
        <v>2464500</v>
      </c>
      <c r="AC62" s="100">
        <v>43.16</v>
      </c>
      <c r="AD62" s="2">
        <f t="shared" si="0"/>
        <v>0.87000000000000455</v>
      </c>
      <c r="AE62" s="138">
        <f t="shared" si="1"/>
        <v>-1.3034530070889505E-2</v>
      </c>
    </row>
    <row r="63" spans="15:31" x14ac:dyDescent="0.25">
      <c r="W63" s="99">
        <v>42676</v>
      </c>
      <c r="X63" s="103">
        <v>44.06</v>
      </c>
      <c r="Y63" s="103">
        <v>44.45</v>
      </c>
      <c r="Z63" s="103">
        <v>43.9</v>
      </c>
      <c r="AA63" s="103">
        <v>44.18</v>
      </c>
      <c r="AB63" s="101">
        <v>2687300</v>
      </c>
      <c r="AC63" s="100">
        <v>43.73</v>
      </c>
      <c r="AD63" s="2">
        <f t="shared" si="0"/>
        <v>0.55000000000000426</v>
      </c>
      <c r="AE63" s="138">
        <f t="shared" si="1"/>
        <v>-9.1386794608194766E-4</v>
      </c>
    </row>
    <row r="64" spans="15:31" x14ac:dyDescent="0.25">
      <c r="W64" s="99">
        <v>42675</v>
      </c>
      <c r="X64" s="103">
        <v>45.15</v>
      </c>
      <c r="Y64" s="103">
        <v>45.22</v>
      </c>
      <c r="Z64" s="103">
        <v>43.76</v>
      </c>
      <c r="AA64" s="103">
        <v>44.22</v>
      </c>
      <c r="AB64" s="101">
        <v>3086100</v>
      </c>
      <c r="AC64" s="100">
        <v>43.77</v>
      </c>
      <c r="AD64" s="2">
        <f t="shared" si="0"/>
        <v>1.4600000000000009</v>
      </c>
      <c r="AE64" s="138">
        <f t="shared" si="1"/>
        <v>-1.7949293246578346E-2</v>
      </c>
    </row>
    <row r="65" spans="23:31" x14ac:dyDescent="0.25">
      <c r="W65" s="99">
        <v>42674</v>
      </c>
      <c r="X65" s="103">
        <v>44.88</v>
      </c>
      <c r="Y65" s="103">
        <v>45.39</v>
      </c>
      <c r="Z65" s="103">
        <v>44.87</v>
      </c>
      <c r="AA65" s="103">
        <v>45.03</v>
      </c>
      <c r="AB65" s="101">
        <v>2317100</v>
      </c>
      <c r="AC65" s="100">
        <v>44.57</v>
      </c>
      <c r="AD65" s="2">
        <f t="shared" si="0"/>
        <v>0.52000000000000313</v>
      </c>
      <c r="AE65" s="138">
        <f t="shared" si="1"/>
        <v>4.4893378226729119E-4</v>
      </c>
    </row>
    <row r="66" spans="23:31" x14ac:dyDescent="0.25">
      <c r="W66" s="99">
        <v>42671</v>
      </c>
      <c r="X66" s="103">
        <v>45.19</v>
      </c>
      <c r="Y66" s="103">
        <v>45.52</v>
      </c>
      <c r="Z66" s="103">
        <v>44.71</v>
      </c>
      <c r="AA66" s="103">
        <v>45.01</v>
      </c>
      <c r="AB66" s="101">
        <v>2374500</v>
      </c>
      <c r="AC66" s="100">
        <v>44.55</v>
      </c>
      <c r="AD66" s="2">
        <f t="shared" si="0"/>
        <v>0.81000000000000227</v>
      </c>
      <c r="AE66" s="138">
        <f t="shared" si="1"/>
        <v>-2.9095792300806167E-3</v>
      </c>
    </row>
    <row r="67" spans="23:31" x14ac:dyDescent="0.25">
      <c r="W67" s="99">
        <v>42670</v>
      </c>
      <c r="X67" s="103">
        <v>45.83</v>
      </c>
      <c r="Y67" s="103">
        <v>46</v>
      </c>
      <c r="Z67" s="103">
        <v>44.66</v>
      </c>
      <c r="AA67" s="103">
        <v>45.14</v>
      </c>
      <c r="AB67" s="101">
        <v>4070100</v>
      </c>
      <c r="AC67" s="100">
        <v>44.68</v>
      </c>
      <c r="AD67" s="2">
        <f>Y67-Z67</f>
        <v>1.3400000000000034</v>
      </c>
      <c r="AE67" s="138" t="e">
        <f>AC67/#REF!-1</f>
        <v>#REF!</v>
      </c>
    </row>
    <row r="68" spans="23:31" x14ac:dyDescent="0.25">
      <c r="W68" s="99">
        <v>42669</v>
      </c>
      <c r="X68" s="103">
        <v>46.29</v>
      </c>
      <c r="Y68" s="103">
        <v>46.72</v>
      </c>
      <c r="Z68" s="103">
        <v>46</v>
      </c>
      <c r="AA68" s="103">
        <v>46.16</v>
      </c>
      <c r="AB68" s="101">
        <v>2737500</v>
      </c>
      <c r="AC68" s="100">
        <v>45.69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42766</v>
      </c>
      <c r="X2" s="103">
        <v>37.22</v>
      </c>
      <c r="Y2" s="103">
        <v>37.369999999999997</v>
      </c>
      <c r="Z2" s="103">
        <v>36.64</v>
      </c>
      <c r="AA2" s="103">
        <v>36.82</v>
      </c>
      <c r="AB2" s="101">
        <v>26993900</v>
      </c>
      <c r="AC2" s="100">
        <v>36.82</v>
      </c>
      <c r="AD2" s="2">
        <f>Y2-Z2</f>
        <v>0.72999999999999687</v>
      </c>
      <c r="AE2" s="138">
        <f>AC2/AC3-1</f>
        <v>-1.6034206306787868E-2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36.520000000000003</v>
      </c>
      <c r="S3" s="115"/>
      <c r="T3" s="17"/>
      <c r="U3" s="17"/>
      <c r="V3" s="17"/>
      <c r="W3" s="99">
        <v>42765</v>
      </c>
      <c r="X3" s="103">
        <v>37.74</v>
      </c>
      <c r="Y3" s="103">
        <v>37.840000000000003</v>
      </c>
      <c r="Z3" s="103">
        <v>37.33</v>
      </c>
      <c r="AA3" s="103">
        <v>37.42</v>
      </c>
      <c r="AB3" s="101">
        <v>23762600</v>
      </c>
      <c r="AC3" s="100">
        <v>37.42</v>
      </c>
      <c r="AD3" s="2">
        <f t="shared" ref="AD3:AD66" si="0">Y3-Z3</f>
        <v>0.51000000000000512</v>
      </c>
      <c r="AE3" s="138">
        <f t="shared" ref="AE3:AE66" si="1">AC3/AC4-1</f>
        <v>-1.4744602422327446E-2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36.520000000000003</v>
      </c>
      <c r="R4" s="526">
        <v>-8.0999999999999996E-3</v>
      </c>
      <c r="W4" s="99">
        <v>42762</v>
      </c>
      <c r="X4" s="103">
        <v>38</v>
      </c>
      <c r="Y4" s="103">
        <v>38.450000000000003</v>
      </c>
      <c r="Z4" s="103">
        <v>37.81</v>
      </c>
      <c r="AA4" s="103">
        <v>37.979999999999997</v>
      </c>
      <c r="AB4" s="101">
        <v>44208100</v>
      </c>
      <c r="AC4" s="100">
        <v>37.979999999999997</v>
      </c>
      <c r="AD4" s="2">
        <f t="shared" si="0"/>
        <v>0.64000000000000057</v>
      </c>
      <c r="AE4" s="138">
        <f t="shared" si="1"/>
        <v>1.118210862619784E-2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42761</v>
      </c>
      <c r="X5" s="103">
        <v>37.82</v>
      </c>
      <c r="Y5" s="103">
        <v>37.92</v>
      </c>
      <c r="Z5" s="103">
        <v>37.42</v>
      </c>
      <c r="AA5" s="103">
        <v>37.56</v>
      </c>
      <c r="AB5" s="101">
        <v>33092300</v>
      </c>
      <c r="AC5" s="100">
        <v>37.56</v>
      </c>
      <c r="AD5" s="2">
        <f t="shared" si="0"/>
        <v>0.5</v>
      </c>
      <c r="AE5" s="138">
        <f t="shared" si="1"/>
        <v>-6.3492063492062156E-3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42760</v>
      </c>
      <c r="X6" s="103">
        <v>37.869999999999997</v>
      </c>
      <c r="Y6" s="103">
        <v>38</v>
      </c>
      <c r="Z6" s="103">
        <v>37.520000000000003</v>
      </c>
      <c r="AA6" s="103">
        <v>37.799999999999997</v>
      </c>
      <c r="AB6" s="101">
        <v>32276400</v>
      </c>
      <c r="AC6" s="100">
        <v>37.799999999999997</v>
      </c>
      <c r="AD6" s="2">
        <f t="shared" si="0"/>
        <v>0.47999999999999687</v>
      </c>
      <c r="AE6" s="138">
        <f t="shared" si="1"/>
        <v>4.7846889952152249E-3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42759</v>
      </c>
      <c r="X7" s="103">
        <v>36.840000000000003</v>
      </c>
      <c r="Y7" s="103">
        <v>37.74</v>
      </c>
      <c r="Z7" s="103">
        <v>36.81</v>
      </c>
      <c r="AA7" s="103">
        <v>37.619999999999997</v>
      </c>
      <c r="AB7" s="101">
        <v>34841100</v>
      </c>
      <c r="AC7" s="100">
        <v>37.619999999999997</v>
      </c>
      <c r="AD7" s="2">
        <f t="shared" si="0"/>
        <v>0.92999999999999972</v>
      </c>
      <c r="AE7" s="138">
        <f t="shared" si="1"/>
        <v>2.3116671199347127E-2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42758</v>
      </c>
      <c r="X8" s="103">
        <v>37.07</v>
      </c>
      <c r="Y8" s="103">
        <v>37.21</v>
      </c>
      <c r="Z8" s="103">
        <v>36.549999999999997</v>
      </c>
      <c r="AA8" s="103">
        <v>36.770000000000003</v>
      </c>
      <c r="AB8" s="101">
        <v>27495100</v>
      </c>
      <c r="AC8" s="100">
        <v>36.770000000000003</v>
      </c>
      <c r="AD8" s="2">
        <f t="shared" si="0"/>
        <v>0.66000000000000369</v>
      </c>
      <c r="AE8" s="138">
        <f t="shared" si="1"/>
        <v>-4.6020573903625683E-3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42755</v>
      </c>
      <c r="X9" s="103">
        <v>36.76</v>
      </c>
      <c r="Y9" s="103">
        <v>37.03</v>
      </c>
      <c r="Z9" s="103">
        <v>36.58</v>
      </c>
      <c r="AA9" s="103">
        <v>36.94</v>
      </c>
      <c r="AB9" s="101">
        <v>23536700</v>
      </c>
      <c r="AC9" s="100">
        <v>36.94</v>
      </c>
      <c r="AD9" s="2">
        <f t="shared" si="0"/>
        <v>0.45000000000000284</v>
      </c>
      <c r="AE9" s="138">
        <f t="shared" si="1"/>
        <v>1.0117582718074836E-2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42754</v>
      </c>
      <c r="X10" s="103">
        <v>36.51</v>
      </c>
      <c r="Y10" s="103">
        <v>36.909999999999997</v>
      </c>
      <c r="Z10" s="103">
        <v>36.51</v>
      </c>
      <c r="AA10" s="103">
        <v>36.57</v>
      </c>
      <c r="AB10" s="101">
        <v>13600200</v>
      </c>
      <c r="AC10" s="100">
        <v>36.57</v>
      </c>
      <c r="AD10" s="2">
        <f t="shared" si="0"/>
        <v>0.39999999999999858</v>
      </c>
      <c r="AE10" s="138">
        <f t="shared" si="1"/>
        <v>-5.1686615886833431E-3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2.7799999999999998E-2</v>
      </c>
      <c r="W11" s="99">
        <v>42753</v>
      </c>
      <c r="X11" s="103">
        <v>36.89</v>
      </c>
      <c r="Y11" s="103">
        <v>37.01</v>
      </c>
      <c r="Z11" s="103">
        <v>36.61</v>
      </c>
      <c r="AA11" s="103">
        <v>36.76</v>
      </c>
      <c r="AB11" s="101">
        <v>15375400</v>
      </c>
      <c r="AC11" s="100">
        <v>36.76</v>
      </c>
      <c r="AD11" s="2">
        <f t="shared" si="0"/>
        <v>0.39999999999999858</v>
      </c>
      <c r="AE11" s="138">
        <f t="shared" si="1"/>
        <v>-1.0869565217390686E-3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42752</v>
      </c>
      <c r="X12" s="103">
        <v>36.67</v>
      </c>
      <c r="Y12" s="103">
        <v>36.83</v>
      </c>
      <c r="Z12" s="103">
        <v>36.590000000000003</v>
      </c>
      <c r="AA12" s="103">
        <v>36.799999999999997</v>
      </c>
      <c r="AB12" s="101">
        <v>20163000</v>
      </c>
      <c r="AC12" s="100">
        <v>36.799999999999997</v>
      </c>
      <c r="AD12" s="2">
        <f t="shared" si="0"/>
        <v>0.23999999999999488</v>
      </c>
      <c r="AE12" s="138">
        <f t="shared" si="1"/>
        <v>2.7181299266110237E-4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42748</v>
      </c>
      <c r="X13" s="103">
        <v>36.71</v>
      </c>
      <c r="Y13" s="103">
        <v>36.86</v>
      </c>
      <c r="Z13" s="103">
        <v>36.619999999999997</v>
      </c>
      <c r="AA13" s="103">
        <v>36.79</v>
      </c>
      <c r="AB13" s="101">
        <v>15064600</v>
      </c>
      <c r="AC13" s="100">
        <v>36.79</v>
      </c>
      <c r="AD13" s="2">
        <f t="shared" si="0"/>
        <v>0.24000000000000199</v>
      </c>
      <c r="AE13" s="138">
        <f t="shared" si="1"/>
        <v>2.1792427131570591E-3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42747</v>
      </c>
      <c r="X14" s="103">
        <v>36.83</v>
      </c>
      <c r="Y14" s="103">
        <v>36.83</v>
      </c>
      <c r="Z14" s="103">
        <v>36.32</v>
      </c>
      <c r="AA14" s="103">
        <v>36.71</v>
      </c>
      <c r="AB14" s="101">
        <v>20310300</v>
      </c>
      <c r="AC14" s="100">
        <v>36.71</v>
      </c>
      <c r="AD14" s="2">
        <f t="shared" si="0"/>
        <v>0.50999999999999801</v>
      </c>
      <c r="AE14" s="138">
        <f t="shared" si="1"/>
        <v>-6.4952638700948029E-3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42746</v>
      </c>
      <c r="X15" s="103">
        <v>36.51</v>
      </c>
      <c r="Y15" s="103">
        <v>37</v>
      </c>
      <c r="Z15" s="103">
        <v>36.51</v>
      </c>
      <c r="AA15" s="103">
        <v>36.950000000000003</v>
      </c>
      <c r="AB15" s="101">
        <v>21293700</v>
      </c>
      <c r="AC15" s="100">
        <v>36.950000000000003</v>
      </c>
      <c r="AD15" s="2">
        <f t="shared" si="0"/>
        <v>0.49000000000000199</v>
      </c>
      <c r="AE15" s="138">
        <f t="shared" si="1"/>
        <v>1.1220580186097617E-2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42745</v>
      </c>
      <c r="X16" s="103">
        <v>36.549999999999997</v>
      </c>
      <c r="Y16" s="103">
        <v>36.93</v>
      </c>
      <c r="Z16" s="103">
        <v>36.53</v>
      </c>
      <c r="AA16" s="103">
        <v>36.54</v>
      </c>
      <c r="AB16" s="101">
        <v>15897500</v>
      </c>
      <c r="AC16" s="100">
        <v>36.54</v>
      </c>
      <c r="AD16" s="2">
        <f t="shared" si="0"/>
        <v>0.39999999999999858</v>
      </c>
      <c r="AE16" s="138">
        <f t="shared" si="1"/>
        <v>-1.9120458891013214E-3</v>
      </c>
    </row>
    <row r="17" spans="1:31" x14ac:dyDescent="0.25">
      <c r="W17" s="99">
        <v>42744</v>
      </c>
      <c r="X17" s="103">
        <v>36.479999999999997</v>
      </c>
      <c r="Y17" s="103">
        <v>36.89</v>
      </c>
      <c r="Z17" s="103">
        <v>36.479999999999997</v>
      </c>
      <c r="AA17" s="103">
        <v>36.61</v>
      </c>
      <c r="AB17" s="101">
        <v>19449400</v>
      </c>
      <c r="AC17" s="100">
        <v>36.61</v>
      </c>
      <c r="AD17" s="2">
        <f t="shared" si="0"/>
        <v>0.41000000000000369</v>
      </c>
      <c r="AE17" s="138">
        <f t="shared" si="1"/>
        <v>3.5635964912281715E-3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42741</v>
      </c>
      <c r="X18" s="103">
        <v>36.590000000000003</v>
      </c>
      <c r="Y18" s="103">
        <v>36.68</v>
      </c>
      <c r="Z18" s="103">
        <v>36.19</v>
      </c>
      <c r="AA18" s="103">
        <v>36.479999999999997</v>
      </c>
      <c r="AB18" s="101">
        <v>15105100</v>
      </c>
      <c r="AC18" s="100">
        <v>36.479999999999997</v>
      </c>
      <c r="AD18" s="2">
        <f t="shared" si="0"/>
        <v>0.49000000000000199</v>
      </c>
      <c r="AE18" s="138">
        <f t="shared" si="1"/>
        <v>3.5763411279228219E-3</v>
      </c>
    </row>
    <row r="19" spans="1:31" x14ac:dyDescent="0.25">
      <c r="W19" s="99">
        <v>42740</v>
      </c>
      <c r="X19" s="103">
        <v>36.450000000000003</v>
      </c>
      <c r="Y19" s="103">
        <v>36.72</v>
      </c>
      <c r="Z19" s="103">
        <v>36.31</v>
      </c>
      <c r="AA19" s="103">
        <v>36.35</v>
      </c>
      <c r="AB19" s="101">
        <v>13956600</v>
      </c>
      <c r="AC19" s="100">
        <v>36.35</v>
      </c>
      <c r="AD19" s="2">
        <f t="shared" si="0"/>
        <v>0.40999999999999659</v>
      </c>
      <c r="AE19" s="138">
        <f t="shared" si="1"/>
        <v>-1.647898928865521E-3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42739</v>
      </c>
      <c r="X20" s="103">
        <v>36.71</v>
      </c>
      <c r="Y20" s="103">
        <v>36.770000000000003</v>
      </c>
      <c r="Z20" s="103">
        <v>36.340000000000003</v>
      </c>
      <c r="AA20" s="103">
        <v>36.409999999999997</v>
      </c>
      <c r="AB20" s="101">
        <v>15808300</v>
      </c>
      <c r="AC20" s="100">
        <v>36.409999999999997</v>
      </c>
      <c r="AD20" s="2">
        <f t="shared" si="0"/>
        <v>0.42999999999999972</v>
      </c>
      <c r="AE20" s="138">
        <f t="shared" si="1"/>
        <v>-5.1912568306011764E-3</v>
      </c>
    </row>
    <row r="21" spans="1:31" x14ac:dyDescent="0.25">
      <c r="B21" s="193"/>
      <c r="C21" s="10"/>
      <c r="D21" s="40"/>
      <c r="E21" s="40"/>
      <c r="F21" s="40"/>
      <c r="G21" s="40"/>
      <c r="W21" s="99">
        <v>42738</v>
      </c>
      <c r="X21" s="103">
        <v>36.61</v>
      </c>
      <c r="Y21" s="103">
        <v>36.93</v>
      </c>
      <c r="Z21" s="103">
        <v>36.270000000000003</v>
      </c>
      <c r="AA21" s="103">
        <v>36.6</v>
      </c>
      <c r="AB21" s="101">
        <v>20124500</v>
      </c>
      <c r="AC21" s="100">
        <v>36.6</v>
      </c>
      <c r="AD21" s="2">
        <f t="shared" si="0"/>
        <v>0.65999999999999659</v>
      </c>
      <c r="AE21" s="138">
        <f t="shared" si="1"/>
        <v>9.0984284532671378E-3</v>
      </c>
    </row>
    <row r="22" spans="1:31" x14ac:dyDescent="0.25">
      <c r="B22" s="193"/>
      <c r="C22" s="10"/>
      <c r="D22" s="40"/>
      <c r="E22" s="40"/>
      <c r="F22" s="40"/>
      <c r="G22" s="40"/>
      <c r="W22" s="99">
        <v>42734</v>
      </c>
      <c r="X22" s="103">
        <v>36.79</v>
      </c>
      <c r="Y22" s="103">
        <v>36.799999999999997</v>
      </c>
      <c r="Z22" s="103">
        <v>36.200000000000003</v>
      </c>
      <c r="AA22" s="103">
        <v>36.270000000000003</v>
      </c>
      <c r="AB22" s="101">
        <v>17464900</v>
      </c>
      <c r="AC22" s="100">
        <v>36.270000000000003</v>
      </c>
      <c r="AD22" s="2">
        <f t="shared" si="0"/>
        <v>0.59999999999999432</v>
      </c>
      <c r="AE22" s="138">
        <f t="shared" si="1"/>
        <v>-1.0638297872340274E-2</v>
      </c>
    </row>
    <row r="23" spans="1:31" x14ac:dyDescent="0.25">
      <c r="B23" s="10"/>
      <c r="C23" s="10"/>
      <c r="D23" s="40"/>
      <c r="E23" s="40"/>
      <c r="F23" s="40"/>
      <c r="G23" s="40"/>
      <c r="W23" s="99">
        <v>42733</v>
      </c>
      <c r="X23" s="103">
        <v>36.51</v>
      </c>
      <c r="Y23" s="103">
        <v>36.72</v>
      </c>
      <c r="Z23" s="103">
        <v>36.43</v>
      </c>
      <c r="AA23" s="103">
        <v>36.659999999999997</v>
      </c>
      <c r="AB23" s="101">
        <v>8447300</v>
      </c>
      <c r="AC23" s="100">
        <v>36.659999999999997</v>
      </c>
      <c r="AD23" s="2">
        <f t="shared" si="0"/>
        <v>0.28999999999999915</v>
      </c>
      <c r="AE23" s="138">
        <f t="shared" si="1"/>
        <v>8.1900081900054822E-4</v>
      </c>
    </row>
    <row r="24" spans="1:31" x14ac:dyDescent="0.25">
      <c r="B24" s="10"/>
      <c r="C24" s="10"/>
      <c r="D24" s="40"/>
      <c r="E24" s="40"/>
      <c r="F24" s="40"/>
      <c r="G24" s="40"/>
      <c r="W24" s="99">
        <v>42732</v>
      </c>
      <c r="X24" s="103">
        <v>37.1</v>
      </c>
      <c r="Y24" s="103">
        <v>37.200000000000003</v>
      </c>
      <c r="Z24" s="103">
        <v>36.58</v>
      </c>
      <c r="AA24" s="103">
        <v>36.630000000000003</v>
      </c>
      <c r="AB24" s="101">
        <v>12583100</v>
      </c>
      <c r="AC24" s="100">
        <v>36.630000000000003</v>
      </c>
      <c r="AD24" s="2">
        <f t="shared" si="0"/>
        <v>0.62000000000000455</v>
      </c>
      <c r="AE24" s="138">
        <f t="shared" si="1"/>
        <v>-1.1869436201780381E-2</v>
      </c>
    </row>
    <row r="25" spans="1:31" x14ac:dyDescent="0.25">
      <c r="B25" s="10"/>
      <c r="C25" s="10"/>
      <c r="D25" s="40"/>
      <c r="E25" s="40"/>
      <c r="F25" s="40"/>
      <c r="G25" s="40"/>
      <c r="W25" s="99">
        <v>42731</v>
      </c>
      <c r="X25" s="103">
        <v>36.909999999999997</v>
      </c>
      <c r="Y25" s="103">
        <v>37.33</v>
      </c>
      <c r="Z25" s="103">
        <v>36.909999999999997</v>
      </c>
      <c r="AA25" s="103">
        <v>37.07</v>
      </c>
      <c r="AB25" s="101">
        <v>8995700</v>
      </c>
      <c r="AC25" s="100">
        <v>37.07</v>
      </c>
      <c r="AD25" s="2">
        <f t="shared" si="0"/>
        <v>0.42000000000000171</v>
      </c>
      <c r="AE25" s="138">
        <f t="shared" si="1"/>
        <v>2.7048958615094598E-3</v>
      </c>
    </row>
    <row r="26" spans="1:31" x14ac:dyDescent="0.25">
      <c r="B26" s="10"/>
      <c r="C26" s="10"/>
      <c r="D26" s="40"/>
      <c r="E26" s="40"/>
      <c r="F26" s="40"/>
      <c r="G26" s="40"/>
      <c r="W26" s="99">
        <v>42727</v>
      </c>
      <c r="X26" s="103">
        <v>36.93</v>
      </c>
      <c r="Y26" s="103">
        <v>36.979999999999997</v>
      </c>
      <c r="Z26" s="103">
        <v>36.770000000000003</v>
      </c>
      <c r="AA26" s="103">
        <v>36.97</v>
      </c>
      <c r="AB26" s="101">
        <v>6286000</v>
      </c>
      <c r="AC26" s="100">
        <v>36.97</v>
      </c>
      <c r="AD26" s="2">
        <f t="shared" si="0"/>
        <v>0.20999999999999375</v>
      </c>
      <c r="AE26" s="138">
        <f t="shared" si="1"/>
        <v>1.0831302464120451E-3</v>
      </c>
    </row>
    <row r="27" spans="1:31" x14ac:dyDescent="0.25">
      <c r="B27" s="10"/>
      <c r="C27" s="10"/>
      <c r="D27" s="40"/>
      <c r="E27" s="40"/>
      <c r="F27" s="40"/>
      <c r="G27" s="40"/>
      <c r="W27" s="99">
        <v>42726</v>
      </c>
      <c r="X27" s="103">
        <v>37.229999999999997</v>
      </c>
      <c r="Y27" s="103">
        <v>37.24</v>
      </c>
      <c r="Z27" s="103">
        <v>36.81</v>
      </c>
      <c r="AA27" s="103">
        <v>36.93</v>
      </c>
      <c r="AB27" s="101">
        <v>10783100</v>
      </c>
      <c r="AC27" s="100">
        <v>36.93</v>
      </c>
      <c r="AD27" s="2">
        <f t="shared" si="0"/>
        <v>0.42999999999999972</v>
      </c>
      <c r="AE27" s="138">
        <f t="shared" si="1"/>
        <v>-1.3520822065981042E-3</v>
      </c>
    </row>
    <row r="28" spans="1:31" x14ac:dyDescent="0.25">
      <c r="B28" s="10"/>
      <c r="C28" s="10"/>
      <c r="D28" s="40"/>
      <c r="E28" s="40"/>
      <c r="F28" s="40"/>
      <c r="G28" s="40"/>
      <c r="W28" s="99">
        <v>42725</v>
      </c>
      <c r="X28" s="103">
        <v>37.25</v>
      </c>
      <c r="Y28" s="103">
        <v>37.35</v>
      </c>
      <c r="Z28" s="103">
        <v>36.909999999999997</v>
      </c>
      <c r="AA28" s="103">
        <v>36.979999999999997</v>
      </c>
      <c r="AB28" s="101">
        <v>14320600</v>
      </c>
      <c r="AC28" s="100">
        <v>36.979999999999997</v>
      </c>
      <c r="AD28" s="2">
        <f t="shared" si="0"/>
        <v>0.44000000000000483</v>
      </c>
      <c r="AE28" s="138">
        <f t="shared" si="1"/>
        <v>-6.1811341037356637E-3</v>
      </c>
    </row>
    <row r="29" spans="1:31" x14ac:dyDescent="0.25">
      <c r="B29" s="10"/>
      <c r="C29" s="10"/>
      <c r="D29" s="40"/>
      <c r="E29" s="40"/>
      <c r="F29" s="40"/>
      <c r="G29" s="40"/>
      <c r="W29" s="99">
        <v>42724</v>
      </c>
      <c r="X29" s="103">
        <v>36.950000000000003</v>
      </c>
      <c r="Y29" s="103">
        <v>37.24</v>
      </c>
      <c r="Z29" s="103">
        <v>36.89</v>
      </c>
      <c r="AA29" s="103">
        <v>37.21</v>
      </c>
      <c r="AB29" s="101">
        <v>18544500</v>
      </c>
      <c r="AC29" s="100">
        <v>37.21</v>
      </c>
      <c r="AD29" s="2">
        <f t="shared" si="0"/>
        <v>0.35000000000000142</v>
      </c>
      <c r="AE29" s="138">
        <f t="shared" si="1"/>
        <v>8.6744375169423016E-3</v>
      </c>
    </row>
    <row r="30" spans="1:31" x14ac:dyDescent="0.25">
      <c r="B30" s="10"/>
      <c r="C30" s="10"/>
      <c r="D30" s="40"/>
      <c r="E30" s="40"/>
      <c r="F30" s="40"/>
      <c r="G30" s="40"/>
      <c r="W30" s="99">
        <v>42723</v>
      </c>
      <c r="X30" s="103">
        <v>36.340000000000003</v>
      </c>
      <c r="Y30" s="103">
        <v>36.950000000000003</v>
      </c>
      <c r="Z30" s="103">
        <v>36.270000000000003</v>
      </c>
      <c r="AA30" s="103">
        <v>36.89</v>
      </c>
      <c r="AB30" s="101">
        <v>18689200</v>
      </c>
      <c r="AC30" s="100">
        <v>36.89</v>
      </c>
      <c r="AD30" s="2">
        <f t="shared" si="0"/>
        <v>0.67999999999999972</v>
      </c>
      <c r="AE30" s="138">
        <f t="shared" si="1"/>
        <v>1.5973561002478709E-2</v>
      </c>
    </row>
    <row r="31" spans="1:31" x14ac:dyDescent="0.25">
      <c r="W31" s="99">
        <v>42720</v>
      </c>
      <c r="X31" s="103">
        <v>36.72</v>
      </c>
      <c r="Y31" s="103">
        <v>36.869999999999997</v>
      </c>
      <c r="Z31" s="103">
        <v>36.090000000000003</v>
      </c>
      <c r="AA31" s="103">
        <v>36.31</v>
      </c>
      <c r="AB31" s="101">
        <v>37794500</v>
      </c>
      <c r="AC31" s="100">
        <v>36.31</v>
      </c>
      <c r="AD31" s="2">
        <f t="shared" si="0"/>
        <v>0.77999999999999403</v>
      </c>
      <c r="AE31" s="138">
        <f t="shared" si="1"/>
        <v>-1.3047023647730249E-2</v>
      </c>
    </row>
    <row r="32" spans="1:31" x14ac:dyDescent="0.25">
      <c r="W32" s="99">
        <v>42719</v>
      </c>
      <c r="X32" s="103">
        <v>36.74</v>
      </c>
      <c r="Y32" s="103">
        <v>37.159999999999997</v>
      </c>
      <c r="Z32" s="103">
        <v>36.53</v>
      </c>
      <c r="AA32" s="103">
        <v>36.79</v>
      </c>
      <c r="AB32" s="101">
        <v>23717700</v>
      </c>
      <c r="AC32" s="100">
        <v>36.79</v>
      </c>
      <c r="AD32" s="2">
        <f t="shared" si="0"/>
        <v>0.62999999999999545</v>
      </c>
      <c r="AE32" s="138">
        <f t="shared" si="1"/>
        <v>6.5663474692203572E-3</v>
      </c>
    </row>
    <row r="33" spans="1:31" x14ac:dyDescent="0.25">
      <c r="L33" t="s">
        <v>213</v>
      </c>
      <c r="M33" s="2">
        <f>M56+K56-F56</f>
        <v>1407.5400000000009</v>
      </c>
      <c r="W33" s="99">
        <v>42718</v>
      </c>
      <c r="X33" s="103">
        <v>36.700000000000003</v>
      </c>
      <c r="Y33" s="103">
        <v>36.89</v>
      </c>
      <c r="Z33" s="103">
        <v>36.46</v>
      </c>
      <c r="AA33" s="103">
        <v>36.549999999999997</v>
      </c>
      <c r="AB33" s="101">
        <v>30351600</v>
      </c>
      <c r="AC33" s="100">
        <v>36.549999999999997</v>
      </c>
      <c r="AD33" s="2">
        <f t="shared" si="0"/>
        <v>0.42999999999999972</v>
      </c>
      <c r="AE33" s="138">
        <f t="shared" si="1"/>
        <v>-6.7934782608695121E-3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42717</v>
      </c>
      <c r="X34" s="103">
        <v>36.01</v>
      </c>
      <c r="Y34" s="103">
        <v>36.89</v>
      </c>
      <c r="Z34" s="103">
        <v>35.93</v>
      </c>
      <c r="AA34" s="103">
        <v>36.799999999999997</v>
      </c>
      <c r="AB34" s="101">
        <v>35358100</v>
      </c>
      <c r="AC34" s="100">
        <v>36.799999999999997</v>
      </c>
      <c r="AD34" s="2">
        <f t="shared" si="0"/>
        <v>0.96000000000000085</v>
      </c>
      <c r="AE34" s="138">
        <f t="shared" si="1"/>
        <v>2.307478454267442E-2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42716</v>
      </c>
      <c r="X35" s="103">
        <v>35.78</v>
      </c>
      <c r="Y35" s="103">
        <v>36.090000000000003</v>
      </c>
      <c r="Z35" s="103">
        <v>35.67</v>
      </c>
      <c r="AA35" s="103">
        <v>35.97</v>
      </c>
      <c r="AB35" s="101">
        <v>21914900</v>
      </c>
      <c r="AC35" s="100">
        <v>35.97</v>
      </c>
      <c r="AD35" s="2">
        <f t="shared" si="0"/>
        <v>0.42000000000000171</v>
      </c>
      <c r="AE35" s="138">
        <f t="shared" si="1"/>
        <v>5.8724832214764877E-3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42713</v>
      </c>
      <c r="X36" s="103">
        <v>35.75</v>
      </c>
      <c r="Y36" s="103">
        <v>35.9</v>
      </c>
      <c r="Z36" s="103">
        <v>35.590000000000003</v>
      </c>
      <c r="AA36" s="103">
        <v>35.76</v>
      </c>
      <c r="AB36" s="101">
        <v>16291200</v>
      </c>
      <c r="AC36" s="100">
        <v>35.76</v>
      </c>
      <c r="AD36" s="2">
        <f t="shared" si="0"/>
        <v>0.30999999999999517</v>
      </c>
      <c r="AE36" s="138">
        <f t="shared" si="1"/>
        <v>1.680672268907335E-3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42712</v>
      </c>
      <c r="X37" s="103">
        <v>35.479999999999997</v>
      </c>
      <c r="Y37" s="103">
        <v>36.03</v>
      </c>
      <c r="Z37" s="103">
        <v>35.22</v>
      </c>
      <c r="AA37" s="103">
        <v>35.700000000000003</v>
      </c>
      <c r="AB37" s="101">
        <v>19915500</v>
      </c>
      <c r="AC37" s="100">
        <v>35.700000000000003</v>
      </c>
      <c r="AD37" s="2">
        <f t="shared" si="0"/>
        <v>0.81000000000000227</v>
      </c>
      <c r="AE37" s="138">
        <f t="shared" si="1"/>
        <v>5.6338028169014009E-3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42711</v>
      </c>
      <c r="X38" s="103">
        <v>34.67</v>
      </c>
      <c r="Y38" s="103">
        <v>35.57</v>
      </c>
      <c r="Z38" s="103">
        <v>34.450000000000003</v>
      </c>
      <c r="AA38" s="103">
        <v>35.5</v>
      </c>
      <c r="AB38" s="101">
        <v>21555100</v>
      </c>
      <c r="AC38" s="100">
        <v>35.5</v>
      </c>
      <c r="AD38" s="2">
        <f t="shared" si="0"/>
        <v>1.1199999999999974</v>
      </c>
      <c r="AE38" s="138">
        <f t="shared" si="1"/>
        <v>2.2465437788018461E-2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42710</v>
      </c>
      <c r="X39" s="103">
        <v>34.39</v>
      </c>
      <c r="Y39" s="103">
        <v>34.75</v>
      </c>
      <c r="Z39" s="103">
        <v>34.299999999999997</v>
      </c>
      <c r="AA39" s="103">
        <v>34.72</v>
      </c>
      <c r="AB39" s="101">
        <v>15101300</v>
      </c>
      <c r="AC39" s="100">
        <v>34.72</v>
      </c>
      <c r="AD39" s="2">
        <f t="shared" si="0"/>
        <v>0.45000000000000284</v>
      </c>
      <c r="AE39" s="138">
        <f t="shared" si="1"/>
        <v>9.5958127362605339E-3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6" t="s">
        <v>78</v>
      </c>
      <c r="P40" s="636"/>
      <c r="W40" s="99">
        <v>42709</v>
      </c>
      <c r="X40" s="103">
        <v>34.31</v>
      </c>
      <c r="Y40" s="103">
        <v>34.42</v>
      </c>
      <c r="Z40" s="103">
        <v>33.97</v>
      </c>
      <c r="AA40" s="103">
        <v>34.39</v>
      </c>
      <c r="AB40" s="101">
        <v>14418200</v>
      </c>
      <c r="AC40" s="100">
        <v>34.39</v>
      </c>
      <c r="AD40" s="2">
        <f t="shared" si="0"/>
        <v>0.45000000000000284</v>
      </c>
      <c r="AE40" s="138">
        <f t="shared" si="1"/>
        <v>6.7330210772835741E-3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40.172000000000004</v>
      </c>
      <c r="Q41" s="2"/>
      <c r="W41" s="99">
        <v>42706</v>
      </c>
      <c r="X41" s="103">
        <v>33.72</v>
      </c>
      <c r="Y41" s="103">
        <v>34.26</v>
      </c>
      <c r="Z41" s="103">
        <v>33.6</v>
      </c>
      <c r="AA41" s="103">
        <v>34.159999999999997</v>
      </c>
      <c r="AB41" s="101">
        <v>21440700</v>
      </c>
      <c r="AC41" s="100">
        <v>34.159999999999997</v>
      </c>
      <c r="AD41" s="2">
        <f t="shared" si="0"/>
        <v>0.65999999999999659</v>
      </c>
      <c r="AE41" s="138">
        <f t="shared" si="1"/>
        <v>1.1848341232227444E-2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39.80680000000001</v>
      </c>
      <c r="Q42" s="2"/>
      <c r="T42" s="91" t="s">
        <v>113</v>
      </c>
      <c r="W42" s="99">
        <v>42705</v>
      </c>
      <c r="X42" s="103">
        <v>34.86</v>
      </c>
      <c r="Y42" s="103">
        <v>34.93</v>
      </c>
      <c r="Z42" s="103">
        <v>33.56</v>
      </c>
      <c r="AA42" s="103">
        <v>33.76</v>
      </c>
      <c r="AB42" s="101">
        <v>29550100</v>
      </c>
      <c r="AC42" s="100">
        <v>33.76</v>
      </c>
      <c r="AD42" s="2">
        <f t="shared" si="0"/>
        <v>1.3699999999999974</v>
      </c>
      <c r="AE42" s="138">
        <f t="shared" si="1"/>
        <v>-2.7089337175792649E-2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39.441600000000008</v>
      </c>
      <c r="Q43" s="2"/>
      <c r="T43" s="97" t="s">
        <v>98</v>
      </c>
      <c r="U43" s="98">
        <v>36.82</v>
      </c>
      <c r="V43" s="412"/>
      <c r="W43" s="99">
        <v>42704</v>
      </c>
      <c r="X43" s="103">
        <v>35.200000000000003</v>
      </c>
      <c r="Y43" s="103">
        <v>35.299999999999997</v>
      </c>
      <c r="Z43" s="103">
        <v>34.700000000000003</v>
      </c>
      <c r="AA43" s="103">
        <v>34.700000000000003</v>
      </c>
      <c r="AB43" s="101">
        <v>26864000</v>
      </c>
      <c r="AC43" s="100">
        <v>34.700000000000003</v>
      </c>
      <c r="AD43" s="2">
        <f t="shared" si="0"/>
        <v>0.59999999999999432</v>
      </c>
      <c r="AE43" s="138">
        <f t="shared" si="1"/>
        <v>-1.7275559331634049E-2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39.076400000000007</v>
      </c>
      <c r="Q44" s="2"/>
      <c r="T44" s="87" t="s">
        <v>99</v>
      </c>
      <c r="U44" s="88">
        <v>36.82</v>
      </c>
      <c r="V44" s="413"/>
      <c r="W44" s="99">
        <v>42703</v>
      </c>
      <c r="X44" s="103">
        <v>35.64</v>
      </c>
      <c r="Y44" s="103">
        <v>35.64</v>
      </c>
      <c r="Z44" s="103">
        <v>35.270000000000003</v>
      </c>
      <c r="AA44" s="103">
        <v>35.31</v>
      </c>
      <c r="AB44" s="101">
        <v>19571100</v>
      </c>
      <c r="AC44" s="100">
        <v>35.31</v>
      </c>
      <c r="AD44" s="2">
        <f t="shared" si="0"/>
        <v>0.36999999999999744</v>
      </c>
      <c r="AE44" s="138">
        <f t="shared" si="1"/>
        <v>-5.6322162771049733E-3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38.711200000000005</v>
      </c>
      <c r="Q45" s="2"/>
      <c r="T45" s="87" t="s">
        <v>100</v>
      </c>
      <c r="U45" s="88" t="s">
        <v>593</v>
      </c>
      <c r="V45" s="413"/>
      <c r="W45" s="99">
        <v>42702</v>
      </c>
      <c r="X45" s="103">
        <v>35.43</v>
      </c>
      <c r="Y45" s="103">
        <v>35.659999999999997</v>
      </c>
      <c r="Z45" s="103">
        <v>35.21</v>
      </c>
      <c r="AA45" s="103">
        <v>35.51</v>
      </c>
      <c r="AB45" s="101">
        <v>13509400</v>
      </c>
      <c r="AC45" s="100">
        <v>35.51</v>
      </c>
      <c r="AD45" s="2">
        <f t="shared" si="0"/>
        <v>0.44999999999999574</v>
      </c>
      <c r="AE45" s="138">
        <f t="shared" si="1"/>
        <v>1.9751693002256765E-3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38.346000000000004</v>
      </c>
      <c r="Q46" s="2"/>
      <c r="T46" s="87" t="s">
        <v>101</v>
      </c>
      <c r="U46" s="88" t="s">
        <v>594</v>
      </c>
      <c r="V46" s="413"/>
      <c r="W46" s="99">
        <v>42699</v>
      </c>
      <c r="X46" s="103">
        <v>35.11</v>
      </c>
      <c r="Y46" s="103">
        <v>35.450000000000003</v>
      </c>
      <c r="Z46" s="103">
        <v>35.11</v>
      </c>
      <c r="AA46" s="103">
        <v>35.44</v>
      </c>
      <c r="AB46" s="101">
        <v>6349200</v>
      </c>
      <c r="AC46" s="100">
        <v>35.44</v>
      </c>
      <c r="AD46" s="2">
        <f t="shared" si="0"/>
        <v>0.34000000000000341</v>
      </c>
      <c r="AE46" s="138">
        <f t="shared" si="1"/>
        <v>6.8181818181816123E-3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37.980800000000002</v>
      </c>
      <c r="Q47" s="2"/>
      <c r="T47" s="87" t="s">
        <v>102</v>
      </c>
      <c r="U47" s="88">
        <v>41.15</v>
      </c>
      <c r="V47" s="413"/>
      <c r="W47" s="99">
        <v>42697</v>
      </c>
      <c r="X47" s="103">
        <v>35.479999999999997</v>
      </c>
      <c r="Y47" s="103">
        <v>35.520000000000003</v>
      </c>
      <c r="Z47" s="103">
        <v>35.1</v>
      </c>
      <c r="AA47" s="103">
        <v>35.200000000000003</v>
      </c>
      <c r="AB47" s="101">
        <v>15843100</v>
      </c>
      <c r="AC47" s="100">
        <v>35.200000000000003</v>
      </c>
      <c r="AD47" s="2">
        <f t="shared" si="0"/>
        <v>0.42000000000000171</v>
      </c>
      <c r="AE47" s="138">
        <f t="shared" si="1"/>
        <v>-7.8917700112738354E-3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37.615600000000008</v>
      </c>
      <c r="Q48" s="2"/>
      <c r="T48" s="87" t="s">
        <v>103</v>
      </c>
      <c r="U48" s="88">
        <v>1.15751</v>
      </c>
      <c r="V48" s="413"/>
      <c r="W48" s="99">
        <v>42696</v>
      </c>
      <c r="X48" s="103">
        <v>35.18</v>
      </c>
      <c r="Y48" s="103">
        <v>35.5</v>
      </c>
      <c r="Z48" s="103">
        <v>35.11</v>
      </c>
      <c r="AA48" s="103">
        <v>35.479999999999997</v>
      </c>
      <c r="AB48" s="101">
        <v>22313500</v>
      </c>
      <c r="AC48" s="100">
        <v>35.479999999999997</v>
      </c>
      <c r="AD48" s="2">
        <f t="shared" si="0"/>
        <v>0.39000000000000057</v>
      </c>
      <c r="AE48" s="138">
        <f t="shared" si="1"/>
        <v>1.4293882218410436E-2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37.250400000000006</v>
      </c>
      <c r="Q49" s="2"/>
      <c r="T49" s="87" t="s">
        <v>122</v>
      </c>
      <c r="U49" s="89" t="s">
        <v>459</v>
      </c>
      <c r="V49" s="414"/>
      <c r="W49" s="99">
        <v>42695</v>
      </c>
      <c r="X49" s="103">
        <v>35.1</v>
      </c>
      <c r="Y49" s="103">
        <v>35.200000000000003</v>
      </c>
      <c r="Z49" s="103">
        <v>34.840000000000003</v>
      </c>
      <c r="AA49" s="103">
        <v>34.979999999999997</v>
      </c>
      <c r="AB49" s="101">
        <v>14195800</v>
      </c>
      <c r="AC49" s="100">
        <v>34.979999999999997</v>
      </c>
      <c r="AD49" s="2">
        <f t="shared" si="0"/>
        <v>0.35999999999999943</v>
      </c>
      <c r="AE49" s="138">
        <f t="shared" si="1"/>
        <v>8.5836909871228606E-4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36.885200000000005</v>
      </c>
      <c r="Q50" s="2"/>
      <c r="T50" s="87"/>
      <c r="U50" s="88"/>
      <c r="V50" s="413"/>
      <c r="W50" s="99">
        <v>42692</v>
      </c>
      <c r="X50" s="103">
        <v>34.9</v>
      </c>
      <c r="Y50" s="103">
        <v>35</v>
      </c>
      <c r="Z50" s="103">
        <v>34.64</v>
      </c>
      <c r="AA50" s="103">
        <v>34.950000000000003</v>
      </c>
      <c r="AB50" s="101">
        <v>16516500</v>
      </c>
      <c r="AC50" s="100">
        <v>34.950000000000003</v>
      </c>
      <c r="AD50" s="2">
        <f t="shared" si="0"/>
        <v>0.35999999999999943</v>
      </c>
      <c r="AE50" s="138">
        <f t="shared" si="1"/>
        <v>-1.9988577955454279E-3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36.520000000000003</v>
      </c>
      <c r="Q51" s="2"/>
      <c r="T51" s="87" t="s">
        <v>105</v>
      </c>
      <c r="U51" s="88" t="s">
        <v>595</v>
      </c>
      <c r="V51" s="413"/>
      <c r="W51" s="99">
        <v>42691</v>
      </c>
      <c r="X51" s="103">
        <v>34.81</v>
      </c>
      <c r="Y51" s="103">
        <v>35.020000000000003</v>
      </c>
      <c r="Z51" s="103">
        <v>34.630000000000003</v>
      </c>
      <c r="AA51" s="103">
        <v>35.020000000000003</v>
      </c>
      <c r="AB51" s="101">
        <v>15731300</v>
      </c>
      <c r="AC51" s="100">
        <v>35.020000000000003</v>
      </c>
      <c r="AD51" s="2">
        <f t="shared" si="0"/>
        <v>0.39000000000000057</v>
      </c>
      <c r="AE51" s="138">
        <f t="shared" si="1"/>
        <v>5.1664753157290022E-3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36.154800000000002</v>
      </c>
      <c r="Q52" s="2"/>
      <c r="T52" s="87" t="s">
        <v>106</v>
      </c>
      <c r="U52" s="88" t="s">
        <v>492</v>
      </c>
      <c r="V52" s="413"/>
      <c r="W52" s="99">
        <v>42690</v>
      </c>
      <c r="X52" s="103">
        <v>34.9</v>
      </c>
      <c r="Y52" s="103">
        <v>34.92</v>
      </c>
      <c r="Z52" s="103">
        <v>34.54</v>
      </c>
      <c r="AA52" s="103">
        <v>34.840000000000003</v>
      </c>
      <c r="AB52" s="101">
        <v>18535200</v>
      </c>
      <c r="AC52" s="100">
        <v>34.840000000000003</v>
      </c>
      <c r="AD52" s="2">
        <f t="shared" si="0"/>
        <v>0.38000000000000256</v>
      </c>
      <c r="AE52" s="138">
        <f t="shared" si="1"/>
        <v>-2.0051561157259368E-3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35.7896</v>
      </c>
      <c r="Q53" s="2"/>
      <c r="T53" s="87" t="s">
        <v>107</v>
      </c>
      <c r="U53" s="90">
        <v>28376840</v>
      </c>
      <c r="V53" s="415"/>
      <c r="W53" s="99">
        <v>42689</v>
      </c>
      <c r="X53" s="103">
        <v>34.64</v>
      </c>
      <c r="Y53" s="103">
        <v>35.29</v>
      </c>
      <c r="Z53" s="103">
        <v>34.61</v>
      </c>
      <c r="AA53" s="103">
        <v>34.909999999999997</v>
      </c>
      <c r="AB53" s="101">
        <v>20651300</v>
      </c>
      <c r="AC53" s="100">
        <v>34.909999999999997</v>
      </c>
      <c r="AD53" s="2">
        <f t="shared" si="0"/>
        <v>0.67999999999999972</v>
      </c>
      <c r="AE53" s="138">
        <f t="shared" si="1"/>
        <v>1.24709976798143E-2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35.424399999999999</v>
      </c>
      <c r="T54" s="87" t="s">
        <v>110</v>
      </c>
      <c r="U54" s="90">
        <v>20558300</v>
      </c>
      <c r="V54" s="415"/>
      <c r="W54" s="99">
        <v>42688</v>
      </c>
      <c r="X54" s="103">
        <v>34.56</v>
      </c>
      <c r="Y54" s="103">
        <v>34.729999999999997</v>
      </c>
      <c r="Z54" s="103">
        <v>34.200000000000003</v>
      </c>
      <c r="AA54" s="103">
        <v>34.479999999999997</v>
      </c>
      <c r="AB54" s="101">
        <v>22529400</v>
      </c>
      <c r="AC54" s="100">
        <v>34.479999999999997</v>
      </c>
      <c r="AD54" s="2">
        <f t="shared" si="0"/>
        <v>0.52999999999999403</v>
      </c>
      <c r="AE54" s="138">
        <f t="shared" si="1"/>
        <v>-3.7561398439758253E-3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35.059200000000004</v>
      </c>
      <c r="T55" s="87" t="s">
        <v>108</v>
      </c>
      <c r="U55" s="88" t="s">
        <v>596</v>
      </c>
      <c r="V55" s="413"/>
      <c r="W55" s="99">
        <v>42685</v>
      </c>
      <c r="X55" s="103">
        <v>34.57</v>
      </c>
      <c r="Y55" s="103">
        <v>34.869999999999997</v>
      </c>
      <c r="Z55" s="103">
        <v>34.340000000000003</v>
      </c>
      <c r="AA55" s="103">
        <v>34.61</v>
      </c>
      <c r="AB55" s="101">
        <v>22549700</v>
      </c>
      <c r="AC55" s="100">
        <v>34.61</v>
      </c>
      <c r="AD55" s="2">
        <f t="shared" si="0"/>
        <v>0.52999999999999403</v>
      </c>
      <c r="AE55" s="138">
        <f t="shared" si="1"/>
        <v>3.1884057971014457E-3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34.694000000000003</v>
      </c>
      <c r="T56" s="87" t="s">
        <v>111</v>
      </c>
      <c r="U56" s="88">
        <v>17.23</v>
      </c>
      <c r="V56" s="413"/>
      <c r="W56" s="99">
        <v>42684</v>
      </c>
      <c r="X56" s="103">
        <v>34.950000000000003</v>
      </c>
      <c r="Y56" s="103">
        <v>34.950000000000003</v>
      </c>
      <c r="Z56" s="103">
        <v>34.03</v>
      </c>
      <c r="AA56" s="103">
        <v>34.5</v>
      </c>
      <c r="AB56" s="101">
        <v>28249900</v>
      </c>
      <c r="AC56" s="100">
        <v>34.5</v>
      </c>
      <c r="AD56" s="2">
        <f t="shared" si="0"/>
        <v>0.92000000000000171</v>
      </c>
      <c r="AE56" s="138">
        <f t="shared" si="1"/>
        <v>-7.194244604316502E-3</v>
      </c>
    </row>
    <row r="57" spans="1:31" x14ac:dyDescent="0.25">
      <c r="O57" s="83">
        <v>0.94</v>
      </c>
      <c r="P57" s="83">
        <f t="shared" si="4"/>
        <v>34.328800000000001</v>
      </c>
      <c r="T57" s="87" t="s">
        <v>112</v>
      </c>
      <c r="U57" s="88">
        <v>2.12</v>
      </c>
      <c r="V57" s="413"/>
      <c r="W57" s="99">
        <v>42683</v>
      </c>
      <c r="X57" s="103">
        <v>34.130000000000003</v>
      </c>
      <c r="Y57" s="103">
        <v>34.85</v>
      </c>
      <c r="Z57" s="103">
        <v>33.67</v>
      </c>
      <c r="AA57" s="103">
        <v>34.75</v>
      </c>
      <c r="AB57" s="101">
        <v>25991200</v>
      </c>
      <c r="AC57" s="100">
        <v>34.75</v>
      </c>
      <c r="AD57" s="2">
        <f t="shared" si="0"/>
        <v>1.1799999999999997</v>
      </c>
      <c r="AE57" s="138">
        <f t="shared" si="1"/>
        <v>2.8785261945873941E-4</v>
      </c>
    </row>
    <row r="58" spans="1:31" x14ac:dyDescent="0.25">
      <c r="O58" s="83">
        <v>0.93</v>
      </c>
      <c r="P58" s="83">
        <f t="shared" si="4"/>
        <v>33.963600000000007</v>
      </c>
      <c r="T58" s="87" t="s">
        <v>109</v>
      </c>
      <c r="U58" s="88" t="s">
        <v>597</v>
      </c>
      <c r="V58" s="413"/>
      <c r="W58" s="99">
        <v>42682</v>
      </c>
      <c r="X58" s="103">
        <v>34.6</v>
      </c>
      <c r="Y58" s="103">
        <v>34.950000000000003</v>
      </c>
      <c r="Z58" s="103">
        <v>34.49</v>
      </c>
      <c r="AA58" s="103">
        <v>34.74</v>
      </c>
      <c r="AB58" s="101">
        <v>14789000</v>
      </c>
      <c r="AC58" s="100">
        <v>34.74</v>
      </c>
      <c r="AD58" s="2">
        <f t="shared" si="0"/>
        <v>0.46000000000000085</v>
      </c>
      <c r="AE58" s="138">
        <f t="shared" si="1"/>
        <v>1.4413375612569723E-3</v>
      </c>
    </row>
    <row r="59" spans="1:31" x14ac:dyDescent="0.25">
      <c r="O59" s="83">
        <v>0.92</v>
      </c>
      <c r="P59" s="83">
        <f t="shared" si="4"/>
        <v>33.598400000000005</v>
      </c>
      <c r="W59" s="99">
        <v>42681</v>
      </c>
      <c r="X59" s="103">
        <v>34.24</v>
      </c>
      <c r="Y59" s="103">
        <v>34.75</v>
      </c>
      <c r="Z59" s="103">
        <v>34.15</v>
      </c>
      <c r="AA59" s="103">
        <v>34.69</v>
      </c>
      <c r="AB59" s="101">
        <v>18969600</v>
      </c>
      <c r="AC59" s="100">
        <v>34.69</v>
      </c>
      <c r="AD59" s="2">
        <f t="shared" si="0"/>
        <v>0.60000000000000142</v>
      </c>
      <c r="AE59" s="138">
        <f t="shared" si="1"/>
        <v>3.2133293662600426E-2</v>
      </c>
    </row>
    <row r="60" spans="1:31" x14ac:dyDescent="0.25">
      <c r="O60" s="83">
        <v>0.91</v>
      </c>
      <c r="P60" s="83">
        <f t="shared" si="4"/>
        <v>33.233200000000004</v>
      </c>
      <c r="W60" s="99">
        <v>42678</v>
      </c>
      <c r="X60" s="103">
        <v>33.53</v>
      </c>
      <c r="Y60" s="103">
        <v>33.93</v>
      </c>
      <c r="Z60" s="103">
        <v>33.42</v>
      </c>
      <c r="AA60" s="103">
        <v>33.61</v>
      </c>
      <c r="AB60" s="101">
        <v>21866000</v>
      </c>
      <c r="AC60" s="100">
        <v>33.61</v>
      </c>
      <c r="AD60" s="2">
        <f t="shared" si="0"/>
        <v>0.50999999999999801</v>
      </c>
      <c r="AE60" s="138">
        <f t="shared" si="1"/>
        <v>-9.4311818449749341E-3</v>
      </c>
    </row>
    <row r="61" spans="1:31" x14ac:dyDescent="0.25">
      <c r="O61" s="83">
        <v>0.9</v>
      </c>
      <c r="P61" s="83">
        <f t="shared" si="4"/>
        <v>32.868000000000002</v>
      </c>
      <c r="W61" s="99">
        <v>42677</v>
      </c>
      <c r="X61" s="103">
        <v>34.450000000000003</v>
      </c>
      <c r="Y61" s="103">
        <v>34.520000000000003</v>
      </c>
      <c r="Z61" s="103">
        <v>33.869999999999997</v>
      </c>
      <c r="AA61" s="103">
        <v>33.93</v>
      </c>
      <c r="AB61" s="101">
        <v>19400000</v>
      </c>
      <c r="AC61" s="100">
        <v>33.93</v>
      </c>
      <c r="AD61" s="2">
        <f t="shared" si="0"/>
        <v>0.65000000000000568</v>
      </c>
      <c r="AE61" s="138" t="e">
        <f t="shared" si="1"/>
        <v>#DIV/0!</v>
      </c>
    </row>
    <row r="62" spans="1:31" x14ac:dyDescent="0.25">
      <c r="W62" s="99">
        <v>42677</v>
      </c>
      <c r="X62" s="103" t="s">
        <v>139</v>
      </c>
      <c r="Y62" s="103"/>
      <c r="Z62" s="103"/>
      <c r="AA62" s="103"/>
      <c r="AB62" s="101"/>
      <c r="AC62" s="100"/>
      <c r="AD62" s="2">
        <f t="shared" si="0"/>
        <v>0</v>
      </c>
      <c r="AE62" s="138">
        <f t="shared" si="1"/>
        <v>-1</v>
      </c>
    </row>
    <row r="63" spans="1:31" x14ac:dyDescent="0.25">
      <c r="W63" s="99">
        <v>42676</v>
      </c>
      <c r="X63" s="103">
        <v>34.6</v>
      </c>
      <c r="Y63" s="103">
        <v>34.9</v>
      </c>
      <c r="Z63" s="103">
        <v>34.47</v>
      </c>
      <c r="AA63" s="103">
        <v>34.6</v>
      </c>
      <c r="AB63" s="101">
        <v>21416400</v>
      </c>
      <c r="AC63" s="100">
        <v>34.340000000000003</v>
      </c>
      <c r="AD63" s="2">
        <f t="shared" si="0"/>
        <v>0.42999999999999972</v>
      </c>
      <c r="AE63" s="138">
        <f t="shared" si="1"/>
        <v>2.3350846468186415E-3</v>
      </c>
    </row>
    <row r="64" spans="1:31" x14ac:dyDescent="0.25">
      <c r="W64" s="99">
        <v>42675</v>
      </c>
      <c r="X64" s="103">
        <v>34.9</v>
      </c>
      <c r="Y64" s="103">
        <v>35.159999999999997</v>
      </c>
      <c r="Z64" s="103">
        <v>34.270000000000003</v>
      </c>
      <c r="AA64" s="103">
        <v>34.520000000000003</v>
      </c>
      <c r="AB64" s="101">
        <v>25368200</v>
      </c>
      <c r="AC64" s="100">
        <v>34.26</v>
      </c>
      <c r="AD64" s="2">
        <f t="shared" si="0"/>
        <v>0.88999999999999346</v>
      </c>
      <c r="AE64" s="138">
        <f t="shared" si="1"/>
        <v>-1.0112684195319299E-2</v>
      </c>
    </row>
    <row r="65" spans="23:31" x14ac:dyDescent="0.25">
      <c r="W65" s="99">
        <v>42674</v>
      </c>
      <c r="X65" s="103">
        <v>34.92</v>
      </c>
      <c r="Y65" s="103">
        <v>35.08</v>
      </c>
      <c r="Z65" s="103">
        <v>34.840000000000003</v>
      </c>
      <c r="AA65" s="103">
        <v>34.869999999999997</v>
      </c>
      <c r="AB65" s="101">
        <v>19188600</v>
      </c>
      <c r="AC65" s="100">
        <v>34.61</v>
      </c>
      <c r="AD65" s="2">
        <f t="shared" si="0"/>
        <v>0.23999999999999488</v>
      </c>
      <c r="AE65" s="138">
        <f t="shared" si="1"/>
        <v>3.7703016241299458E-3</v>
      </c>
    </row>
    <row r="66" spans="23:31" x14ac:dyDescent="0.25">
      <c r="W66" s="99">
        <v>42671</v>
      </c>
      <c r="X66" s="103">
        <v>34.869999999999997</v>
      </c>
      <c r="Y66" s="103">
        <v>35.17</v>
      </c>
      <c r="Z66" s="103">
        <v>34.71</v>
      </c>
      <c r="AA66" s="103">
        <v>34.74</v>
      </c>
      <c r="AB66" s="101">
        <v>22296400</v>
      </c>
      <c r="AC66" s="100">
        <v>34.479999999999997</v>
      </c>
      <c r="AD66" s="2">
        <f t="shared" si="0"/>
        <v>0.46000000000000085</v>
      </c>
      <c r="AE66" s="138">
        <f t="shared" si="1"/>
        <v>-2.0260492040521383E-3</v>
      </c>
    </row>
    <row r="67" spans="23:31" x14ac:dyDescent="0.25">
      <c r="W67" s="99">
        <v>42670</v>
      </c>
      <c r="X67" s="103">
        <v>35.1</v>
      </c>
      <c r="Y67" s="103">
        <v>35.229999999999997</v>
      </c>
      <c r="Z67" s="103">
        <v>34.75</v>
      </c>
      <c r="AA67" s="103">
        <v>34.81</v>
      </c>
      <c r="AB67" s="101">
        <v>14634700</v>
      </c>
      <c r="AC67" s="100">
        <v>34.549999999999997</v>
      </c>
      <c r="AD67" s="2">
        <f>Y67-Z67</f>
        <v>0.47999999999999687</v>
      </c>
      <c r="AE67" s="138" t="e">
        <f>AC67/#REF!-1</f>
        <v>#REF!</v>
      </c>
    </row>
    <row r="68" spans="23:31" x14ac:dyDescent="0.25">
      <c r="W68" s="99">
        <v>42669</v>
      </c>
      <c r="X68" s="103">
        <v>35.04</v>
      </c>
      <c r="Y68" s="103">
        <v>35.21</v>
      </c>
      <c r="Z68" s="103">
        <v>34.74</v>
      </c>
      <c r="AA68" s="103">
        <v>34.92</v>
      </c>
      <c r="AB68" s="101">
        <v>19977600</v>
      </c>
      <c r="AC68" s="100">
        <v>34.659999999999997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42766</v>
      </c>
      <c r="X2" s="41">
        <v>53.9</v>
      </c>
      <c r="Y2" s="41">
        <v>54.21</v>
      </c>
      <c r="Z2" s="41">
        <v>53.13</v>
      </c>
      <c r="AA2" s="41">
        <v>54.18</v>
      </c>
      <c r="AB2" s="104">
        <v>4132000</v>
      </c>
      <c r="AC2" s="41">
        <v>54.18</v>
      </c>
      <c r="AD2" s="2">
        <f>Y2-Z2</f>
        <v>1.0799999999999983</v>
      </c>
      <c r="AE2" s="138">
        <f>AC2/AC3-1</f>
        <v>4.4493882091212189E-3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53.51</v>
      </c>
      <c r="W3" s="110">
        <v>42765</v>
      </c>
      <c r="X3" s="41">
        <v>54.72</v>
      </c>
      <c r="Y3" s="41">
        <v>54.83</v>
      </c>
      <c r="Z3" s="41">
        <v>53</v>
      </c>
      <c r="AA3" s="41">
        <v>53.94</v>
      </c>
      <c r="AB3" s="104">
        <v>5805100</v>
      </c>
      <c r="AC3" s="41">
        <v>53.94</v>
      </c>
      <c r="AD3" s="2">
        <f t="shared" ref="AD3:AD66" si="0">Y3-Z3</f>
        <v>1.8299999999999983</v>
      </c>
      <c r="AE3" s="138">
        <f t="shared" ref="AE3:AE66" si="1">AC3/AC4-1</f>
        <v>-1.6949152542372836E-2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53.51</v>
      </c>
      <c r="R4" s="505">
        <v>-1.24E-2</v>
      </c>
      <c r="T4" s="124"/>
      <c r="U4" s="30"/>
      <c r="V4" s="35"/>
      <c r="W4" s="110">
        <v>42762</v>
      </c>
      <c r="X4" s="41">
        <v>55.83</v>
      </c>
      <c r="Y4" s="41">
        <v>55.96</v>
      </c>
      <c r="Z4" s="41">
        <v>54.51</v>
      </c>
      <c r="AA4" s="41">
        <v>54.87</v>
      </c>
      <c r="AB4" s="104">
        <v>3962200</v>
      </c>
      <c r="AC4" s="41">
        <v>54.87</v>
      </c>
      <c r="AD4" s="2">
        <f t="shared" si="0"/>
        <v>1.4500000000000028</v>
      </c>
      <c r="AE4" s="138">
        <f t="shared" si="1"/>
        <v>-2.3144027060708616E-2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42761</v>
      </c>
      <c r="X5" s="41">
        <v>56.38</v>
      </c>
      <c r="Y5" s="41">
        <v>57.04</v>
      </c>
      <c r="Z5" s="41">
        <v>55.74</v>
      </c>
      <c r="AA5" s="41">
        <v>56.17</v>
      </c>
      <c r="AB5" s="104">
        <v>3901600</v>
      </c>
      <c r="AC5" s="41">
        <v>56.17</v>
      </c>
      <c r="AD5" s="2">
        <f t="shared" si="0"/>
        <v>1.2999999999999972</v>
      </c>
      <c r="AE5" s="138">
        <f t="shared" si="1"/>
        <v>-5.1363797378675136E-3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42760</v>
      </c>
      <c r="X6" s="41">
        <v>57.05</v>
      </c>
      <c r="Y6" s="41">
        <v>58.5</v>
      </c>
      <c r="Z6" s="41">
        <v>56.22</v>
      </c>
      <c r="AA6" s="41">
        <v>56.46</v>
      </c>
      <c r="AB6" s="104">
        <v>6197100</v>
      </c>
      <c r="AC6" s="41">
        <v>56.46</v>
      </c>
      <c r="AD6" s="2">
        <f t="shared" si="0"/>
        <v>2.2800000000000011</v>
      </c>
      <c r="AE6" s="138">
        <f t="shared" si="1"/>
        <v>-1.8428372739916599E-2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42759</v>
      </c>
      <c r="X7" s="41">
        <v>57.72</v>
      </c>
      <c r="Y7" s="41">
        <v>58.04</v>
      </c>
      <c r="Z7" s="41">
        <v>56.65</v>
      </c>
      <c r="AA7" s="41">
        <v>57.52</v>
      </c>
      <c r="AB7" s="104">
        <v>4008900</v>
      </c>
      <c r="AC7" s="41">
        <v>57.52</v>
      </c>
      <c r="AD7" s="2">
        <f t="shared" si="0"/>
        <v>1.3900000000000006</v>
      </c>
      <c r="AE7" s="138">
        <f t="shared" si="1"/>
        <v>6.4741907261594012E-3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42758</v>
      </c>
      <c r="X8" s="41">
        <v>57.47</v>
      </c>
      <c r="Y8" s="41">
        <v>57.96</v>
      </c>
      <c r="Z8" s="41">
        <v>56.69</v>
      </c>
      <c r="AA8" s="41">
        <v>57.15</v>
      </c>
      <c r="AB8" s="104">
        <v>3023100</v>
      </c>
      <c r="AC8" s="41">
        <v>57.15</v>
      </c>
      <c r="AD8" s="2">
        <f t="shared" si="0"/>
        <v>1.2700000000000031</v>
      </c>
      <c r="AE8" s="138">
        <f t="shared" si="1"/>
        <v>-1.4315281131424551E-2</v>
      </c>
    </row>
    <row r="9" spans="1:40" x14ac:dyDescent="0.25">
      <c r="O9" s="11" t="s">
        <v>214</v>
      </c>
      <c r="Q9" s="138">
        <f>IF(Q2=0, 0, Q8/Q6)</f>
        <v>0</v>
      </c>
      <c r="W9" s="110">
        <v>42755</v>
      </c>
      <c r="X9" s="41">
        <v>58.71</v>
      </c>
      <c r="Y9" s="41">
        <v>59.08</v>
      </c>
      <c r="Z9" s="41">
        <v>57.54</v>
      </c>
      <c r="AA9" s="41">
        <v>57.98</v>
      </c>
      <c r="AB9" s="104">
        <v>3192300</v>
      </c>
      <c r="AC9" s="41">
        <v>57.98</v>
      </c>
      <c r="AD9" s="2">
        <f t="shared" si="0"/>
        <v>1.5399999999999991</v>
      </c>
      <c r="AE9" s="138">
        <f t="shared" si="1"/>
        <v>4.5045045045044585E-3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42754</v>
      </c>
      <c r="X10" s="41">
        <v>58.5</v>
      </c>
      <c r="Y10" s="41">
        <v>58.97</v>
      </c>
      <c r="Z10" s="41">
        <v>57.65</v>
      </c>
      <c r="AA10" s="41">
        <v>57.72</v>
      </c>
      <c r="AB10" s="104">
        <v>3166300</v>
      </c>
      <c r="AC10" s="41">
        <v>57.72</v>
      </c>
      <c r="AD10" s="2">
        <f t="shared" si="0"/>
        <v>1.3200000000000003</v>
      </c>
      <c r="AE10" s="138">
        <f t="shared" si="1"/>
        <v>-1.8867924528301883E-2</v>
      </c>
    </row>
    <row r="11" spans="1:40" x14ac:dyDescent="0.25">
      <c r="O11" s="11" t="s">
        <v>178</v>
      </c>
      <c r="P11" s="34"/>
      <c r="Q11" s="138">
        <f>VALUE(TRIM(CLEAN(MID(U58, FIND("(", U58)+1, 5))))</f>
        <v>1.8499999999999999E-2</v>
      </c>
      <c r="T11" s="19"/>
      <c r="W11" s="110">
        <v>42753</v>
      </c>
      <c r="X11" s="41">
        <v>58.69</v>
      </c>
      <c r="Y11" s="41">
        <v>59.42</v>
      </c>
      <c r="Z11" s="41">
        <v>58.39</v>
      </c>
      <c r="AA11" s="41">
        <v>58.83</v>
      </c>
      <c r="AB11" s="104">
        <v>2599500</v>
      </c>
      <c r="AC11" s="41">
        <v>58.83</v>
      </c>
      <c r="AD11" s="2">
        <f t="shared" si="0"/>
        <v>1.0300000000000011</v>
      </c>
      <c r="AE11" s="138">
        <f t="shared" si="1"/>
        <v>-7.9258010118044009E-3</v>
      </c>
    </row>
    <row r="12" spans="1:40" x14ac:dyDescent="0.25">
      <c r="T12" s="19"/>
      <c r="W12" s="110">
        <v>42752</v>
      </c>
      <c r="X12" s="41">
        <v>59.27</v>
      </c>
      <c r="Y12" s="41">
        <v>60.13</v>
      </c>
      <c r="Z12" s="41">
        <v>58.41</v>
      </c>
      <c r="AA12" s="41">
        <v>59.3</v>
      </c>
      <c r="AB12" s="104">
        <v>5680700</v>
      </c>
      <c r="AC12" s="41">
        <v>59.3</v>
      </c>
      <c r="AD12" s="2">
        <f t="shared" si="0"/>
        <v>1.720000000000006</v>
      </c>
      <c r="AE12" s="138">
        <f t="shared" si="1"/>
        <v>6.962132789947395E-3</v>
      </c>
    </row>
    <row r="13" spans="1:40" x14ac:dyDescent="0.25">
      <c r="W13" s="110">
        <v>42748</v>
      </c>
      <c r="X13" s="41">
        <v>58.4</v>
      </c>
      <c r="Y13" s="41">
        <v>59.87</v>
      </c>
      <c r="Z13" s="41">
        <v>58.25</v>
      </c>
      <c r="AA13" s="41">
        <v>58.89</v>
      </c>
      <c r="AB13" s="104">
        <v>13244300</v>
      </c>
      <c r="AC13" s="41">
        <v>58.89</v>
      </c>
      <c r="AD13" s="2">
        <f t="shared" si="0"/>
        <v>1.6199999999999974</v>
      </c>
      <c r="AE13" s="138">
        <f t="shared" si="1"/>
        <v>6.7969413763813158E-4</v>
      </c>
    </row>
    <row r="14" spans="1:40" x14ac:dyDescent="0.25">
      <c r="W14" s="110">
        <v>42747</v>
      </c>
      <c r="X14" s="41">
        <v>59.86</v>
      </c>
      <c r="Y14" s="41">
        <v>59.99</v>
      </c>
      <c r="Z14" s="41">
        <v>56.65</v>
      </c>
      <c r="AA14" s="41">
        <v>58.85</v>
      </c>
      <c r="AB14" s="104">
        <v>16722800</v>
      </c>
      <c r="AC14" s="41">
        <v>58.85</v>
      </c>
      <c r="AD14" s="2">
        <f t="shared" si="0"/>
        <v>3.3400000000000034</v>
      </c>
      <c r="AE14" s="138">
        <f t="shared" si="1"/>
        <v>-4.8350582147477339E-2</v>
      </c>
    </row>
    <row r="15" spans="1:40" x14ac:dyDescent="0.25">
      <c r="W15" s="110">
        <v>42746</v>
      </c>
      <c r="X15" s="41">
        <v>61.75</v>
      </c>
      <c r="Y15" s="41">
        <v>62.24</v>
      </c>
      <c r="Z15" s="41">
        <v>60.79</v>
      </c>
      <c r="AA15" s="41">
        <v>61.84</v>
      </c>
      <c r="AB15" s="104">
        <v>2052100</v>
      </c>
      <c r="AC15" s="41">
        <v>61.84</v>
      </c>
      <c r="AD15" s="2">
        <f t="shared" si="0"/>
        <v>1.4500000000000028</v>
      </c>
      <c r="AE15" s="138">
        <f t="shared" si="1"/>
        <v>6.3466232709519232E-3</v>
      </c>
    </row>
    <row r="16" spans="1:40" x14ac:dyDescent="0.25">
      <c r="W16" s="110">
        <v>42745</v>
      </c>
      <c r="X16" s="41">
        <v>60.82</v>
      </c>
      <c r="Y16" s="41">
        <v>62</v>
      </c>
      <c r="Z16" s="41">
        <v>60.5</v>
      </c>
      <c r="AA16" s="41">
        <v>61.45</v>
      </c>
      <c r="AB16" s="104">
        <v>2238100</v>
      </c>
      <c r="AC16" s="41">
        <v>61.45</v>
      </c>
      <c r="AD16" s="2">
        <f t="shared" si="0"/>
        <v>1.5</v>
      </c>
      <c r="AE16" s="138">
        <f t="shared" si="1"/>
        <v>1.3859099158554766E-2</v>
      </c>
    </row>
    <row r="17" spans="1:31" x14ac:dyDescent="0.25">
      <c r="C17" s="4"/>
      <c r="D17" s="240"/>
      <c r="E17" s="3"/>
      <c r="F17" s="3"/>
      <c r="W17" s="110">
        <v>42744</v>
      </c>
      <c r="X17" s="41">
        <v>61.33</v>
      </c>
      <c r="Y17" s="41">
        <v>61.58</v>
      </c>
      <c r="Z17" s="41">
        <v>60.57</v>
      </c>
      <c r="AA17" s="41">
        <v>60.61</v>
      </c>
      <c r="AB17" s="104">
        <v>2456700</v>
      </c>
      <c r="AC17" s="41">
        <v>60.61</v>
      </c>
      <c r="AD17" s="2">
        <f t="shared" si="0"/>
        <v>1.009999999999998</v>
      </c>
      <c r="AE17" s="138">
        <f t="shared" si="1"/>
        <v>-2.084006462035537E-2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42741</v>
      </c>
      <c r="X18" s="41">
        <v>62.21</v>
      </c>
      <c r="Y18" s="41">
        <v>62.4</v>
      </c>
      <c r="Z18" s="41">
        <v>61.7</v>
      </c>
      <c r="AA18" s="41">
        <v>61.9</v>
      </c>
      <c r="AB18" s="104">
        <v>1973900</v>
      </c>
      <c r="AC18" s="41">
        <v>61.9</v>
      </c>
      <c r="AD18" s="2">
        <f t="shared" si="0"/>
        <v>0.69999999999999574</v>
      </c>
      <c r="AE18" s="138">
        <f t="shared" si="1"/>
        <v>-3.2206119162641045E-3</v>
      </c>
    </row>
    <row r="19" spans="1:31" x14ac:dyDescent="0.25">
      <c r="W19" s="110">
        <v>42740</v>
      </c>
      <c r="X19" s="41">
        <v>62.11</v>
      </c>
      <c r="Y19" s="41">
        <v>62.47</v>
      </c>
      <c r="Z19" s="41">
        <v>60.94</v>
      </c>
      <c r="AA19" s="41">
        <v>62.1</v>
      </c>
      <c r="AB19" s="104">
        <v>3788200</v>
      </c>
      <c r="AC19" s="41">
        <v>62.1</v>
      </c>
      <c r="AD19" s="2">
        <f t="shared" si="0"/>
        <v>1.5300000000000011</v>
      </c>
      <c r="AE19" s="138">
        <f t="shared" si="1"/>
        <v>2.7450347166155797E-3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42739</v>
      </c>
      <c r="X20" s="41">
        <v>62.84</v>
      </c>
      <c r="Y20" s="41">
        <v>63.05</v>
      </c>
      <c r="Z20" s="41">
        <v>60.88</v>
      </c>
      <c r="AA20" s="41">
        <v>61.93</v>
      </c>
      <c r="AB20" s="104">
        <v>4988500</v>
      </c>
      <c r="AC20" s="41">
        <v>61.93</v>
      </c>
      <c r="AD20" s="2">
        <f t="shared" si="0"/>
        <v>2.1699999999999946</v>
      </c>
      <c r="AE20" s="138">
        <f t="shared" si="1"/>
        <v>-1.4167462591531343E-2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42738</v>
      </c>
      <c r="X21" s="41">
        <v>63.38</v>
      </c>
      <c r="Y21" s="41">
        <v>64.400000000000006</v>
      </c>
      <c r="Z21" s="41">
        <v>62.15</v>
      </c>
      <c r="AA21" s="41">
        <v>62.82</v>
      </c>
      <c r="AB21" s="104">
        <v>4515200</v>
      </c>
      <c r="AC21" s="41">
        <v>62.82</v>
      </c>
      <c r="AD21" s="2">
        <f t="shared" si="0"/>
        <v>2.2500000000000071</v>
      </c>
      <c r="AE21" s="138">
        <f t="shared" si="1"/>
        <v>8.5085888585647584E-3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42734</v>
      </c>
      <c r="X22" s="41">
        <v>62.9</v>
      </c>
      <c r="Y22" s="41">
        <v>63.28</v>
      </c>
      <c r="Z22" s="41">
        <v>62.07</v>
      </c>
      <c r="AA22" s="41">
        <v>62.29</v>
      </c>
      <c r="AB22" s="104">
        <v>1968300</v>
      </c>
      <c r="AC22" s="41">
        <v>62.29</v>
      </c>
      <c r="AD22" s="2">
        <f t="shared" si="0"/>
        <v>1.2100000000000009</v>
      </c>
      <c r="AE22" s="138">
        <f t="shared" si="1"/>
        <v>-9.6979332273450236E-3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42733</v>
      </c>
      <c r="X23" s="41">
        <v>63.61</v>
      </c>
      <c r="Y23" s="41">
        <v>63.75</v>
      </c>
      <c r="Z23" s="41">
        <v>62.42</v>
      </c>
      <c r="AA23" s="41">
        <v>62.9</v>
      </c>
      <c r="AB23" s="104">
        <v>1435800</v>
      </c>
      <c r="AC23" s="41">
        <v>62.9</v>
      </c>
      <c r="AD23" s="2">
        <f t="shared" si="0"/>
        <v>1.3299999999999983</v>
      </c>
      <c r="AE23" s="138">
        <f t="shared" si="1"/>
        <v>-9.1367359798361081E-3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42732</v>
      </c>
      <c r="X24" s="41">
        <v>64.45</v>
      </c>
      <c r="Y24" s="41">
        <v>64.91</v>
      </c>
      <c r="Z24" s="41">
        <v>63.28</v>
      </c>
      <c r="AA24" s="41">
        <v>63.48</v>
      </c>
      <c r="AB24" s="104">
        <v>1490300</v>
      </c>
      <c r="AC24" s="41">
        <v>63.48</v>
      </c>
      <c r="AD24" s="2">
        <f t="shared" si="0"/>
        <v>1.6299999999999955</v>
      </c>
      <c r="AE24" s="138">
        <f t="shared" si="1"/>
        <v>-1.4438751746623235E-2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42731</v>
      </c>
      <c r="X25" s="41">
        <v>64.14</v>
      </c>
      <c r="Y25" s="41">
        <v>64.849999999999994</v>
      </c>
      <c r="Z25" s="41">
        <v>63.66</v>
      </c>
      <c r="AA25" s="41">
        <v>64.41</v>
      </c>
      <c r="AB25" s="104">
        <v>1534000</v>
      </c>
      <c r="AC25" s="41">
        <v>64.41</v>
      </c>
      <c r="AD25" s="2">
        <f t="shared" si="0"/>
        <v>1.1899999999999977</v>
      </c>
      <c r="AE25" s="138">
        <f t="shared" si="1"/>
        <v>9.8777046095954724E-3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42727</v>
      </c>
      <c r="X26" s="41">
        <v>63.38</v>
      </c>
      <c r="Y26" s="41">
        <v>64.19</v>
      </c>
      <c r="Z26" s="41">
        <v>63.09</v>
      </c>
      <c r="AA26" s="41">
        <v>63.78</v>
      </c>
      <c r="AB26" s="104">
        <v>2235900</v>
      </c>
      <c r="AC26" s="41">
        <v>63.78</v>
      </c>
      <c r="AD26" s="2">
        <f t="shared" si="0"/>
        <v>1.0999999999999943</v>
      </c>
      <c r="AE26" s="138">
        <f t="shared" si="1"/>
        <v>1.0987286140322627E-3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42726</v>
      </c>
      <c r="X27" s="41">
        <v>63.58</v>
      </c>
      <c r="Y27" s="41">
        <v>63.77</v>
      </c>
      <c r="Z27" s="41">
        <v>62.88</v>
      </c>
      <c r="AA27" s="41">
        <v>63.71</v>
      </c>
      <c r="AB27" s="104">
        <v>1813500</v>
      </c>
      <c r="AC27" s="41">
        <v>63.71</v>
      </c>
      <c r="AD27" s="2">
        <f t="shared" si="0"/>
        <v>0.89000000000000057</v>
      </c>
      <c r="AE27" s="138">
        <f t="shared" si="1"/>
        <v>2.3599748269351739E-3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42725</v>
      </c>
      <c r="X28" s="41">
        <v>63.97</v>
      </c>
      <c r="Y28" s="41">
        <v>64.489999999999995</v>
      </c>
      <c r="Z28" s="41">
        <v>63.51</v>
      </c>
      <c r="AA28" s="41">
        <v>63.56</v>
      </c>
      <c r="AB28" s="104">
        <v>2246500</v>
      </c>
      <c r="AC28" s="41">
        <v>63.56</v>
      </c>
      <c r="AD28" s="2">
        <f t="shared" si="0"/>
        <v>0.97999999999999687</v>
      </c>
      <c r="AE28" s="138">
        <f t="shared" si="1"/>
        <v>2.6818110112005744E-3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42724</v>
      </c>
      <c r="X29" s="41">
        <v>63.63</v>
      </c>
      <c r="Y29" s="41">
        <v>64.39</v>
      </c>
      <c r="Z29" s="41">
        <v>63.12</v>
      </c>
      <c r="AA29" s="41">
        <v>63.39</v>
      </c>
      <c r="AB29" s="104">
        <v>2434300</v>
      </c>
      <c r="AC29" s="41">
        <v>63.39</v>
      </c>
      <c r="AD29" s="2">
        <f t="shared" si="0"/>
        <v>1.2700000000000031</v>
      </c>
      <c r="AE29" s="138">
        <f t="shared" si="1"/>
        <v>3.156067539846763E-4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42723</v>
      </c>
      <c r="X30" s="41">
        <v>62.25</v>
      </c>
      <c r="Y30" s="41">
        <v>63.66</v>
      </c>
      <c r="Z30" s="41">
        <v>61.61</v>
      </c>
      <c r="AA30" s="41">
        <v>63.37</v>
      </c>
      <c r="AB30" s="104">
        <v>2864100</v>
      </c>
      <c r="AC30" s="41">
        <v>63.37</v>
      </c>
      <c r="AD30" s="2">
        <f t="shared" si="0"/>
        <v>2.0499999999999972</v>
      </c>
      <c r="AE30" s="138">
        <f t="shared" si="1"/>
        <v>1.3919999999999932E-2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42720</v>
      </c>
      <c r="X31" s="197">
        <v>62.98</v>
      </c>
      <c r="Y31" s="41">
        <v>63.11</v>
      </c>
      <c r="Z31" s="41">
        <v>62.05</v>
      </c>
      <c r="AA31" s="41">
        <v>62.5</v>
      </c>
      <c r="AB31" s="104">
        <v>3908400</v>
      </c>
      <c r="AC31" s="41">
        <v>62.5</v>
      </c>
      <c r="AD31" s="2">
        <f t="shared" si="0"/>
        <v>1.0600000000000023</v>
      </c>
      <c r="AE31" s="138">
        <f t="shared" si="1"/>
        <v>-2.8717294192724951E-3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42719</v>
      </c>
      <c r="X32" s="41">
        <v>62.18</v>
      </c>
      <c r="Y32" s="41">
        <v>63.71</v>
      </c>
      <c r="Z32" s="41">
        <v>61.75</v>
      </c>
      <c r="AA32" s="41">
        <v>62.68</v>
      </c>
      <c r="AB32" s="104">
        <v>3641100</v>
      </c>
      <c r="AC32" s="41">
        <v>62.68</v>
      </c>
      <c r="AD32" s="2">
        <f t="shared" si="0"/>
        <v>1.9600000000000009</v>
      </c>
      <c r="AE32" s="138" t="e">
        <f t="shared" si="1"/>
        <v>#DIV/0!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42719</v>
      </c>
      <c r="X33" s="41" t="s">
        <v>125</v>
      </c>
      <c r="Y33" s="41"/>
      <c r="Z33" s="41"/>
      <c r="AA33" s="41"/>
      <c r="AB33" s="104"/>
      <c r="AC33" s="41"/>
      <c r="AD33" s="2">
        <f t="shared" si="0"/>
        <v>0</v>
      </c>
      <c r="AE33" s="138">
        <f t="shared" si="1"/>
        <v>-1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42718</v>
      </c>
      <c r="X34" s="41">
        <v>64.19</v>
      </c>
      <c r="Y34" s="41">
        <v>65.010000000000005</v>
      </c>
      <c r="Z34" s="41">
        <v>62.8</v>
      </c>
      <c r="AA34" s="41">
        <v>63.17</v>
      </c>
      <c r="AB34" s="104">
        <v>6065500</v>
      </c>
      <c r="AC34" s="41">
        <v>62.92</v>
      </c>
      <c r="AD34" s="2">
        <f t="shared" si="0"/>
        <v>2.210000000000008</v>
      </c>
      <c r="AE34" s="138">
        <f t="shared" si="1"/>
        <v>-3.0209617755856844E-2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42717</v>
      </c>
      <c r="X35" s="41">
        <v>63.53</v>
      </c>
      <c r="Y35" s="41">
        <v>65.56</v>
      </c>
      <c r="Z35" s="41">
        <v>62.78</v>
      </c>
      <c r="AA35" s="41">
        <v>65.14</v>
      </c>
      <c r="AB35" s="104">
        <v>6543000</v>
      </c>
      <c r="AC35" s="41">
        <v>64.88</v>
      </c>
      <c r="AD35" s="2">
        <f t="shared" si="0"/>
        <v>2.7800000000000011</v>
      </c>
      <c r="AE35" s="138">
        <f t="shared" si="1"/>
        <v>3.5594573024740672E-2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42716</v>
      </c>
      <c r="X36" s="41">
        <v>64.3</v>
      </c>
      <c r="Y36" s="41">
        <v>64.94</v>
      </c>
      <c r="Z36" s="41">
        <v>62.8</v>
      </c>
      <c r="AA36" s="41">
        <v>62.9</v>
      </c>
      <c r="AB36" s="104">
        <v>5285600</v>
      </c>
      <c r="AC36" s="41">
        <v>62.65</v>
      </c>
      <c r="AD36" s="2">
        <f t="shared" si="0"/>
        <v>2.1400000000000006</v>
      </c>
      <c r="AE36" s="138">
        <f t="shared" si="1"/>
        <v>2.2396416573349232E-3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42713</v>
      </c>
      <c r="X37" s="41">
        <v>61.88</v>
      </c>
      <c r="Y37" s="41">
        <v>62.78</v>
      </c>
      <c r="Z37" s="41">
        <v>61.4</v>
      </c>
      <c r="AA37" s="41">
        <v>62.76</v>
      </c>
      <c r="AB37" s="104">
        <v>4400200</v>
      </c>
      <c r="AC37" s="41">
        <v>62.51</v>
      </c>
      <c r="AD37" s="2">
        <f t="shared" si="0"/>
        <v>1.3800000000000026</v>
      </c>
      <c r="AE37" s="138">
        <f t="shared" si="1"/>
        <v>1.7580986488686223E-2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42712</v>
      </c>
      <c r="X38" s="41">
        <v>61.79</v>
      </c>
      <c r="Y38" s="41">
        <v>62</v>
      </c>
      <c r="Z38" s="41">
        <v>60.75</v>
      </c>
      <c r="AA38" s="41">
        <v>61.67</v>
      </c>
      <c r="AB38" s="104">
        <v>6004800</v>
      </c>
      <c r="AC38" s="41">
        <v>61.43</v>
      </c>
      <c r="AD38" s="2">
        <f t="shared" si="0"/>
        <v>1.25</v>
      </c>
      <c r="AE38" s="138">
        <f t="shared" si="1"/>
        <v>1.1859660681930562E-2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42711</v>
      </c>
      <c r="X39" s="41">
        <v>59.92</v>
      </c>
      <c r="Y39" s="41">
        <v>60.98</v>
      </c>
      <c r="Z39" s="41">
        <v>59.32</v>
      </c>
      <c r="AA39" s="41">
        <v>60.95</v>
      </c>
      <c r="AB39" s="104">
        <v>4707200</v>
      </c>
      <c r="AC39" s="41">
        <v>60.71</v>
      </c>
      <c r="AD39" s="2">
        <f t="shared" si="0"/>
        <v>1.6599999999999966</v>
      </c>
      <c r="AE39" s="138">
        <f t="shared" si="1"/>
        <v>1.9137149571932133E-2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42710</v>
      </c>
      <c r="X40" s="41">
        <v>58.36</v>
      </c>
      <c r="Y40" s="41">
        <v>60.6</v>
      </c>
      <c r="Z40" s="41">
        <v>57.83</v>
      </c>
      <c r="AA40" s="41">
        <v>59.81</v>
      </c>
      <c r="AB40" s="104">
        <v>4952900</v>
      </c>
      <c r="AC40" s="41">
        <v>59.57</v>
      </c>
      <c r="AD40" s="2">
        <f t="shared" si="0"/>
        <v>2.7700000000000031</v>
      </c>
      <c r="AE40" s="138">
        <f t="shared" si="1"/>
        <v>1.361238727241787E-2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42709</v>
      </c>
      <c r="X41" s="41">
        <v>59</v>
      </c>
      <c r="Y41" s="41">
        <v>60.5</v>
      </c>
      <c r="Z41" s="41">
        <v>58.65</v>
      </c>
      <c r="AA41" s="41">
        <v>59</v>
      </c>
      <c r="AB41" s="104">
        <v>7532700</v>
      </c>
      <c r="AC41" s="41">
        <v>58.77</v>
      </c>
      <c r="AD41" s="2">
        <f t="shared" si="0"/>
        <v>1.8500000000000014</v>
      </c>
      <c r="AE41" s="138">
        <f t="shared" si="1"/>
        <v>1.8720748829953227E-2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42706</v>
      </c>
      <c r="X42" s="41">
        <v>55.88</v>
      </c>
      <c r="Y42" s="41">
        <v>58.74</v>
      </c>
      <c r="Z42" s="41">
        <v>55.72</v>
      </c>
      <c r="AA42" s="41">
        <v>57.92</v>
      </c>
      <c r="AB42" s="104">
        <v>6113700</v>
      </c>
      <c r="AC42" s="41">
        <v>57.69</v>
      </c>
      <c r="AD42" s="2">
        <f t="shared" si="0"/>
        <v>3.0200000000000031</v>
      </c>
      <c r="AE42" s="138">
        <f t="shared" si="1"/>
        <v>3.2206119162640823E-2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54.18</v>
      </c>
      <c r="W43" s="110">
        <v>42705</v>
      </c>
      <c r="X43" s="41">
        <v>57.79</v>
      </c>
      <c r="Y43" s="41">
        <v>57.9</v>
      </c>
      <c r="Z43" s="41">
        <v>55.72</v>
      </c>
      <c r="AA43" s="41">
        <v>56.11</v>
      </c>
      <c r="AB43" s="104">
        <v>5591300</v>
      </c>
      <c r="AC43" s="41">
        <v>55.89</v>
      </c>
      <c r="AD43" s="2">
        <f t="shared" si="0"/>
        <v>2.1799999999999997</v>
      </c>
      <c r="AE43" s="138">
        <f t="shared" si="1"/>
        <v>2.6910656620020568E-3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6" t="s">
        <v>78</v>
      </c>
      <c r="P44" s="636"/>
      <c r="T44" s="108" t="s">
        <v>99</v>
      </c>
      <c r="U44" s="106">
        <v>54.63</v>
      </c>
      <c r="W44" s="110">
        <v>42704</v>
      </c>
      <c r="X44" s="41">
        <v>52.76</v>
      </c>
      <c r="Y44" s="41">
        <v>56.93</v>
      </c>
      <c r="Z44" s="41">
        <v>52.76</v>
      </c>
      <c r="AA44" s="41">
        <v>55.96</v>
      </c>
      <c r="AB44" s="104">
        <v>13801700</v>
      </c>
      <c r="AC44" s="41">
        <v>55.74</v>
      </c>
      <c r="AD44" s="2">
        <f t="shared" si="0"/>
        <v>4.1700000000000017</v>
      </c>
      <c r="AE44" s="138">
        <f t="shared" si="1"/>
        <v>0.1408104789193616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58.861000000000004</v>
      </c>
      <c r="R45" s="34"/>
      <c r="T45" s="108" t="s">
        <v>100</v>
      </c>
      <c r="U45" s="106" t="s">
        <v>129</v>
      </c>
      <c r="W45" s="110">
        <v>42703</v>
      </c>
      <c r="X45" s="41">
        <v>49.7</v>
      </c>
      <c r="Y45" s="41">
        <v>49.81</v>
      </c>
      <c r="Z45" s="41">
        <v>48.52</v>
      </c>
      <c r="AA45" s="41">
        <v>49.05</v>
      </c>
      <c r="AB45" s="104">
        <v>4830600</v>
      </c>
      <c r="AC45" s="41">
        <v>48.86</v>
      </c>
      <c r="AD45" s="2">
        <f t="shared" si="0"/>
        <v>1.2899999999999991</v>
      </c>
      <c r="AE45" s="138">
        <f t="shared" si="1"/>
        <v>-3.818897637795271E-2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58.325900000000004</v>
      </c>
      <c r="Q46" s="2"/>
      <c r="R46" s="34"/>
      <c r="T46" s="108" t="s">
        <v>101</v>
      </c>
      <c r="U46" s="106" t="s">
        <v>129</v>
      </c>
      <c r="W46" s="110">
        <v>42702</v>
      </c>
      <c r="X46" s="41">
        <v>53.11</v>
      </c>
      <c r="Y46" s="41">
        <v>53.39</v>
      </c>
      <c r="Z46" s="41">
        <v>50.86</v>
      </c>
      <c r="AA46" s="41">
        <v>51</v>
      </c>
      <c r="AB46" s="104">
        <v>3115300</v>
      </c>
      <c r="AC46" s="41">
        <v>50.8</v>
      </c>
      <c r="AD46" s="2">
        <f t="shared" si="0"/>
        <v>2.5300000000000011</v>
      </c>
      <c r="AE46" s="138">
        <f t="shared" si="1"/>
        <v>-3.2749428789032864E-2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57.790800000000004</v>
      </c>
      <c r="Q47" s="2"/>
      <c r="R47" s="34"/>
      <c r="T47" s="108" t="s">
        <v>102</v>
      </c>
      <c r="U47" s="106">
        <v>65.83</v>
      </c>
      <c r="W47" s="110">
        <v>42699</v>
      </c>
      <c r="X47" s="41">
        <v>52.62</v>
      </c>
      <c r="Y47" s="41">
        <v>52.91</v>
      </c>
      <c r="Z47" s="41">
        <v>52.11</v>
      </c>
      <c r="AA47" s="41">
        <v>52.73</v>
      </c>
      <c r="AB47" s="104">
        <v>947400</v>
      </c>
      <c r="AC47" s="41">
        <v>52.52</v>
      </c>
      <c r="AD47" s="2">
        <f t="shared" si="0"/>
        <v>0.79999999999999716</v>
      </c>
      <c r="AE47" s="138">
        <f t="shared" si="1"/>
        <v>-8.8695980373655336E-3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57.255700000000004</v>
      </c>
      <c r="Q48" s="2"/>
      <c r="R48" s="34"/>
      <c r="T48" s="108" t="s">
        <v>103</v>
      </c>
      <c r="U48" s="106">
        <v>1.70411</v>
      </c>
      <c r="W48" s="110">
        <v>42697</v>
      </c>
      <c r="X48" s="41">
        <v>51.97</v>
      </c>
      <c r="Y48" s="41">
        <v>53.54</v>
      </c>
      <c r="Z48" s="41">
        <v>51.6</v>
      </c>
      <c r="AA48" s="41">
        <v>53.2</v>
      </c>
      <c r="AB48" s="104">
        <v>2348000</v>
      </c>
      <c r="AC48" s="41">
        <v>52.99</v>
      </c>
      <c r="AD48" s="2">
        <f t="shared" si="0"/>
        <v>1.9399999999999977</v>
      </c>
      <c r="AE48" s="138">
        <f t="shared" si="1"/>
        <v>1.1066590345353955E-2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56.720599999999997</v>
      </c>
      <c r="Q49" s="2"/>
      <c r="R49" s="34"/>
      <c r="T49" s="108" t="s">
        <v>122</v>
      </c>
      <c r="U49" s="106" t="s">
        <v>493</v>
      </c>
      <c r="W49" s="110">
        <v>42696</v>
      </c>
      <c r="X49" s="41">
        <v>53.35</v>
      </c>
      <c r="Y49" s="41">
        <v>53.94</v>
      </c>
      <c r="Z49" s="41">
        <v>51.34</v>
      </c>
      <c r="AA49" s="41">
        <v>52.62</v>
      </c>
      <c r="AB49" s="104">
        <v>2654400</v>
      </c>
      <c r="AC49" s="41">
        <v>52.41</v>
      </c>
      <c r="AD49" s="2">
        <f t="shared" si="0"/>
        <v>2.5999999999999943</v>
      </c>
      <c r="AE49" s="138">
        <f t="shared" si="1"/>
        <v>-3.6121673003802757E-3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56.185499999999998</v>
      </c>
      <c r="Q50" s="2"/>
      <c r="R50" s="34"/>
      <c r="T50" s="108"/>
      <c r="U50" s="106"/>
      <c r="W50" s="110">
        <v>42695</v>
      </c>
      <c r="X50" s="41">
        <v>52.5</v>
      </c>
      <c r="Y50" s="41">
        <v>53.9</v>
      </c>
      <c r="Z50" s="41">
        <v>52.18</v>
      </c>
      <c r="AA50" s="41">
        <v>52.81</v>
      </c>
      <c r="AB50" s="104">
        <v>3832900</v>
      </c>
      <c r="AC50" s="41">
        <v>52.6</v>
      </c>
      <c r="AD50" s="2">
        <f t="shared" si="0"/>
        <v>1.7199999999999989</v>
      </c>
      <c r="AE50" s="138">
        <f t="shared" si="1"/>
        <v>3.6044908410478582E-2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55.650399999999998</v>
      </c>
      <c r="Q51" s="2"/>
      <c r="R51" s="34"/>
      <c r="T51" s="108" t="s">
        <v>105</v>
      </c>
      <c r="U51" s="106" t="s">
        <v>598</v>
      </c>
      <c r="W51" s="110">
        <v>42692</v>
      </c>
      <c r="X51" s="41">
        <v>50.59</v>
      </c>
      <c r="Y51" s="41">
        <v>52.39</v>
      </c>
      <c r="Z51" s="41">
        <v>50.59</v>
      </c>
      <c r="AA51" s="41">
        <v>50.97</v>
      </c>
      <c r="AB51" s="104">
        <v>5421700</v>
      </c>
      <c r="AC51" s="41">
        <v>50.77</v>
      </c>
      <c r="AD51" s="2">
        <f t="shared" si="0"/>
        <v>1.7999999999999972</v>
      </c>
      <c r="AE51" s="138">
        <f t="shared" si="1"/>
        <v>9.3439363817098275E-3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55.115299999999998</v>
      </c>
      <c r="Q52" s="2"/>
      <c r="R52" s="34"/>
      <c r="T52" s="108" t="s">
        <v>106</v>
      </c>
      <c r="U52" s="106" t="s">
        <v>472</v>
      </c>
      <c r="W52" s="110">
        <v>42691</v>
      </c>
      <c r="X52" s="41">
        <v>51.53</v>
      </c>
      <c r="Y52" s="41">
        <v>52.25</v>
      </c>
      <c r="Z52" s="41">
        <v>50.38</v>
      </c>
      <c r="AA52" s="41">
        <v>50.5</v>
      </c>
      <c r="AB52" s="104">
        <v>3544400</v>
      </c>
      <c r="AC52" s="41">
        <v>50.3</v>
      </c>
      <c r="AD52" s="2">
        <f t="shared" si="0"/>
        <v>1.8699999999999974</v>
      </c>
      <c r="AE52" s="138">
        <f t="shared" si="1"/>
        <v>-6.3216120110628493E-3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54.580199999999998</v>
      </c>
      <c r="Q53" s="2"/>
      <c r="R53" s="34"/>
      <c r="T53" s="108" t="s">
        <v>107</v>
      </c>
      <c r="U53" s="107">
        <v>3991586</v>
      </c>
      <c r="W53" s="110">
        <v>42690</v>
      </c>
      <c r="X53" s="41">
        <v>50.33</v>
      </c>
      <c r="Y53" s="41">
        <v>51.39</v>
      </c>
      <c r="Z53" s="41">
        <v>49.71</v>
      </c>
      <c r="AA53" s="41">
        <v>50.82</v>
      </c>
      <c r="AB53" s="104">
        <v>3351400</v>
      </c>
      <c r="AC53" s="41">
        <v>50.62</v>
      </c>
      <c r="AD53" s="2">
        <f t="shared" si="0"/>
        <v>1.6799999999999997</v>
      </c>
      <c r="AE53" s="138">
        <f t="shared" si="1"/>
        <v>4.5643976979559131E-3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54.045099999999998</v>
      </c>
      <c r="Q54" s="2"/>
      <c r="R54" s="34"/>
      <c r="T54" s="108" t="s">
        <v>110</v>
      </c>
      <c r="U54" s="107">
        <v>4372350</v>
      </c>
      <c r="W54" s="110">
        <v>42689</v>
      </c>
      <c r="X54" s="41">
        <v>48.73</v>
      </c>
      <c r="Y54" s="41">
        <v>50.78</v>
      </c>
      <c r="Z54" s="41">
        <v>48.68</v>
      </c>
      <c r="AA54" s="41">
        <v>50.59</v>
      </c>
      <c r="AB54" s="104">
        <v>6937000</v>
      </c>
      <c r="AC54" s="41">
        <v>50.39</v>
      </c>
      <c r="AD54" s="2">
        <f t="shared" si="0"/>
        <v>2.1000000000000014</v>
      </c>
      <c r="AE54" s="138">
        <f t="shared" si="1"/>
        <v>5.2422723475354926E-2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53.51</v>
      </c>
      <c r="Q55" s="2"/>
      <c r="R55" s="34"/>
      <c r="T55" s="108" t="s">
        <v>108</v>
      </c>
      <c r="U55" s="106" t="s">
        <v>599</v>
      </c>
      <c r="W55" s="110">
        <v>42688</v>
      </c>
      <c r="X55" s="41">
        <v>47.13</v>
      </c>
      <c r="Y55" s="41">
        <v>48.26</v>
      </c>
      <c r="Z55" s="41">
        <v>46.61</v>
      </c>
      <c r="AA55" s="41">
        <v>48.07</v>
      </c>
      <c r="AB55" s="104">
        <v>6876600</v>
      </c>
      <c r="AC55" s="41">
        <v>47.88</v>
      </c>
      <c r="AD55" s="2">
        <f t="shared" si="0"/>
        <v>1.6499999999999986</v>
      </c>
      <c r="AE55" s="138">
        <f t="shared" si="1"/>
        <v>1.0339734121122657E-2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52.974899999999998</v>
      </c>
      <c r="Q56" s="2"/>
      <c r="R56" s="34"/>
      <c r="T56" s="108" t="s">
        <v>111</v>
      </c>
      <c r="U56" s="106" t="s">
        <v>129</v>
      </c>
      <c r="W56" s="110">
        <v>42685</v>
      </c>
      <c r="X56" s="41">
        <v>48.95</v>
      </c>
      <c r="Y56" s="41">
        <v>49.22</v>
      </c>
      <c r="Z56" s="41">
        <v>47.54</v>
      </c>
      <c r="AA56" s="41">
        <v>47.58</v>
      </c>
      <c r="AB56" s="104">
        <v>3538200</v>
      </c>
      <c r="AC56" s="41">
        <v>47.39</v>
      </c>
      <c r="AD56" s="2">
        <f t="shared" si="0"/>
        <v>1.6799999999999997</v>
      </c>
      <c r="AE56" s="138">
        <f t="shared" si="1"/>
        <v>-4.1464401294498354E-2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52.439799999999998</v>
      </c>
      <c r="Q57" s="2"/>
      <c r="R57" s="34"/>
      <c r="T57" s="108" t="s">
        <v>112</v>
      </c>
      <c r="U57" s="106">
        <v>-19.920000000000002</v>
      </c>
      <c r="W57" s="110">
        <v>42684</v>
      </c>
      <c r="X57" s="41">
        <v>48.65</v>
      </c>
      <c r="Y57" s="41">
        <v>50.34</v>
      </c>
      <c r="Z57" s="41">
        <v>48.57</v>
      </c>
      <c r="AA57" s="41">
        <v>49.64</v>
      </c>
      <c r="AB57" s="104">
        <v>3148100</v>
      </c>
      <c r="AC57" s="41">
        <v>49.44</v>
      </c>
      <c r="AD57" s="2">
        <f t="shared" si="0"/>
        <v>1.7700000000000031</v>
      </c>
      <c r="AE57" s="138">
        <f t="shared" si="1"/>
        <v>1.2907191149354569E-2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51.904699999999998</v>
      </c>
      <c r="Q58" s="2"/>
      <c r="R58" s="34"/>
      <c r="T58" s="108" t="s">
        <v>109</v>
      </c>
      <c r="U58" s="106" t="s">
        <v>600</v>
      </c>
      <c r="W58" s="110">
        <v>42683</v>
      </c>
      <c r="X58" s="41">
        <v>47.61</v>
      </c>
      <c r="Y58" s="41">
        <v>49.66</v>
      </c>
      <c r="Z58" s="41">
        <v>47.54</v>
      </c>
      <c r="AA58" s="41">
        <v>49</v>
      </c>
      <c r="AB58" s="104">
        <v>4343300</v>
      </c>
      <c r="AC58" s="41">
        <v>48.81</v>
      </c>
      <c r="AD58" s="2">
        <f t="shared" si="0"/>
        <v>2.1199999999999974</v>
      </c>
      <c r="AE58" s="138">
        <f t="shared" si="1"/>
        <v>2.64984227129339E-2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51.369599999999998</v>
      </c>
      <c r="W59" s="110">
        <v>42682</v>
      </c>
      <c r="X59" s="41">
        <v>46.88</v>
      </c>
      <c r="Y59" s="41">
        <v>48.05</v>
      </c>
      <c r="Z59" s="41">
        <v>46.8</v>
      </c>
      <c r="AA59" s="41">
        <v>47.74</v>
      </c>
      <c r="AB59" s="104">
        <v>2888700</v>
      </c>
      <c r="AC59" s="41">
        <v>47.55</v>
      </c>
      <c r="AD59" s="2">
        <f t="shared" si="0"/>
        <v>1.25</v>
      </c>
      <c r="AE59" s="138">
        <f t="shared" si="1"/>
        <v>6.3492063492063266E-3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50.834499999999998</v>
      </c>
      <c r="W60" s="110">
        <v>42681</v>
      </c>
      <c r="X60" s="41">
        <v>47.52</v>
      </c>
      <c r="Y60" s="41">
        <v>47.77</v>
      </c>
      <c r="Z60" s="41">
        <v>46.91</v>
      </c>
      <c r="AA60" s="41">
        <v>47.44</v>
      </c>
      <c r="AB60" s="104">
        <v>3424600</v>
      </c>
      <c r="AC60" s="41">
        <v>47.25</v>
      </c>
      <c r="AD60" s="2">
        <f t="shared" si="0"/>
        <v>0.86000000000000654</v>
      </c>
      <c r="AE60" s="138">
        <f t="shared" si="1"/>
        <v>2.1842560553633206E-2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50.299399999999999</v>
      </c>
      <c r="W61" s="110">
        <v>42678</v>
      </c>
      <c r="X61" s="41">
        <v>46.91</v>
      </c>
      <c r="Y61" s="41">
        <v>47.53</v>
      </c>
      <c r="Z61" s="41">
        <v>46.26</v>
      </c>
      <c r="AA61" s="41">
        <v>46.42</v>
      </c>
      <c r="AB61" s="104">
        <v>3591500</v>
      </c>
      <c r="AC61" s="41">
        <v>46.24</v>
      </c>
      <c r="AD61" s="2">
        <f t="shared" si="0"/>
        <v>1.2700000000000031</v>
      </c>
      <c r="AE61" s="138">
        <f t="shared" si="1"/>
        <v>-1.407249466950955E-2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49.764299999999999</v>
      </c>
      <c r="W62" s="110">
        <v>42677</v>
      </c>
      <c r="X62" s="41">
        <v>47.51</v>
      </c>
      <c r="Y62" s="41">
        <v>48.35</v>
      </c>
      <c r="Z62" s="41">
        <v>46.88</v>
      </c>
      <c r="AA62" s="41">
        <v>47.09</v>
      </c>
      <c r="AB62" s="104">
        <v>2554800</v>
      </c>
      <c r="AC62" s="41">
        <v>46.9</v>
      </c>
      <c r="AD62" s="2">
        <f t="shared" si="0"/>
        <v>1.4699999999999989</v>
      </c>
      <c r="AE62" s="138">
        <f t="shared" si="1"/>
        <v>0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49.229199999999999</v>
      </c>
      <c r="W63" s="110">
        <v>42676</v>
      </c>
      <c r="X63" s="41">
        <v>47.01</v>
      </c>
      <c r="Y63" s="41">
        <v>47.45</v>
      </c>
      <c r="Z63" s="41">
        <v>46.06</v>
      </c>
      <c r="AA63" s="41">
        <v>47.09</v>
      </c>
      <c r="AB63" s="104">
        <v>4800700</v>
      </c>
      <c r="AC63" s="41">
        <v>46.9</v>
      </c>
      <c r="AD63" s="2">
        <f t="shared" si="0"/>
        <v>1.3900000000000006</v>
      </c>
      <c r="AE63" s="138">
        <f t="shared" si="1"/>
        <v>-1.5946286193873282E-2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48.694099999999999</v>
      </c>
      <c r="W64" s="110">
        <v>42675</v>
      </c>
      <c r="X64" s="41">
        <v>48.52</v>
      </c>
      <c r="Y64" s="41">
        <v>48.76</v>
      </c>
      <c r="Z64" s="41">
        <v>46.81</v>
      </c>
      <c r="AA64" s="41">
        <v>47.85</v>
      </c>
      <c r="AB64" s="104">
        <v>4069800</v>
      </c>
      <c r="AC64" s="41">
        <v>47.66</v>
      </c>
      <c r="AD64" s="2">
        <f t="shared" si="0"/>
        <v>1.9499999999999957</v>
      </c>
      <c r="AE64" s="138">
        <f t="shared" si="1"/>
        <v>-2.511511092507468E-3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48.158999999999999</v>
      </c>
      <c r="W65" s="110">
        <v>42674</v>
      </c>
      <c r="X65" s="41">
        <v>50.08</v>
      </c>
      <c r="Y65" s="41">
        <v>50.25</v>
      </c>
      <c r="Z65" s="41">
        <v>47.81</v>
      </c>
      <c r="AA65" s="41">
        <v>47.97</v>
      </c>
      <c r="AB65" s="104">
        <v>4938200</v>
      </c>
      <c r="AC65" s="41">
        <v>47.78</v>
      </c>
      <c r="AD65" s="2">
        <f t="shared" si="0"/>
        <v>2.4399999999999977</v>
      </c>
      <c r="AE65" s="138">
        <f t="shared" si="1"/>
        <v>-4.6307385229540921E-2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42671</v>
      </c>
      <c r="X66" s="41">
        <v>50.39</v>
      </c>
      <c r="Y66" s="41">
        <v>51.67</v>
      </c>
      <c r="Z66" s="41">
        <v>50.02</v>
      </c>
      <c r="AA66" s="41">
        <v>50.3</v>
      </c>
      <c r="AB66" s="104">
        <v>3224000</v>
      </c>
      <c r="AC66" s="41">
        <v>50.1</v>
      </c>
      <c r="AD66" s="2">
        <f t="shared" si="0"/>
        <v>1.6499999999999986</v>
      </c>
      <c r="AE66" s="138">
        <f t="shared" si="1"/>
        <v>-2.3894862604539879E-3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42670</v>
      </c>
      <c r="X67" s="41">
        <v>50.7</v>
      </c>
      <c r="Y67" s="41">
        <v>51.28</v>
      </c>
      <c r="Z67" s="41">
        <v>49.88</v>
      </c>
      <c r="AA67" s="41">
        <v>50.42</v>
      </c>
      <c r="AB67" s="104">
        <v>4812700</v>
      </c>
      <c r="AC67" s="41">
        <v>50.22</v>
      </c>
      <c r="AD67" s="2">
        <f>Y67-Z67</f>
        <v>1.3999999999999986</v>
      </c>
      <c r="AE67" s="138">
        <f>AC67/AC68-1</f>
        <v>3.1961646024769585E-3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42669</v>
      </c>
      <c r="X68" s="41">
        <v>52.05</v>
      </c>
      <c r="Y68" s="41">
        <v>53.01</v>
      </c>
      <c r="Z68" s="41">
        <v>48.67</v>
      </c>
      <c r="AA68" s="41">
        <v>50.26</v>
      </c>
      <c r="AB68" s="104">
        <v>8766100</v>
      </c>
      <c r="AC68" s="41">
        <v>50.06</v>
      </c>
      <c r="AD68" s="2">
        <f>Y68-Z68</f>
        <v>4.3399999999999963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42766</v>
      </c>
      <c r="X2" s="10">
        <v>108.13</v>
      </c>
      <c r="Y2" s="10">
        <v>108.58</v>
      </c>
      <c r="Z2" s="10">
        <v>106.22</v>
      </c>
      <c r="AA2" s="10">
        <v>106.58</v>
      </c>
      <c r="AB2" s="95">
        <v>4458400</v>
      </c>
      <c r="AC2" s="10">
        <v>106.58</v>
      </c>
      <c r="AD2" s="2">
        <f>Y2-Z2</f>
        <v>2.3599999999999994</v>
      </c>
      <c r="AE2" s="138">
        <f>AC2/AC3-1</f>
        <v>-1.3148148148148131E-2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107.7</v>
      </c>
      <c r="W3" s="133">
        <v>42765</v>
      </c>
      <c r="X3" s="10">
        <v>108.94</v>
      </c>
      <c r="Y3" s="10">
        <v>108.96</v>
      </c>
      <c r="Z3" s="10">
        <v>106.34</v>
      </c>
      <c r="AA3" s="10">
        <v>108</v>
      </c>
      <c r="AB3" s="95">
        <v>5316100</v>
      </c>
      <c r="AC3" s="10">
        <v>108</v>
      </c>
      <c r="AD3" s="2">
        <f t="shared" ref="AD3:AD66" si="0">Y3-Z3</f>
        <v>2.6199999999999903</v>
      </c>
      <c r="AE3" s="138">
        <f t="shared" ref="AE3:AE66" si="1">AC3/AC4-1</f>
        <v>-1.0989010989011061E-2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107.7</v>
      </c>
      <c r="R4" s="526">
        <v>1.0500000000000001E-2</v>
      </c>
      <c r="W4" s="133">
        <v>42762</v>
      </c>
      <c r="X4" s="10">
        <v>110.35</v>
      </c>
      <c r="Y4" s="10">
        <v>110.36</v>
      </c>
      <c r="Z4" s="10">
        <v>108.14</v>
      </c>
      <c r="AA4" s="10">
        <v>109.2</v>
      </c>
      <c r="AB4" s="95">
        <v>3555400</v>
      </c>
      <c r="AC4" s="10">
        <v>109.2</v>
      </c>
      <c r="AD4" s="2">
        <f t="shared" si="0"/>
        <v>2.2199999999999989</v>
      </c>
      <c r="AE4" s="138">
        <f t="shared" si="1"/>
        <v>-8.6246028143440734E-3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42761</v>
      </c>
      <c r="X5" s="10">
        <v>110.25</v>
      </c>
      <c r="Y5" s="10">
        <v>111.38</v>
      </c>
      <c r="Z5" s="10">
        <v>109.48</v>
      </c>
      <c r="AA5" s="10">
        <v>110.15</v>
      </c>
      <c r="AB5" s="95">
        <v>4607200</v>
      </c>
      <c r="AC5" s="10">
        <v>110.15</v>
      </c>
      <c r="AD5" s="2">
        <f t="shared" si="0"/>
        <v>1.8999999999999915</v>
      </c>
      <c r="AE5" s="138">
        <f t="shared" si="1"/>
        <v>-2.4452092012315907E-3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109.29</v>
      </c>
      <c r="Y6" s="10">
        <v>111</v>
      </c>
      <c r="Z6" s="10">
        <v>109.01</v>
      </c>
      <c r="AA6" s="10">
        <v>110.42</v>
      </c>
      <c r="AB6" s="95">
        <v>5137900</v>
      </c>
      <c r="AC6" s="10">
        <v>110.42</v>
      </c>
      <c r="AD6" s="2">
        <f t="shared" si="0"/>
        <v>1.9899999999999949</v>
      </c>
      <c r="AE6" s="138">
        <f t="shared" si="1"/>
        <v>1.5636497424576845E-2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42759</v>
      </c>
      <c r="X7" s="10">
        <v>108.15</v>
      </c>
      <c r="Y7" s="10">
        <v>109.25</v>
      </c>
      <c r="Z7" s="10">
        <v>107.6</v>
      </c>
      <c r="AA7" s="10">
        <v>108.72</v>
      </c>
      <c r="AB7" s="95">
        <v>4552100</v>
      </c>
      <c r="AC7" s="10">
        <v>108.72</v>
      </c>
      <c r="AD7" s="2">
        <f t="shared" si="0"/>
        <v>1.6500000000000057</v>
      </c>
      <c r="AE7" s="138">
        <f t="shared" si="1"/>
        <v>6.7598851745531707E-3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108.64</v>
      </c>
      <c r="Y8" s="10">
        <v>108.64</v>
      </c>
      <c r="Z8" s="10">
        <v>106.93</v>
      </c>
      <c r="AA8" s="10">
        <v>107.99</v>
      </c>
      <c r="AB8" s="95">
        <v>3853600</v>
      </c>
      <c r="AC8" s="10">
        <v>107.99</v>
      </c>
      <c r="AD8" s="2">
        <f t="shared" si="0"/>
        <v>1.7099999999999937</v>
      </c>
      <c r="AE8" s="138">
        <f t="shared" si="1"/>
        <v>-5.6169429097605583E-3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106.83</v>
      </c>
      <c r="Y9" s="10">
        <v>108.64</v>
      </c>
      <c r="Z9" s="10">
        <v>106.61</v>
      </c>
      <c r="AA9" s="10">
        <v>108.6</v>
      </c>
      <c r="AB9" s="95">
        <v>6288300</v>
      </c>
      <c r="AC9" s="10">
        <v>108.6</v>
      </c>
      <c r="AD9" s="2">
        <f t="shared" si="0"/>
        <v>2.0300000000000011</v>
      </c>
      <c r="AE9" s="138">
        <f t="shared" si="1"/>
        <v>2.2213855421686635E-2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42754</v>
      </c>
      <c r="X10" s="10">
        <v>108.21</v>
      </c>
      <c r="Y10" s="10">
        <v>108.98</v>
      </c>
      <c r="Z10" s="10">
        <v>105.44</v>
      </c>
      <c r="AA10" s="10">
        <v>106.24</v>
      </c>
      <c r="AB10" s="95">
        <v>10078700</v>
      </c>
      <c r="AC10" s="10">
        <v>106.24</v>
      </c>
      <c r="AD10" s="2">
        <f t="shared" si="0"/>
        <v>3.5400000000000063</v>
      </c>
      <c r="AE10" s="138">
        <f t="shared" si="1"/>
        <v>2.3802640454852142E-2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T11" s="43"/>
      <c r="U11" s="33"/>
      <c r="V11" s="11"/>
      <c r="W11" s="99">
        <v>42753</v>
      </c>
      <c r="X11" s="10">
        <v>102.26</v>
      </c>
      <c r="Y11" s="10">
        <v>104.37</v>
      </c>
      <c r="Z11" s="10">
        <v>101.53</v>
      </c>
      <c r="AA11" s="10">
        <v>103.77</v>
      </c>
      <c r="AB11" s="95">
        <v>5356800</v>
      </c>
      <c r="AC11" s="10">
        <v>103.77</v>
      </c>
      <c r="AD11" s="2">
        <f t="shared" si="0"/>
        <v>2.8400000000000034</v>
      </c>
      <c r="AE11" s="138">
        <f t="shared" si="1"/>
        <v>3.8695946599593967E-3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42752</v>
      </c>
      <c r="X12" s="10">
        <v>104.7</v>
      </c>
      <c r="Y12" s="10">
        <v>104.82</v>
      </c>
      <c r="Z12" s="10">
        <v>102.85</v>
      </c>
      <c r="AA12" s="10">
        <v>103.37</v>
      </c>
      <c r="AB12" s="95">
        <v>3398400</v>
      </c>
      <c r="AC12" s="10">
        <v>103.37</v>
      </c>
      <c r="AD12" s="2">
        <f t="shared" si="0"/>
        <v>1.9699999999999989</v>
      </c>
      <c r="AE12" s="138">
        <f t="shared" si="1"/>
        <v>-1.7862232779097376E-2</v>
      </c>
    </row>
    <row r="13" spans="1:31" x14ac:dyDescent="0.25">
      <c r="T13" s="67"/>
      <c r="W13" s="133">
        <v>42748</v>
      </c>
      <c r="X13" s="10">
        <v>104.51</v>
      </c>
      <c r="Y13" s="10">
        <v>105.45</v>
      </c>
      <c r="Z13" s="10">
        <v>104.28</v>
      </c>
      <c r="AA13" s="10">
        <v>105.25</v>
      </c>
      <c r="AB13" s="95">
        <v>2743400</v>
      </c>
      <c r="AC13" s="10">
        <v>105.25</v>
      </c>
      <c r="AD13" s="2">
        <f t="shared" si="0"/>
        <v>1.1700000000000017</v>
      </c>
      <c r="AE13" s="138">
        <f t="shared" si="1"/>
        <v>5.2531041069723283E-3</v>
      </c>
    </row>
    <row r="14" spans="1:31" x14ac:dyDescent="0.25">
      <c r="W14" s="133">
        <v>42747</v>
      </c>
      <c r="X14" s="10">
        <v>104.27</v>
      </c>
      <c r="Y14" s="10">
        <v>104.96</v>
      </c>
      <c r="Z14" s="10">
        <v>103.35</v>
      </c>
      <c r="AA14" s="10">
        <v>104.7</v>
      </c>
      <c r="AB14" s="95">
        <v>2395800</v>
      </c>
      <c r="AC14" s="10">
        <v>104.7</v>
      </c>
      <c r="AD14" s="2">
        <f t="shared" si="0"/>
        <v>1.6099999999999994</v>
      </c>
      <c r="AE14" s="138">
        <f t="shared" si="1"/>
        <v>4.1239090821905133E-3</v>
      </c>
    </row>
    <row r="15" spans="1:31" x14ac:dyDescent="0.25">
      <c r="W15" s="133">
        <v>42746</v>
      </c>
      <c r="X15" s="10">
        <v>103.35</v>
      </c>
      <c r="Y15" s="10">
        <v>104.83</v>
      </c>
      <c r="Z15" s="10">
        <v>103.03</v>
      </c>
      <c r="AA15" s="10">
        <v>104.27</v>
      </c>
      <c r="AB15" s="95">
        <v>2842100</v>
      </c>
      <c r="AC15" s="10">
        <v>104.27</v>
      </c>
      <c r="AD15" s="2">
        <f t="shared" si="0"/>
        <v>1.7999999999999972</v>
      </c>
      <c r="AE15" s="138">
        <f t="shared" si="1"/>
        <v>8.218913169599551E-3</v>
      </c>
    </row>
    <row r="16" spans="1:31" x14ac:dyDescent="0.25">
      <c r="W16" s="133">
        <v>42745</v>
      </c>
      <c r="X16" s="10">
        <v>102.56</v>
      </c>
      <c r="Y16" s="10">
        <v>104.24</v>
      </c>
      <c r="Z16" s="10">
        <v>101.91</v>
      </c>
      <c r="AA16" s="10">
        <v>103.42</v>
      </c>
      <c r="AB16" s="95">
        <v>3562700</v>
      </c>
      <c r="AC16" s="10">
        <v>103.42</v>
      </c>
      <c r="AD16" s="2">
        <f t="shared" si="0"/>
        <v>2.3299999999999983</v>
      </c>
      <c r="AE16" s="138">
        <f t="shared" si="1"/>
        <v>9.7637180238234755E-3</v>
      </c>
    </row>
    <row r="17" spans="1:31" x14ac:dyDescent="0.25">
      <c r="W17" s="133">
        <v>42744</v>
      </c>
      <c r="X17" s="10">
        <v>103.73</v>
      </c>
      <c r="Y17" s="10">
        <v>103.74</v>
      </c>
      <c r="Z17" s="10">
        <v>101.9</v>
      </c>
      <c r="AA17" s="10">
        <v>102.42</v>
      </c>
      <c r="AB17" s="95">
        <v>2968600</v>
      </c>
      <c r="AC17" s="10">
        <v>102.42</v>
      </c>
      <c r="AD17" s="2">
        <f t="shared" si="0"/>
        <v>1.8399999999999892</v>
      </c>
      <c r="AE17" s="138">
        <f t="shared" si="1"/>
        <v>-7.4619633685434339E-3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42741</v>
      </c>
      <c r="X18" s="10">
        <v>102.03</v>
      </c>
      <c r="Y18" s="10">
        <v>103.77</v>
      </c>
      <c r="Z18" s="10">
        <v>101.2</v>
      </c>
      <c r="AA18" s="10">
        <v>103.19</v>
      </c>
      <c r="AB18" s="95">
        <v>3862400</v>
      </c>
      <c r="AC18" s="10">
        <v>103.19</v>
      </c>
      <c r="AD18" s="2">
        <f t="shared" si="0"/>
        <v>2.5699999999999932</v>
      </c>
      <c r="AE18" s="138">
        <f t="shared" si="1"/>
        <v>1.0378928816214605E-2</v>
      </c>
    </row>
    <row r="19" spans="1:31" x14ac:dyDescent="0.25">
      <c r="W19" s="133">
        <v>42740</v>
      </c>
      <c r="X19" s="10">
        <v>103.03</v>
      </c>
      <c r="Y19" s="10">
        <v>103.36</v>
      </c>
      <c r="Z19" s="10">
        <v>101.22</v>
      </c>
      <c r="AA19" s="10">
        <v>102.13</v>
      </c>
      <c r="AB19" s="95">
        <v>4180400</v>
      </c>
      <c r="AC19" s="10">
        <v>102.13</v>
      </c>
      <c r="AD19" s="2">
        <f t="shared" si="0"/>
        <v>2.1400000000000006</v>
      </c>
      <c r="AE19" s="138">
        <f t="shared" si="1"/>
        <v>-9.7925150281171769E-3</v>
      </c>
    </row>
    <row r="20" spans="1:31" x14ac:dyDescent="0.25">
      <c r="W20" s="133">
        <v>42739</v>
      </c>
      <c r="X20" s="10">
        <v>102.89</v>
      </c>
      <c r="Y20" s="10">
        <v>104.31</v>
      </c>
      <c r="Z20" s="10">
        <v>102.51</v>
      </c>
      <c r="AA20" s="10">
        <v>103.14</v>
      </c>
      <c r="AB20" s="95">
        <v>3660200</v>
      </c>
      <c r="AC20" s="10">
        <v>103.14</v>
      </c>
      <c r="AD20" s="2">
        <f t="shared" si="0"/>
        <v>1.7999999999999972</v>
      </c>
      <c r="AE20" s="138">
        <f t="shared" si="1"/>
        <v>6.0476004682012974E-3</v>
      </c>
    </row>
    <row r="21" spans="1:31" x14ac:dyDescent="0.25">
      <c r="W21" s="40">
        <v>42738</v>
      </c>
      <c r="X21" s="10">
        <v>104.48</v>
      </c>
      <c r="Y21" s="10">
        <v>105.29</v>
      </c>
      <c r="Z21" s="10">
        <v>102.07</v>
      </c>
      <c r="AA21" s="10">
        <v>102.52</v>
      </c>
      <c r="AB21" s="95">
        <v>3822700</v>
      </c>
      <c r="AC21" s="10">
        <v>102.52</v>
      </c>
      <c r="AD21" s="2">
        <f t="shared" si="0"/>
        <v>3.2200000000000131</v>
      </c>
      <c r="AE21" s="138">
        <f t="shared" si="1"/>
        <v>-1.1188271604938405E-2</v>
      </c>
    </row>
    <row r="22" spans="1:31" x14ac:dyDescent="0.25">
      <c r="W22" s="133">
        <v>42734</v>
      </c>
      <c r="X22" s="10">
        <v>104.18</v>
      </c>
      <c r="Y22" s="10">
        <v>104.84</v>
      </c>
      <c r="Z22" s="10">
        <v>103.25</v>
      </c>
      <c r="AA22" s="10">
        <v>103.68</v>
      </c>
      <c r="AB22" s="95">
        <v>2913800</v>
      </c>
      <c r="AC22" s="10">
        <v>103.68</v>
      </c>
      <c r="AD22" s="2">
        <f t="shared" si="0"/>
        <v>1.5900000000000034</v>
      </c>
      <c r="AE22" s="138">
        <f t="shared" si="1"/>
        <v>-7.0867649875502314E-3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42733</v>
      </c>
      <c r="X23" s="10">
        <v>104.88</v>
      </c>
      <c r="Y23" s="10">
        <v>105.25</v>
      </c>
      <c r="Z23" s="10">
        <v>103.99</v>
      </c>
      <c r="AA23" s="10">
        <v>104.42</v>
      </c>
      <c r="AB23" s="95">
        <v>2121200</v>
      </c>
      <c r="AC23" s="10">
        <v>104.42</v>
      </c>
      <c r="AD23" s="2">
        <f t="shared" si="0"/>
        <v>1.2600000000000051</v>
      </c>
      <c r="AE23" s="138">
        <f t="shared" si="1"/>
        <v>-3.2455135547919678E-3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42732</v>
      </c>
      <c r="X24" s="10">
        <v>105.75</v>
      </c>
      <c r="Y24" s="10">
        <v>106.32</v>
      </c>
      <c r="Z24" s="10">
        <v>104.59</v>
      </c>
      <c r="AA24" s="10">
        <v>104.76</v>
      </c>
      <c r="AB24" s="95">
        <v>1766400</v>
      </c>
      <c r="AC24" s="10">
        <v>104.76</v>
      </c>
      <c r="AD24" s="2">
        <f t="shared" si="0"/>
        <v>1.7299999999999898</v>
      </c>
      <c r="AE24" s="138">
        <f t="shared" si="1"/>
        <v>-8.9868508182763263E-3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42731</v>
      </c>
      <c r="X25" s="10">
        <v>105.51</v>
      </c>
      <c r="Y25" s="10">
        <v>105.93</v>
      </c>
      <c r="Z25" s="10">
        <v>105.21</v>
      </c>
      <c r="AA25" s="10">
        <v>105.71</v>
      </c>
      <c r="AB25" s="95">
        <v>1517500</v>
      </c>
      <c r="AC25" s="10">
        <v>105.71</v>
      </c>
      <c r="AD25" s="2">
        <f t="shared" si="0"/>
        <v>0.72000000000001307</v>
      </c>
      <c r="AE25" s="138">
        <f t="shared" si="1"/>
        <v>5.0389807948278964E-3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42727</v>
      </c>
      <c r="X26" s="10">
        <v>105.23</v>
      </c>
      <c r="Y26" s="10">
        <v>105.27</v>
      </c>
      <c r="Z26" s="10">
        <v>104.32</v>
      </c>
      <c r="AA26" s="10">
        <v>105.18</v>
      </c>
      <c r="AB26" s="95">
        <v>2146200</v>
      </c>
      <c r="AC26" s="10">
        <v>105.18</v>
      </c>
      <c r="AD26" s="2">
        <f t="shared" si="0"/>
        <v>0.95000000000000284</v>
      </c>
      <c r="AE26" s="138">
        <f t="shared" si="1"/>
        <v>-9.5066070919247458E-5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42726</v>
      </c>
      <c r="X27" s="10">
        <v>104.12</v>
      </c>
      <c r="Y27" s="10">
        <v>105.28</v>
      </c>
      <c r="Z27" s="10">
        <v>103.37</v>
      </c>
      <c r="AA27" s="10">
        <v>105.19</v>
      </c>
      <c r="AB27" s="95">
        <v>2994800</v>
      </c>
      <c r="AC27" s="10">
        <v>105.19</v>
      </c>
      <c r="AD27" s="2">
        <f t="shared" si="0"/>
        <v>1.9099999999999966</v>
      </c>
      <c r="AE27" s="138">
        <f t="shared" si="1"/>
        <v>5.1600573339702915E-3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42725</v>
      </c>
      <c r="X28" s="10">
        <v>104.7</v>
      </c>
      <c r="Y28" s="10">
        <v>105.55</v>
      </c>
      <c r="Z28" s="10">
        <v>104.05</v>
      </c>
      <c r="AA28" s="10">
        <v>104.65</v>
      </c>
      <c r="AB28" s="95">
        <v>2210900</v>
      </c>
      <c r="AC28" s="10">
        <v>104.65</v>
      </c>
      <c r="AD28" s="2">
        <f t="shared" si="0"/>
        <v>1.5</v>
      </c>
      <c r="AE28" s="138">
        <f t="shared" si="1"/>
        <v>0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42724</v>
      </c>
      <c r="X29" s="10">
        <v>103.81</v>
      </c>
      <c r="Y29" s="10">
        <v>104.77</v>
      </c>
      <c r="Z29" s="10">
        <v>103.54</v>
      </c>
      <c r="AA29" s="10">
        <v>104.65</v>
      </c>
      <c r="AB29" s="95">
        <v>3024000</v>
      </c>
      <c r="AC29" s="10">
        <v>104.65</v>
      </c>
      <c r="AD29" s="2">
        <f t="shared" si="0"/>
        <v>1.2299999999999898</v>
      </c>
      <c r="AE29" s="138">
        <f t="shared" si="1"/>
        <v>1.2088974854932211E-2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42723</v>
      </c>
      <c r="X30" s="10">
        <v>103.08</v>
      </c>
      <c r="Y30" s="10">
        <v>103.89</v>
      </c>
      <c r="Z30" s="10">
        <v>102.63</v>
      </c>
      <c r="AA30" s="10">
        <v>103.4</v>
      </c>
      <c r="AB30" s="95">
        <v>2849700</v>
      </c>
      <c r="AC30" s="10">
        <v>103.4</v>
      </c>
      <c r="AD30" s="2">
        <f t="shared" si="0"/>
        <v>1.2600000000000051</v>
      </c>
      <c r="AE30" s="138">
        <f t="shared" si="1"/>
        <v>8.7116445649026986E-4</v>
      </c>
    </row>
    <row r="31" spans="1:31" x14ac:dyDescent="0.25">
      <c r="W31" s="133">
        <v>42720</v>
      </c>
      <c r="X31" s="10">
        <v>104.74</v>
      </c>
      <c r="Y31" s="10">
        <v>104.97</v>
      </c>
      <c r="Z31" s="10">
        <v>103.05</v>
      </c>
      <c r="AA31" s="10">
        <v>103.31</v>
      </c>
      <c r="AB31" s="95">
        <v>6242800</v>
      </c>
      <c r="AC31" s="10">
        <v>103.31</v>
      </c>
      <c r="AD31" s="2">
        <f t="shared" si="0"/>
        <v>1.9200000000000017</v>
      </c>
      <c r="AE31" s="138">
        <f t="shared" si="1"/>
        <v>-1.3087504776461589E-2</v>
      </c>
    </row>
    <row r="32" spans="1:31" x14ac:dyDescent="0.25">
      <c r="W32" s="133">
        <v>42719</v>
      </c>
      <c r="X32" s="10">
        <v>102.98</v>
      </c>
      <c r="Y32" s="10">
        <v>104.94</v>
      </c>
      <c r="Z32" s="10">
        <v>102.51</v>
      </c>
      <c r="AA32" s="10">
        <v>104.68</v>
      </c>
      <c r="AB32" s="95">
        <v>4479800</v>
      </c>
      <c r="AC32" s="10">
        <v>104.68</v>
      </c>
      <c r="AD32" s="2">
        <f t="shared" si="0"/>
        <v>2.4299999999999926</v>
      </c>
      <c r="AE32" s="138">
        <f t="shared" si="1"/>
        <v>1.8089865784866932E-2</v>
      </c>
    </row>
    <row r="33" spans="1:31" x14ac:dyDescent="0.25">
      <c r="W33" s="133">
        <v>42718</v>
      </c>
      <c r="X33" s="10">
        <v>104.25</v>
      </c>
      <c r="Y33" s="10">
        <v>104.83</v>
      </c>
      <c r="Z33" s="10">
        <v>102.67</v>
      </c>
      <c r="AA33" s="10">
        <v>102.82</v>
      </c>
      <c r="AB33" s="95">
        <v>3472200</v>
      </c>
      <c r="AC33" s="10">
        <v>102.82</v>
      </c>
      <c r="AD33" s="2">
        <f t="shared" si="0"/>
        <v>2.1599999999999966</v>
      </c>
      <c r="AE33" s="138">
        <f t="shared" si="1"/>
        <v>-1.1726259131103589E-2</v>
      </c>
    </row>
    <row r="34" spans="1:31" x14ac:dyDescent="0.25">
      <c r="L34" t="s">
        <v>213</v>
      </c>
      <c r="M34" s="2">
        <f>M49+K49-F49</f>
        <v>128.08999999999833</v>
      </c>
      <c r="W34" s="133">
        <v>42717</v>
      </c>
      <c r="X34" s="10">
        <v>104.59</v>
      </c>
      <c r="Y34" s="10">
        <v>104.74</v>
      </c>
      <c r="Z34" s="10">
        <v>103.12</v>
      </c>
      <c r="AA34" s="10">
        <v>104.04</v>
      </c>
      <c r="AB34" s="95">
        <v>4081800</v>
      </c>
      <c r="AC34" s="10">
        <v>104.04</v>
      </c>
      <c r="AD34" s="2">
        <f t="shared" si="0"/>
        <v>1.6199999999999903</v>
      </c>
      <c r="AE34" s="138">
        <f t="shared" si="1"/>
        <v>-2.6840490797545025E-3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42716</v>
      </c>
      <c r="X35" s="10">
        <v>105.33</v>
      </c>
      <c r="Y35" s="10">
        <v>105.33</v>
      </c>
      <c r="Z35" s="10">
        <v>102.91</v>
      </c>
      <c r="AA35" s="10">
        <v>104.32</v>
      </c>
      <c r="AB35" s="95">
        <v>4135600</v>
      </c>
      <c r="AC35" s="10">
        <v>104.32</v>
      </c>
      <c r="AD35" s="2">
        <f t="shared" si="0"/>
        <v>2.4200000000000017</v>
      </c>
      <c r="AE35" s="138">
        <f t="shared" si="1"/>
        <v>-6.3815601485855966E-3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42713</v>
      </c>
      <c r="X36" s="10">
        <v>104.89</v>
      </c>
      <c r="Y36" s="10">
        <v>105.48</v>
      </c>
      <c r="Z36" s="10">
        <v>104.03</v>
      </c>
      <c r="AA36" s="10">
        <v>104.99</v>
      </c>
      <c r="AB36" s="95">
        <v>4093400</v>
      </c>
      <c r="AC36" s="10">
        <v>104.99</v>
      </c>
      <c r="AD36" s="2">
        <f t="shared" si="0"/>
        <v>1.4500000000000028</v>
      </c>
      <c r="AE36" s="138">
        <f t="shared" si="1"/>
        <v>-3.6063395653412877E-3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42712</v>
      </c>
      <c r="X37" s="10">
        <v>106.32</v>
      </c>
      <c r="Y37" s="10">
        <v>106.62</v>
      </c>
      <c r="Z37" s="10">
        <v>104.74</v>
      </c>
      <c r="AA37" s="10">
        <v>105.37</v>
      </c>
      <c r="AB37" s="95">
        <v>3850300</v>
      </c>
      <c r="AC37" s="10">
        <v>105.37</v>
      </c>
      <c r="AD37" s="2">
        <f t="shared" si="0"/>
        <v>1.8800000000000097</v>
      </c>
      <c r="AE37" s="138">
        <f t="shared" si="1"/>
        <v>-9.0284961911031303E-3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42711</v>
      </c>
      <c r="X38" s="10">
        <v>103.49</v>
      </c>
      <c r="Y38" s="10">
        <v>106.5</v>
      </c>
      <c r="Z38" s="10">
        <v>102.72</v>
      </c>
      <c r="AA38" s="10">
        <v>106.33</v>
      </c>
      <c r="AB38" s="95">
        <v>4892500</v>
      </c>
      <c r="AC38" s="10">
        <v>106.33</v>
      </c>
      <c r="AD38" s="2">
        <f t="shared" si="0"/>
        <v>3.7800000000000011</v>
      </c>
      <c r="AE38" s="138">
        <f t="shared" si="1"/>
        <v>3.0828889966068695E-2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42710</v>
      </c>
      <c r="X39" s="10">
        <v>103</v>
      </c>
      <c r="Y39" s="10">
        <v>103.31</v>
      </c>
      <c r="Z39" s="10">
        <v>102.3</v>
      </c>
      <c r="AA39" s="10">
        <v>103.15</v>
      </c>
      <c r="AB39" s="95">
        <v>3187400</v>
      </c>
      <c r="AC39" s="10">
        <v>103.15</v>
      </c>
      <c r="AD39" s="2">
        <f t="shared" si="0"/>
        <v>1.0100000000000051</v>
      </c>
      <c r="AE39" s="138">
        <f t="shared" si="1"/>
        <v>3.0143912874367462E-3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42709</v>
      </c>
      <c r="X40" s="10">
        <v>103.32</v>
      </c>
      <c r="Y40" s="10">
        <v>103.75</v>
      </c>
      <c r="Z40" s="10">
        <v>102.81</v>
      </c>
      <c r="AA40" s="10">
        <v>102.84</v>
      </c>
      <c r="AB40" s="95">
        <v>3437700</v>
      </c>
      <c r="AC40" s="10">
        <v>102.84</v>
      </c>
      <c r="AD40" s="2">
        <f t="shared" si="0"/>
        <v>0.93999999999999773</v>
      </c>
      <c r="AE40" s="138">
        <f t="shared" si="1"/>
        <v>1.8509498295178339E-3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42706</v>
      </c>
      <c r="X41" s="10">
        <v>103.38</v>
      </c>
      <c r="Y41" s="10">
        <v>103.6</v>
      </c>
      <c r="Z41" s="10">
        <v>102.02</v>
      </c>
      <c r="AA41" s="10">
        <v>102.65</v>
      </c>
      <c r="AB41" s="95">
        <v>3510100</v>
      </c>
      <c r="AC41" s="10">
        <v>102.65</v>
      </c>
      <c r="AD41" s="2">
        <f t="shared" si="0"/>
        <v>1.5799999999999983</v>
      </c>
      <c r="AE41" s="138">
        <f t="shared" si="1"/>
        <v>-7.1573653157944728E-3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42705</v>
      </c>
      <c r="X42" s="10">
        <v>101.84</v>
      </c>
      <c r="Y42" s="10">
        <v>103.96</v>
      </c>
      <c r="Z42" s="10">
        <v>101.61</v>
      </c>
      <c r="AA42" s="10">
        <v>103.39</v>
      </c>
      <c r="AB42" s="95">
        <v>4730600</v>
      </c>
      <c r="AC42" s="10">
        <v>103.39</v>
      </c>
      <c r="AD42" s="2">
        <f t="shared" si="0"/>
        <v>2.3499999999999943</v>
      </c>
      <c r="AE42" s="138">
        <f t="shared" si="1"/>
        <v>2.0329616105792869E-2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116.85</v>
      </c>
      <c r="W43" s="133">
        <v>42704</v>
      </c>
      <c r="X43" s="10">
        <v>101.36</v>
      </c>
      <c r="Y43" s="10">
        <v>102.73</v>
      </c>
      <c r="Z43" s="10">
        <v>101.26</v>
      </c>
      <c r="AA43" s="10">
        <v>101.33</v>
      </c>
      <c r="AB43" s="95">
        <v>6140900</v>
      </c>
      <c r="AC43" s="10">
        <v>101.33</v>
      </c>
      <c r="AD43" s="2">
        <f t="shared" si="0"/>
        <v>1.4699999999999989</v>
      </c>
      <c r="AE43" s="138">
        <f t="shared" si="1"/>
        <v>7.5569255245102607E-3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117.37</v>
      </c>
      <c r="W44" s="133">
        <v>42703</v>
      </c>
      <c r="X44" s="10">
        <v>100.53</v>
      </c>
      <c r="Y44" s="10">
        <v>101.05</v>
      </c>
      <c r="Z44" s="10">
        <v>100.1</v>
      </c>
      <c r="AA44" s="10">
        <v>100.57</v>
      </c>
      <c r="AB44" s="95">
        <v>2936700</v>
      </c>
      <c r="AC44" s="10">
        <v>100.57</v>
      </c>
      <c r="AD44" s="2">
        <f t="shared" si="0"/>
        <v>0.95000000000000284</v>
      </c>
      <c r="AE44" s="138">
        <f t="shared" si="1"/>
        <v>-1.1917767404906465E-3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42702</v>
      </c>
      <c r="X45" s="10">
        <v>101.32</v>
      </c>
      <c r="Y45" s="10">
        <v>101.39</v>
      </c>
      <c r="Z45" s="10">
        <v>100.43</v>
      </c>
      <c r="AA45" s="10">
        <v>100.69</v>
      </c>
      <c r="AB45" s="95">
        <v>3497500</v>
      </c>
      <c r="AC45" s="10">
        <v>100.69</v>
      </c>
      <c r="AD45" s="2">
        <f t="shared" si="0"/>
        <v>0.95999999999999375</v>
      </c>
      <c r="AE45" s="138" t="e">
        <f t="shared" si="1"/>
        <v>#DIV/0!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6" t="s">
        <v>78</v>
      </c>
      <c r="P46" s="636"/>
      <c r="Q46" s="34"/>
      <c r="R46"/>
      <c r="T46" s="87" t="s">
        <v>101</v>
      </c>
      <c r="U46" s="130" t="s">
        <v>129</v>
      </c>
      <c r="W46" s="133">
        <v>42702</v>
      </c>
      <c r="X46" s="10" t="s">
        <v>346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118.47000000000001</v>
      </c>
      <c r="Q47" s="34"/>
      <c r="R47"/>
      <c r="T47" s="87" t="s">
        <v>102</v>
      </c>
      <c r="U47" s="130">
        <v>118.04</v>
      </c>
      <c r="W47" s="133">
        <v>42699</v>
      </c>
      <c r="X47" s="10">
        <v>101.45</v>
      </c>
      <c r="Y47" s="10">
        <v>102.16</v>
      </c>
      <c r="Z47" s="10">
        <v>101.13</v>
      </c>
      <c r="AA47" s="10">
        <v>102.1</v>
      </c>
      <c r="AB47" s="95">
        <v>1680900</v>
      </c>
      <c r="AC47" s="10">
        <v>101.5</v>
      </c>
      <c r="AD47" s="2">
        <f t="shared" si="0"/>
        <v>1.0300000000000011</v>
      </c>
      <c r="AE47" s="138">
        <f t="shared" si="1"/>
        <v>7.044349637860936E-3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117.39300000000001</v>
      </c>
      <c r="Q48" s="34"/>
      <c r="R48"/>
      <c r="T48" s="87" t="s">
        <v>103</v>
      </c>
      <c r="U48" s="130">
        <v>1.3261700000000001</v>
      </c>
      <c r="W48" s="133">
        <v>42697</v>
      </c>
      <c r="X48" s="10">
        <v>100.71</v>
      </c>
      <c r="Y48" s="10">
        <v>101.7</v>
      </c>
      <c r="Z48" s="10">
        <v>100.66</v>
      </c>
      <c r="AA48" s="10">
        <v>101.39</v>
      </c>
      <c r="AB48" s="95">
        <v>3154300</v>
      </c>
      <c r="AC48" s="10">
        <v>100.79</v>
      </c>
      <c r="AD48" s="2">
        <f t="shared" si="0"/>
        <v>1.0400000000000063</v>
      </c>
      <c r="AE48" s="138">
        <f t="shared" si="1"/>
        <v>9.009910901992324E-3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116.31600000000002</v>
      </c>
      <c r="Q49" s="34"/>
      <c r="R49"/>
      <c r="T49" s="87" t="s">
        <v>122</v>
      </c>
      <c r="U49" s="94" t="s">
        <v>482</v>
      </c>
      <c r="W49" s="133">
        <v>42696</v>
      </c>
      <c r="X49" s="10">
        <v>101.1</v>
      </c>
      <c r="Y49" s="10">
        <v>101.22</v>
      </c>
      <c r="Z49" s="10">
        <v>100.39</v>
      </c>
      <c r="AA49" s="10">
        <v>100.49</v>
      </c>
      <c r="AB49" s="95">
        <v>3350900</v>
      </c>
      <c r="AC49" s="10">
        <v>99.89</v>
      </c>
      <c r="AD49" s="2">
        <f t="shared" si="0"/>
        <v>0.82999999999999829</v>
      </c>
      <c r="AE49" s="138">
        <f t="shared" si="1"/>
        <v>-2.5961058412381499E-3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115.239</v>
      </c>
      <c r="Q50" s="83"/>
      <c r="R50"/>
      <c r="T50" s="87"/>
      <c r="U50" s="130"/>
      <c r="W50" s="133">
        <v>42695</v>
      </c>
      <c r="X50" s="10">
        <v>100.1</v>
      </c>
      <c r="Y50" s="10">
        <v>101.63</v>
      </c>
      <c r="Z50" s="10">
        <v>100</v>
      </c>
      <c r="AA50" s="10">
        <v>100.75</v>
      </c>
      <c r="AB50" s="95">
        <v>3385300</v>
      </c>
      <c r="AC50" s="10">
        <v>100.15</v>
      </c>
      <c r="AD50" s="2">
        <f t="shared" si="0"/>
        <v>1.6299999999999955</v>
      </c>
      <c r="AE50" s="138">
        <f t="shared" si="1"/>
        <v>9.1696896412738482E-3</v>
      </c>
    </row>
    <row r="51" spans="1:31" x14ac:dyDescent="0.25">
      <c r="O51" s="83">
        <v>1.06</v>
      </c>
      <c r="P51" s="83">
        <f t="shared" si="3"/>
        <v>114.16200000000001</v>
      </c>
      <c r="Q51" s="83"/>
      <c r="R51"/>
      <c r="T51" s="87" t="s">
        <v>105</v>
      </c>
      <c r="U51" s="130" t="s">
        <v>601</v>
      </c>
      <c r="W51" s="133">
        <v>42692</v>
      </c>
      <c r="X51" s="10">
        <v>98.93</v>
      </c>
      <c r="Y51" s="10">
        <v>100</v>
      </c>
      <c r="Z51" s="10">
        <v>98.6</v>
      </c>
      <c r="AA51" s="10">
        <v>99.83</v>
      </c>
      <c r="AB51" s="95">
        <v>3653400</v>
      </c>
      <c r="AC51" s="10">
        <v>99.24</v>
      </c>
      <c r="AD51" s="2">
        <f t="shared" si="0"/>
        <v>1.4000000000000057</v>
      </c>
      <c r="AE51" s="138">
        <f t="shared" si="1"/>
        <v>1.0384850335980467E-2</v>
      </c>
    </row>
    <row r="52" spans="1:31" x14ac:dyDescent="0.25">
      <c r="O52" s="83">
        <v>1.05</v>
      </c>
      <c r="P52" s="83">
        <f t="shared" si="3"/>
        <v>113.08500000000001</v>
      </c>
      <c r="Q52" s="83"/>
      <c r="R52"/>
      <c r="T52" s="87" t="s">
        <v>106</v>
      </c>
      <c r="U52" s="130" t="s">
        <v>473</v>
      </c>
      <c r="W52" s="133">
        <v>42691</v>
      </c>
      <c r="X52" s="10">
        <v>97.72</v>
      </c>
      <c r="Y52" s="10">
        <v>98.94</v>
      </c>
      <c r="Z52" s="10">
        <v>97.48</v>
      </c>
      <c r="AA52" s="10">
        <v>98.81</v>
      </c>
      <c r="AB52" s="95">
        <v>4379500</v>
      </c>
      <c r="AC52" s="10">
        <v>98.22</v>
      </c>
      <c r="AD52" s="2">
        <f t="shared" si="0"/>
        <v>1.4599999999999937</v>
      </c>
      <c r="AE52" s="138">
        <f t="shared" si="1"/>
        <v>8.1083855075438915E-3</v>
      </c>
    </row>
    <row r="53" spans="1:31" x14ac:dyDescent="0.25">
      <c r="O53" s="83">
        <v>1.04</v>
      </c>
      <c r="P53" s="83">
        <f t="shared" si="3"/>
        <v>112.00800000000001</v>
      </c>
      <c r="Q53" s="83"/>
      <c r="R53"/>
      <c r="T53" s="87" t="s">
        <v>107</v>
      </c>
      <c r="U53" s="131">
        <v>2913818</v>
      </c>
      <c r="W53" s="133">
        <v>42690</v>
      </c>
      <c r="X53" s="10">
        <v>98.38</v>
      </c>
      <c r="Y53" s="10">
        <v>99.06</v>
      </c>
      <c r="Z53" s="10">
        <v>97.72</v>
      </c>
      <c r="AA53" s="10">
        <v>98.01</v>
      </c>
      <c r="AB53" s="95">
        <v>2866100</v>
      </c>
      <c r="AC53" s="10">
        <v>97.43</v>
      </c>
      <c r="AD53" s="2">
        <f t="shared" si="0"/>
        <v>1.3400000000000034</v>
      </c>
      <c r="AE53" s="138">
        <f t="shared" si="1"/>
        <v>-1.106374340235472E-2</v>
      </c>
    </row>
    <row r="54" spans="1:31" x14ac:dyDescent="0.25">
      <c r="O54" s="83">
        <v>1.03</v>
      </c>
      <c r="P54" s="83">
        <f t="shared" si="3"/>
        <v>110.93100000000001</v>
      </c>
      <c r="Q54" s="83"/>
      <c r="R54"/>
      <c r="T54" s="87" t="s">
        <v>110</v>
      </c>
      <c r="U54" s="131">
        <v>2092850</v>
      </c>
      <c r="W54" s="133">
        <v>42689</v>
      </c>
      <c r="X54" s="10">
        <v>99.18</v>
      </c>
      <c r="Y54" s="10">
        <v>99.54</v>
      </c>
      <c r="Z54" s="10">
        <v>97.92</v>
      </c>
      <c r="AA54" s="10">
        <v>99.11</v>
      </c>
      <c r="AB54" s="95">
        <v>4263200</v>
      </c>
      <c r="AC54" s="10">
        <v>98.52</v>
      </c>
      <c r="AD54" s="2">
        <f t="shared" si="0"/>
        <v>1.6200000000000045</v>
      </c>
      <c r="AE54" s="138">
        <f t="shared" si="1"/>
        <v>-3.2375556454877774E-3</v>
      </c>
    </row>
    <row r="55" spans="1:31" x14ac:dyDescent="0.25">
      <c r="O55" s="83">
        <v>1.02</v>
      </c>
      <c r="P55" s="83">
        <f t="shared" si="3"/>
        <v>109.854</v>
      </c>
      <c r="Q55" s="83"/>
      <c r="R55"/>
      <c r="T55" s="87" t="s">
        <v>108</v>
      </c>
      <c r="U55" s="130" t="s">
        <v>602</v>
      </c>
      <c r="W55" s="133">
        <v>42688</v>
      </c>
      <c r="X55" s="10">
        <v>97.52</v>
      </c>
      <c r="Y55" s="10">
        <v>100.63</v>
      </c>
      <c r="Z55" s="10">
        <v>97.51</v>
      </c>
      <c r="AA55" s="10">
        <v>99.43</v>
      </c>
      <c r="AB55" s="95">
        <v>6617000</v>
      </c>
      <c r="AC55" s="10">
        <v>98.84</v>
      </c>
      <c r="AD55" s="2">
        <f t="shared" si="0"/>
        <v>3.1199999999999903</v>
      </c>
      <c r="AE55" s="138">
        <f t="shared" si="1"/>
        <v>2.6269338594123059E-2</v>
      </c>
    </row>
    <row r="56" spans="1:31" x14ac:dyDescent="0.25">
      <c r="O56" s="83">
        <v>1.01</v>
      </c>
      <c r="P56" s="83">
        <f t="shared" si="3"/>
        <v>108.777</v>
      </c>
      <c r="Q56" s="83"/>
      <c r="R56"/>
      <c r="T56" s="87" t="s">
        <v>111</v>
      </c>
      <c r="U56" s="130">
        <v>21.34</v>
      </c>
      <c r="W56" s="133">
        <v>42685</v>
      </c>
      <c r="X56" s="10">
        <v>97.05</v>
      </c>
      <c r="Y56" s="10">
        <v>97.7</v>
      </c>
      <c r="Z56" s="10">
        <v>95.67</v>
      </c>
      <c r="AA56" s="10">
        <v>96.88</v>
      </c>
      <c r="AB56" s="95">
        <v>6664200</v>
      </c>
      <c r="AC56" s="10">
        <v>96.31</v>
      </c>
      <c r="AD56" s="2">
        <f t="shared" si="0"/>
        <v>2.0300000000000011</v>
      </c>
      <c r="AE56" s="138">
        <f t="shared" si="1"/>
        <v>-6.1913115261582607E-3</v>
      </c>
    </row>
    <row r="57" spans="1:31" x14ac:dyDescent="0.25">
      <c r="O57" s="83">
        <v>1</v>
      </c>
      <c r="P57" s="83">
        <f t="shared" si="3"/>
        <v>107.7</v>
      </c>
      <c r="Q57" s="83"/>
      <c r="R57"/>
      <c r="T57" s="87" t="s">
        <v>112</v>
      </c>
      <c r="U57" s="130">
        <v>5.62</v>
      </c>
      <c r="W57" s="133">
        <v>42684</v>
      </c>
      <c r="X57" s="10">
        <v>95.13</v>
      </c>
      <c r="Y57" s="10">
        <v>98.79</v>
      </c>
      <c r="Z57" s="10">
        <v>95.03</v>
      </c>
      <c r="AA57" s="10">
        <v>97.49</v>
      </c>
      <c r="AB57" s="95">
        <v>8952900</v>
      </c>
      <c r="AC57" s="10">
        <v>96.91</v>
      </c>
      <c r="AD57" s="2">
        <f t="shared" si="0"/>
        <v>3.7600000000000051</v>
      </c>
      <c r="AE57" s="138">
        <f t="shared" si="1"/>
        <v>3.7691401648998868E-2</v>
      </c>
    </row>
    <row r="58" spans="1:31" x14ac:dyDescent="0.25">
      <c r="O58" s="83">
        <v>0.99</v>
      </c>
      <c r="P58" s="83">
        <f t="shared" si="3"/>
        <v>106.623</v>
      </c>
      <c r="Q58" s="83"/>
      <c r="R58"/>
      <c r="T58" s="87" t="s">
        <v>109</v>
      </c>
      <c r="U58" s="130" t="s">
        <v>494</v>
      </c>
      <c r="W58" s="133">
        <v>42683</v>
      </c>
      <c r="X58" s="10">
        <v>87.88</v>
      </c>
      <c r="Y58" s="10">
        <v>94.96</v>
      </c>
      <c r="Z58" s="10">
        <v>87.88</v>
      </c>
      <c r="AA58" s="10">
        <v>93.95</v>
      </c>
      <c r="AB58" s="95">
        <v>9655200</v>
      </c>
      <c r="AC58" s="10">
        <v>93.39</v>
      </c>
      <c r="AD58" s="2">
        <f t="shared" si="0"/>
        <v>7.0799999999999983</v>
      </c>
      <c r="AE58" s="138">
        <f t="shared" si="1"/>
        <v>3.6975349766822152E-2</v>
      </c>
    </row>
    <row r="59" spans="1:31" x14ac:dyDescent="0.25">
      <c r="O59" s="83">
        <v>0.98</v>
      </c>
      <c r="P59" s="83">
        <f t="shared" si="3"/>
        <v>105.54600000000001</v>
      </c>
      <c r="Q59" s="83"/>
      <c r="R59"/>
      <c r="W59" s="133">
        <v>42682</v>
      </c>
      <c r="X59" s="10">
        <v>90.79</v>
      </c>
      <c r="Y59" s="10">
        <v>90.96</v>
      </c>
      <c r="Z59" s="10">
        <v>89.72</v>
      </c>
      <c r="AA59" s="10">
        <v>90.6</v>
      </c>
      <c r="AB59" s="95">
        <v>4268500</v>
      </c>
      <c r="AC59" s="10">
        <v>90.06</v>
      </c>
      <c r="AD59" s="2">
        <f t="shared" si="0"/>
        <v>1.2399999999999949</v>
      </c>
      <c r="AE59" s="138">
        <f t="shared" si="1"/>
        <v>-1.6627868307281801E-3</v>
      </c>
    </row>
    <row r="60" spans="1:31" x14ac:dyDescent="0.25">
      <c r="O60" s="83">
        <v>0.97</v>
      </c>
      <c r="P60" s="83">
        <f t="shared" si="3"/>
        <v>104.46899999999999</v>
      </c>
      <c r="Q60" s="83"/>
      <c r="R60"/>
      <c r="W60" s="133">
        <v>42681</v>
      </c>
      <c r="X60" s="10">
        <v>90</v>
      </c>
      <c r="Y60" s="10">
        <v>90.88</v>
      </c>
      <c r="Z60" s="10">
        <v>89.85</v>
      </c>
      <c r="AA60" s="10">
        <v>90.75</v>
      </c>
      <c r="AB60" s="95">
        <v>4556500</v>
      </c>
      <c r="AC60" s="10">
        <v>90.21</v>
      </c>
      <c r="AD60" s="2">
        <f t="shared" si="0"/>
        <v>1.0300000000000011</v>
      </c>
      <c r="AE60" s="138">
        <f t="shared" si="1"/>
        <v>2.244134648078866E-2</v>
      </c>
    </row>
    <row r="61" spans="1:31" x14ac:dyDescent="0.25">
      <c r="O61" s="83">
        <v>0.96</v>
      </c>
      <c r="P61" s="83">
        <f t="shared" si="3"/>
        <v>103.392</v>
      </c>
      <c r="Q61" s="83"/>
      <c r="R61"/>
      <c r="W61" s="133">
        <v>42678</v>
      </c>
      <c r="X61" s="10">
        <v>88.7</v>
      </c>
      <c r="Y61" s="10">
        <v>89.48</v>
      </c>
      <c r="Z61" s="10">
        <v>88.38</v>
      </c>
      <c r="AA61" s="10">
        <v>88.76</v>
      </c>
      <c r="AB61" s="95">
        <v>3745700</v>
      </c>
      <c r="AC61" s="10">
        <v>88.23</v>
      </c>
      <c r="AD61" s="2">
        <f t="shared" si="0"/>
        <v>1.1000000000000085</v>
      </c>
      <c r="AE61" s="138">
        <f t="shared" si="1"/>
        <v>-1.1332728921109592E-4</v>
      </c>
    </row>
    <row r="62" spans="1:31" x14ac:dyDescent="0.25">
      <c r="O62" s="83">
        <v>0.95</v>
      </c>
      <c r="P62" s="83">
        <f t="shared" si="3"/>
        <v>102.315</v>
      </c>
      <c r="Q62" s="83"/>
      <c r="R62"/>
      <c r="W62" s="133">
        <v>42677</v>
      </c>
      <c r="X62" s="10">
        <v>88.68</v>
      </c>
      <c r="Y62" s="10">
        <v>89.64</v>
      </c>
      <c r="Z62" s="10">
        <v>88.25</v>
      </c>
      <c r="AA62" s="10">
        <v>88.77</v>
      </c>
      <c r="AB62" s="95">
        <v>4468600</v>
      </c>
      <c r="AC62" s="10">
        <v>88.24</v>
      </c>
      <c r="AD62" s="2">
        <f t="shared" si="0"/>
        <v>1.3900000000000006</v>
      </c>
      <c r="AE62" s="138">
        <f t="shared" si="1"/>
        <v>9.0744101633388752E-4</v>
      </c>
    </row>
    <row r="63" spans="1:31" x14ac:dyDescent="0.25">
      <c r="O63" s="83">
        <v>0.94</v>
      </c>
      <c r="P63" s="83">
        <f t="shared" si="3"/>
        <v>101.238</v>
      </c>
      <c r="Q63" s="83"/>
      <c r="R63"/>
      <c r="T63" s="86"/>
      <c r="W63" s="133">
        <v>42676</v>
      </c>
      <c r="X63" s="10">
        <v>88.08</v>
      </c>
      <c r="Y63" s="10">
        <v>89.31</v>
      </c>
      <c r="Z63" s="10">
        <v>87.74</v>
      </c>
      <c r="AA63" s="10">
        <v>88.69</v>
      </c>
      <c r="AB63" s="95">
        <v>4437400</v>
      </c>
      <c r="AC63" s="10">
        <v>88.16</v>
      </c>
      <c r="AD63" s="2">
        <f t="shared" si="0"/>
        <v>1.5700000000000074</v>
      </c>
      <c r="AE63" s="138">
        <f t="shared" si="1"/>
        <v>9.042005264964903E-3</v>
      </c>
    </row>
    <row r="64" spans="1:31" x14ac:dyDescent="0.25">
      <c r="O64" s="83">
        <v>0.93</v>
      </c>
      <c r="P64" s="83">
        <f t="shared" si="3"/>
        <v>100.161</v>
      </c>
      <c r="Q64" s="83"/>
      <c r="R64"/>
      <c r="S64" s="86"/>
      <c r="T64"/>
      <c r="W64" s="133">
        <v>42675</v>
      </c>
      <c r="X64" s="10">
        <v>88.65</v>
      </c>
      <c r="Y64" s="10">
        <v>88.89</v>
      </c>
      <c r="Z64" s="10">
        <v>87.06</v>
      </c>
      <c r="AA64" s="10">
        <v>87.89</v>
      </c>
      <c r="AB64" s="95">
        <v>3980500</v>
      </c>
      <c r="AC64" s="10">
        <v>87.37</v>
      </c>
      <c r="AD64" s="2">
        <f t="shared" si="0"/>
        <v>1.8299999999999983</v>
      </c>
      <c r="AE64" s="138">
        <f t="shared" si="1"/>
        <v>-3.308236367784545E-3</v>
      </c>
    </row>
    <row r="65" spans="15:31" x14ac:dyDescent="0.25">
      <c r="O65" s="83">
        <v>0.92</v>
      </c>
      <c r="P65" s="83">
        <f t="shared" si="3"/>
        <v>99.084000000000003</v>
      </c>
      <c r="Q65" s="83"/>
      <c r="R65"/>
      <c r="S65" s="86"/>
      <c r="T65"/>
      <c r="W65" s="133">
        <v>42674</v>
      </c>
      <c r="X65" s="10">
        <v>88.75</v>
      </c>
      <c r="Y65" s="10">
        <v>89.07</v>
      </c>
      <c r="Z65" s="10">
        <v>88.11</v>
      </c>
      <c r="AA65" s="10">
        <v>88.18</v>
      </c>
      <c r="AB65" s="95">
        <v>3681200</v>
      </c>
      <c r="AC65" s="10">
        <v>87.66</v>
      </c>
      <c r="AD65" s="2">
        <f t="shared" si="0"/>
        <v>0.95999999999999375</v>
      </c>
      <c r="AE65" s="138">
        <f t="shared" si="1"/>
        <v>-2.1627774615822215E-3</v>
      </c>
    </row>
    <row r="66" spans="15:31" x14ac:dyDescent="0.25">
      <c r="O66" s="83">
        <v>0.91</v>
      </c>
      <c r="P66" s="83">
        <f t="shared" si="3"/>
        <v>98.007000000000005</v>
      </c>
      <c r="Q66" s="83"/>
      <c r="R66"/>
      <c r="S66" s="86"/>
      <c r="T66"/>
      <c r="W66" s="133">
        <v>42671</v>
      </c>
      <c r="X66" s="10">
        <v>88.94</v>
      </c>
      <c r="Y66" s="10">
        <v>89.32</v>
      </c>
      <c r="Z66" s="10">
        <v>87.79</v>
      </c>
      <c r="AA66" s="10">
        <v>88.37</v>
      </c>
      <c r="AB66" s="95">
        <v>3784400</v>
      </c>
      <c r="AC66" s="10">
        <v>87.85</v>
      </c>
      <c r="AD66" s="2">
        <f t="shared" si="0"/>
        <v>1.5299999999999869</v>
      </c>
      <c r="AE66" s="138">
        <f t="shared" si="1"/>
        <v>-4.9835768490203991E-3</v>
      </c>
    </row>
    <row r="67" spans="15:31" x14ac:dyDescent="0.25">
      <c r="O67" s="83">
        <v>0.9</v>
      </c>
      <c r="P67" s="83">
        <f t="shared" si="3"/>
        <v>96.93</v>
      </c>
      <c r="Q67" s="83"/>
      <c r="R67"/>
      <c r="S67" s="86"/>
      <c r="T67"/>
      <c r="W67" s="133">
        <v>42670</v>
      </c>
      <c r="X67" s="10">
        <v>89.21</v>
      </c>
      <c r="Y67" s="10">
        <v>89.39</v>
      </c>
      <c r="Z67" s="10">
        <v>88.58</v>
      </c>
      <c r="AA67" s="10">
        <v>88.82</v>
      </c>
      <c r="AB67" s="95">
        <v>4367100</v>
      </c>
      <c r="AC67" s="10">
        <v>88.29</v>
      </c>
      <c r="AD67" s="2">
        <f>Y67-Z67</f>
        <v>0.81000000000000227</v>
      </c>
      <c r="AE67" s="138">
        <f>AC67/AC68-1</f>
        <v>-2.5982828739267161E-3</v>
      </c>
    </row>
    <row r="68" spans="15:31" x14ac:dyDescent="0.25">
      <c r="W68" s="133">
        <v>42669</v>
      </c>
      <c r="X68" s="10">
        <v>90.02</v>
      </c>
      <c r="Y68" s="10">
        <v>90.02</v>
      </c>
      <c r="Z68" s="10">
        <v>88.63</v>
      </c>
      <c r="AA68" s="10">
        <v>89.05</v>
      </c>
      <c r="AB68" s="95">
        <v>4750200</v>
      </c>
      <c r="AC68" s="10">
        <v>88.52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42766</v>
      </c>
      <c r="X2" s="365">
        <v>47.88</v>
      </c>
      <c r="Y2" s="40">
        <v>48.11</v>
      </c>
      <c r="Z2" s="40">
        <v>46.83</v>
      </c>
      <c r="AA2" s="365">
        <v>47</v>
      </c>
      <c r="AB2" s="95">
        <v>1625200</v>
      </c>
      <c r="AC2" s="243">
        <v>47</v>
      </c>
      <c r="AD2" s="2">
        <f>Y2-Z2</f>
        <v>1.2800000000000011</v>
      </c>
      <c r="AE2" s="138">
        <f>AC2/AC3-1</f>
        <v>-2.1444930251925953E-2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48.08</v>
      </c>
      <c r="T3" s="121"/>
      <c r="W3" s="94">
        <v>42765</v>
      </c>
      <c r="X3" s="365">
        <v>48.8</v>
      </c>
      <c r="Y3" s="40">
        <v>48.88</v>
      </c>
      <c r="Z3" s="40">
        <v>47.94</v>
      </c>
      <c r="AA3" s="365">
        <v>48.03</v>
      </c>
      <c r="AB3" s="95">
        <v>1323500</v>
      </c>
      <c r="AC3" s="243">
        <v>48.03</v>
      </c>
      <c r="AD3" s="2">
        <f>Y3-Z3</f>
        <v>0.94000000000000483</v>
      </c>
      <c r="AE3" s="138">
        <f>AC3/AC4-1</f>
        <v>-2.0195838433292534E-2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48.08</v>
      </c>
      <c r="R4" s="527">
        <v>2.3E-2</v>
      </c>
      <c r="T4" s="121"/>
      <c r="W4" s="94">
        <v>42762</v>
      </c>
      <c r="X4" s="365">
        <v>49.35</v>
      </c>
      <c r="Y4" s="40">
        <v>49.56</v>
      </c>
      <c r="Z4" s="40">
        <v>48.61</v>
      </c>
      <c r="AA4" s="365">
        <v>49.02</v>
      </c>
      <c r="AB4" s="95">
        <v>945300</v>
      </c>
      <c r="AC4" s="243">
        <v>49.02</v>
      </c>
      <c r="AD4" s="2">
        <f t="shared" ref="AD4:AD67" si="0">Y4-Z4</f>
        <v>0.95000000000000284</v>
      </c>
      <c r="AE4" s="138">
        <f t="shared" ref="AE4:AE67" si="1">AC4/AC5-1</f>
        <v>-6.284208392458801E-3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42761</v>
      </c>
      <c r="X5" s="365">
        <v>49.22</v>
      </c>
      <c r="Y5" s="40">
        <v>50.05</v>
      </c>
      <c r="Z5" s="40">
        <v>48.77</v>
      </c>
      <c r="AA5" s="365">
        <v>49.33</v>
      </c>
      <c r="AB5" s="95">
        <v>2613500</v>
      </c>
      <c r="AC5" s="243">
        <v>49.33</v>
      </c>
      <c r="AD5" s="2">
        <f t="shared" si="0"/>
        <v>1.279999999999994</v>
      </c>
      <c r="AE5" s="138">
        <f t="shared" si="1"/>
        <v>2.5784986483676331E-2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42760</v>
      </c>
      <c r="X6" s="365">
        <v>47.22</v>
      </c>
      <c r="Y6" s="40">
        <v>48.24</v>
      </c>
      <c r="Z6" s="40">
        <v>46.96</v>
      </c>
      <c r="AA6" s="365">
        <v>48.09</v>
      </c>
      <c r="AB6" s="95">
        <v>1275800</v>
      </c>
      <c r="AC6" s="243">
        <v>48.09</v>
      </c>
      <c r="AD6" s="2">
        <f t="shared" si="0"/>
        <v>1.2800000000000011</v>
      </c>
      <c r="AE6" s="138">
        <f t="shared" si="1"/>
        <v>2.6686592655849717E-2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42759</v>
      </c>
      <c r="X7" s="365">
        <v>45.92</v>
      </c>
      <c r="Y7" s="40">
        <v>46.95</v>
      </c>
      <c r="Z7" s="40">
        <v>45.83</v>
      </c>
      <c r="AA7" s="365">
        <v>46.84</v>
      </c>
      <c r="AB7" s="95">
        <v>1239400</v>
      </c>
      <c r="AC7" s="243">
        <v>46.84</v>
      </c>
      <c r="AD7" s="2">
        <f t="shared" si="0"/>
        <v>1.1200000000000045</v>
      </c>
      <c r="AE7" s="138">
        <f t="shared" si="1"/>
        <v>1.8260869565217552E-2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42758</v>
      </c>
      <c r="X8" s="365">
        <v>45.47</v>
      </c>
      <c r="Y8" s="40">
        <v>46.15</v>
      </c>
      <c r="Z8" s="40">
        <v>45.15</v>
      </c>
      <c r="AA8" s="365">
        <v>46</v>
      </c>
      <c r="AB8" s="95">
        <v>826800</v>
      </c>
      <c r="AC8" s="243">
        <v>46</v>
      </c>
      <c r="AD8" s="2">
        <f t="shared" si="0"/>
        <v>1</v>
      </c>
      <c r="AE8" s="138">
        <f t="shared" si="1"/>
        <v>8.1087004163926668E-3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42755</v>
      </c>
      <c r="X9" s="365">
        <v>45.93</v>
      </c>
      <c r="Y9" s="40">
        <v>46.41</v>
      </c>
      <c r="Z9" s="40">
        <v>45.41</v>
      </c>
      <c r="AA9" s="365">
        <v>45.63</v>
      </c>
      <c r="AB9" s="95">
        <v>736000</v>
      </c>
      <c r="AC9" s="243">
        <v>45.63</v>
      </c>
      <c r="AD9" s="2">
        <f t="shared" si="0"/>
        <v>1</v>
      </c>
      <c r="AE9" s="138">
        <f t="shared" si="1"/>
        <v>2.192021043403436E-4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42754</v>
      </c>
      <c r="X10" s="365">
        <v>45.76</v>
      </c>
      <c r="Y10" s="40">
        <v>46.36</v>
      </c>
      <c r="Z10" s="40">
        <v>45.39</v>
      </c>
      <c r="AA10" s="365">
        <v>45.62</v>
      </c>
      <c r="AB10" s="95">
        <v>1031300</v>
      </c>
      <c r="AC10" s="243">
        <v>45.62</v>
      </c>
      <c r="AD10" s="2">
        <f t="shared" si="0"/>
        <v>0.96999999999999886</v>
      </c>
      <c r="AE10" s="138">
        <f t="shared" si="1"/>
        <v>-1.0948105977667266E-3</v>
      </c>
    </row>
    <row r="11" spans="1:40" x14ac:dyDescent="0.25">
      <c r="O11" s="11" t="s">
        <v>178</v>
      </c>
      <c r="Q11" s="138">
        <v>0</v>
      </c>
      <c r="W11" s="94">
        <v>42753</v>
      </c>
      <c r="X11" s="365">
        <v>44.97</v>
      </c>
      <c r="Y11" s="40">
        <v>45.77</v>
      </c>
      <c r="Z11" s="40">
        <v>44.56</v>
      </c>
      <c r="AA11" s="365">
        <v>45.67</v>
      </c>
      <c r="AB11" s="95">
        <v>943000</v>
      </c>
      <c r="AC11" s="243">
        <v>45.67</v>
      </c>
      <c r="AD11" s="2">
        <f t="shared" si="0"/>
        <v>1.2100000000000009</v>
      </c>
      <c r="AE11" s="138">
        <f t="shared" si="1"/>
        <v>2.078676799284751E-2</v>
      </c>
      <c r="AK11" s="234"/>
      <c r="AN11" s="234"/>
    </row>
    <row r="12" spans="1:40" x14ac:dyDescent="0.25">
      <c r="W12" s="94">
        <v>42752</v>
      </c>
      <c r="X12" s="365">
        <v>45.08</v>
      </c>
      <c r="Y12" s="40">
        <v>45.22</v>
      </c>
      <c r="Z12" s="40">
        <v>44.2</v>
      </c>
      <c r="AA12" s="365">
        <v>44.74</v>
      </c>
      <c r="AB12" s="95">
        <v>905400</v>
      </c>
      <c r="AC12" s="243">
        <v>44.74</v>
      </c>
      <c r="AD12" s="2">
        <f t="shared" si="0"/>
        <v>1.019999999999996</v>
      </c>
      <c r="AE12" s="138">
        <f t="shared" si="1"/>
        <v>-4.6718576195773354E-3</v>
      </c>
    </row>
    <row r="13" spans="1:40" x14ac:dyDescent="0.25">
      <c r="W13" s="94">
        <v>42748</v>
      </c>
      <c r="X13" s="365">
        <v>45.49</v>
      </c>
      <c r="Y13" s="40">
        <v>45.49</v>
      </c>
      <c r="Z13" s="40">
        <v>44.84</v>
      </c>
      <c r="AA13" s="365">
        <v>44.95</v>
      </c>
      <c r="AB13" s="95">
        <v>547700</v>
      </c>
      <c r="AC13" s="243">
        <v>44.95</v>
      </c>
      <c r="AD13" s="2">
        <f t="shared" si="0"/>
        <v>0.64999999999999858</v>
      </c>
      <c r="AE13" s="138">
        <f t="shared" si="1"/>
        <v>-8.8202866593164453E-3</v>
      </c>
      <c r="AK13" s="234"/>
      <c r="AN13" s="234"/>
    </row>
    <row r="14" spans="1:40" x14ac:dyDescent="0.25">
      <c r="T14" s="84"/>
      <c r="U14" s="11"/>
      <c r="W14" s="94">
        <v>42747</v>
      </c>
      <c r="X14" s="365">
        <v>45.47</v>
      </c>
      <c r="Y14" s="40">
        <v>45.83</v>
      </c>
      <c r="Z14" s="40">
        <v>44.67</v>
      </c>
      <c r="AA14" s="365">
        <v>45.35</v>
      </c>
      <c r="AB14" s="95">
        <v>731500</v>
      </c>
      <c r="AC14" s="243">
        <v>45.35</v>
      </c>
      <c r="AD14" s="2">
        <f t="shared" si="0"/>
        <v>1.1599999999999966</v>
      </c>
      <c r="AE14" s="138">
        <f t="shared" si="1"/>
        <v>-8.7431693989070691E-3</v>
      </c>
    </row>
    <row r="15" spans="1:40" x14ac:dyDescent="0.25">
      <c r="W15" s="94">
        <v>42746</v>
      </c>
      <c r="X15" s="365">
        <v>45.01</v>
      </c>
      <c r="Y15" s="40">
        <v>45.82</v>
      </c>
      <c r="Z15" s="40">
        <v>44.72</v>
      </c>
      <c r="AA15" s="365">
        <v>45.75</v>
      </c>
      <c r="AB15" s="95">
        <v>870500</v>
      </c>
      <c r="AC15" s="243">
        <v>45.75</v>
      </c>
      <c r="AD15" s="2">
        <f t="shared" si="0"/>
        <v>1.1000000000000014</v>
      </c>
      <c r="AE15" s="138">
        <f t="shared" si="1"/>
        <v>1.1720477664750151E-2</v>
      </c>
      <c r="AK15" s="234"/>
      <c r="AN15" s="234"/>
    </row>
    <row r="16" spans="1:40" x14ac:dyDescent="0.25">
      <c r="W16" s="94">
        <v>42745</v>
      </c>
      <c r="X16" s="365">
        <v>44.33</v>
      </c>
      <c r="Y16" s="40">
        <v>45.36</v>
      </c>
      <c r="Z16" s="40">
        <v>44.33</v>
      </c>
      <c r="AA16" s="365">
        <v>45.22</v>
      </c>
      <c r="AB16" s="95">
        <v>1065500</v>
      </c>
      <c r="AC16" s="243">
        <v>45.22</v>
      </c>
      <c r="AD16" s="2">
        <f t="shared" si="0"/>
        <v>1.0300000000000011</v>
      </c>
      <c r="AE16" s="138">
        <f t="shared" si="1"/>
        <v>1.8697904933543619E-2</v>
      </c>
    </row>
    <row r="17" spans="1:40" x14ac:dyDescent="0.25">
      <c r="W17" s="94">
        <v>42744</v>
      </c>
      <c r="X17" s="365">
        <v>44.14</v>
      </c>
      <c r="Y17" s="40">
        <v>44.7</v>
      </c>
      <c r="Z17" s="40">
        <v>43.9</v>
      </c>
      <c r="AA17" s="365">
        <v>44.39</v>
      </c>
      <c r="AB17" s="95">
        <v>855800</v>
      </c>
      <c r="AC17" s="243">
        <v>44.39</v>
      </c>
      <c r="AD17" s="2">
        <f t="shared" si="0"/>
        <v>0.80000000000000426</v>
      </c>
      <c r="AE17" s="138">
        <f t="shared" si="1"/>
        <v>3.1638418079096287E-3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42741</v>
      </c>
      <c r="X18" s="365">
        <v>44.75</v>
      </c>
      <c r="Y18" s="40">
        <v>44.92</v>
      </c>
      <c r="Z18" s="40">
        <v>44.06</v>
      </c>
      <c r="AA18" s="365">
        <v>44.25</v>
      </c>
      <c r="AB18" s="95">
        <v>932900</v>
      </c>
      <c r="AC18" s="243">
        <v>44.25</v>
      </c>
      <c r="AD18" s="2">
        <f t="shared" si="0"/>
        <v>0.85999999999999943</v>
      </c>
      <c r="AE18" s="138">
        <f t="shared" si="1"/>
        <v>-6.7340067340067034E-3</v>
      </c>
    </row>
    <row r="19" spans="1:40" x14ac:dyDescent="0.25">
      <c r="W19" s="94">
        <v>42740</v>
      </c>
      <c r="X19" s="365">
        <v>44.51</v>
      </c>
      <c r="Y19" s="40">
        <v>44.79</v>
      </c>
      <c r="Z19" s="40">
        <v>44.02</v>
      </c>
      <c r="AA19" s="365">
        <v>44.55</v>
      </c>
      <c r="AB19" s="95">
        <v>933700</v>
      </c>
      <c r="AC19" s="243">
        <v>44.55</v>
      </c>
      <c r="AD19" s="2">
        <f t="shared" si="0"/>
        <v>0.76999999999999602</v>
      </c>
      <c r="AE19" s="138">
        <f t="shared" si="1"/>
        <v>-4.9140049140050657E-3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42739</v>
      </c>
      <c r="X20" s="365">
        <v>43.1</v>
      </c>
      <c r="Y20" s="40">
        <v>44.89</v>
      </c>
      <c r="Z20" s="40">
        <v>42.78</v>
      </c>
      <c r="AA20" s="365">
        <v>44.77</v>
      </c>
      <c r="AB20" s="95">
        <v>1852500</v>
      </c>
      <c r="AC20" s="243">
        <v>44.77</v>
      </c>
      <c r="AD20" s="2">
        <f t="shared" si="0"/>
        <v>2.1099999999999994</v>
      </c>
      <c r="AE20" s="138">
        <f t="shared" si="1"/>
        <v>4.6272493573264795E-2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42738</v>
      </c>
      <c r="X21" s="365">
        <v>43.13</v>
      </c>
      <c r="Y21" s="40">
        <v>43.87</v>
      </c>
      <c r="Z21" s="40">
        <v>42.64</v>
      </c>
      <c r="AA21" s="365">
        <v>42.79</v>
      </c>
      <c r="AB21" s="95">
        <v>1618500</v>
      </c>
      <c r="AC21" s="243">
        <v>42.79</v>
      </c>
      <c r="AD21" s="2">
        <f t="shared" si="0"/>
        <v>1.2299999999999969</v>
      </c>
      <c r="AE21" s="138">
        <f t="shared" si="1"/>
        <v>6.1133317658124131E-3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42734</v>
      </c>
      <c r="X22" s="365">
        <v>42.62</v>
      </c>
      <c r="Y22" s="40">
        <v>42.97</v>
      </c>
      <c r="Z22" s="40">
        <v>42.1</v>
      </c>
      <c r="AA22" s="365">
        <v>42.53</v>
      </c>
      <c r="AB22" s="95">
        <v>856900</v>
      </c>
      <c r="AC22" s="243">
        <v>42.53</v>
      </c>
      <c r="AD22" s="2">
        <f t="shared" si="0"/>
        <v>0.86999999999999744</v>
      </c>
      <c r="AE22" s="138">
        <f t="shared" si="1"/>
        <v>-3.0473511486168725E-3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42733</v>
      </c>
      <c r="X23" s="365">
        <v>42.93</v>
      </c>
      <c r="Y23" s="40">
        <v>43.45</v>
      </c>
      <c r="Z23" s="40">
        <v>42.04</v>
      </c>
      <c r="AA23" s="365">
        <v>42.66</v>
      </c>
      <c r="AB23" s="95">
        <v>2178400</v>
      </c>
      <c r="AC23" s="243">
        <v>42.66</v>
      </c>
      <c r="AD23" s="2">
        <f t="shared" si="0"/>
        <v>1.4100000000000037</v>
      </c>
      <c r="AE23" s="138">
        <f t="shared" si="1"/>
        <v>-6.2893081761007386E-3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42732</v>
      </c>
      <c r="X24" s="365">
        <v>43.68</v>
      </c>
      <c r="Y24" s="40">
        <v>43.68</v>
      </c>
      <c r="Z24" s="40">
        <v>42.89</v>
      </c>
      <c r="AA24" s="365">
        <v>42.93</v>
      </c>
      <c r="AB24" s="95">
        <v>718800</v>
      </c>
      <c r="AC24" s="243">
        <v>42.93</v>
      </c>
      <c r="AD24" s="2">
        <f t="shared" si="0"/>
        <v>0.78999999999999915</v>
      </c>
      <c r="AE24" s="138">
        <f t="shared" si="1"/>
        <v>-1.7395284962233859E-2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42731</v>
      </c>
      <c r="X25" s="365">
        <v>43.62</v>
      </c>
      <c r="Y25" s="40">
        <v>44.53</v>
      </c>
      <c r="Z25" s="40">
        <v>43.53</v>
      </c>
      <c r="AA25" s="365">
        <v>43.69</v>
      </c>
      <c r="AB25" s="95">
        <v>442700</v>
      </c>
      <c r="AC25" s="243">
        <v>43.69</v>
      </c>
      <c r="AD25" s="2">
        <f t="shared" si="0"/>
        <v>1</v>
      </c>
      <c r="AE25" s="138">
        <f t="shared" si="1"/>
        <v>4.1369800045967242E-3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42727</v>
      </c>
      <c r="X26" s="365">
        <v>43.51</v>
      </c>
      <c r="Y26" s="40">
        <v>43.7</v>
      </c>
      <c r="Z26" s="40">
        <v>43.16</v>
      </c>
      <c r="AA26" s="365">
        <v>43.51</v>
      </c>
      <c r="AB26" s="95">
        <v>1474300</v>
      </c>
      <c r="AC26" s="243">
        <v>43.51</v>
      </c>
      <c r="AD26" s="2">
        <f t="shared" si="0"/>
        <v>0.54000000000000625</v>
      </c>
      <c r="AE26" s="138">
        <f t="shared" si="1"/>
        <v>2.9967727063162641E-3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42726</v>
      </c>
      <c r="X27" s="365">
        <v>44.83</v>
      </c>
      <c r="Y27" s="40">
        <v>44.87</v>
      </c>
      <c r="Z27" s="40">
        <v>43.33</v>
      </c>
      <c r="AA27" s="365">
        <v>43.38</v>
      </c>
      <c r="AB27" s="95">
        <v>1050700</v>
      </c>
      <c r="AC27" s="243">
        <v>43.38</v>
      </c>
      <c r="AD27" s="2">
        <f t="shared" si="0"/>
        <v>1.5399999999999991</v>
      </c>
      <c r="AE27" s="138">
        <f t="shared" si="1"/>
        <v>-3.449810816826171E-2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42725</v>
      </c>
      <c r="X28" s="365">
        <v>45.02</v>
      </c>
      <c r="Y28" s="40">
        <v>45.16</v>
      </c>
      <c r="Z28" s="40">
        <v>44.63</v>
      </c>
      <c r="AA28" s="365">
        <v>44.93</v>
      </c>
      <c r="AB28" s="95">
        <v>658600</v>
      </c>
      <c r="AC28" s="243">
        <v>44.93</v>
      </c>
      <c r="AD28" s="2">
        <f t="shared" si="0"/>
        <v>0.52999999999999403</v>
      </c>
      <c r="AE28" s="138">
        <f t="shared" si="1"/>
        <v>2.2261798753331341E-4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42724</v>
      </c>
      <c r="X29" s="365">
        <v>43.52</v>
      </c>
      <c r="Y29" s="40">
        <v>45.5</v>
      </c>
      <c r="Z29" s="40">
        <v>43.26</v>
      </c>
      <c r="AA29" s="365">
        <v>44.92</v>
      </c>
      <c r="AB29" s="95">
        <v>1891900</v>
      </c>
      <c r="AC29" s="243">
        <v>44.92</v>
      </c>
      <c r="AD29" s="2">
        <f t="shared" si="0"/>
        <v>2.240000000000002</v>
      </c>
      <c r="AE29" s="138">
        <f t="shared" si="1"/>
        <v>4.3195541105434332E-2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42723</v>
      </c>
      <c r="X30" s="365">
        <v>43.97</v>
      </c>
      <c r="Y30" s="40">
        <v>43.97</v>
      </c>
      <c r="Z30" s="40">
        <v>42.9</v>
      </c>
      <c r="AA30" s="365">
        <v>43.06</v>
      </c>
      <c r="AB30" s="95">
        <v>1362900</v>
      </c>
      <c r="AC30" s="243">
        <v>43.06</v>
      </c>
      <c r="AD30" s="2">
        <f t="shared" si="0"/>
        <v>1.0700000000000003</v>
      </c>
      <c r="AE30" s="138">
        <f t="shared" si="1"/>
        <v>-2.4246544300929096E-2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42720</v>
      </c>
      <c r="X31" s="365">
        <v>45.2</v>
      </c>
      <c r="Y31" s="40">
        <v>45.2</v>
      </c>
      <c r="Z31" s="40">
        <v>43.81</v>
      </c>
      <c r="AA31" s="365">
        <v>44.13</v>
      </c>
      <c r="AB31" s="95">
        <v>1968000</v>
      </c>
      <c r="AC31" s="243">
        <v>44.13</v>
      </c>
      <c r="AD31" s="2">
        <f t="shared" si="0"/>
        <v>1.3900000000000006</v>
      </c>
      <c r="AE31" s="138">
        <f t="shared" si="1"/>
        <v>-2.2374833850243636E-2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42719</v>
      </c>
      <c r="X32" s="365">
        <v>44.17</v>
      </c>
      <c r="Y32" s="40">
        <v>45.37</v>
      </c>
      <c r="Z32" s="40">
        <v>43.52</v>
      </c>
      <c r="AA32" s="365">
        <v>45.14</v>
      </c>
      <c r="AB32" s="95">
        <v>2064000</v>
      </c>
      <c r="AC32" s="243">
        <v>45.14</v>
      </c>
      <c r="AD32" s="2">
        <f t="shared" si="0"/>
        <v>1.8499999999999943</v>
      </c>
      <c r="AE32" s="138">
        <f t="shared" si="1"/>
        <v>2.5210084033613356E-2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42718</v>
      </c>
      <c r="X33" s="365">
        <v>43.92</v>
      </c>
      <c r="Y33" s="40">
        <v>44.91</v>
      </c>
      <c r="Z33" s="40">
        <v>43.65</v>
      </c>
      <c r="AA33" s="365">
        <v>44.03</v>
      </c>
      <c r="AB33" s="95">
        <v>1342800</v>
      </c>
      <c r="AC33" s="243">
        <v>44.03</v>
      </c>
      <c r="AD33" s="2">
        <f t="shared" si="0"/>
        <v>1.259999999999998</v>
      </c>
      <c r="AE33" s="138">
        <f t="shared" si="1"/>
        <v>2.9612756264236761E-3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42717</v>
      </c>
      <c r="X34" s="365">
        <v>44.04</v>
      </c>
      <c r="Y34" s="40">
        <v>44.16</v>
      </c>
      <c r="Z34" s="40">
        <v>43.58</v>
      </c>
      <c r="AA34" s="365">
        <v>43.9</v>
      </c>
      <c r="AB34" s="95">
        <v>1274800</v>
      </c>
      <c r="AC34" s="243">
        <v>43.9</v>
      </c>
      <c r="AD34" s="2">
        <f t="shared" si="0"/>
        <v>0.57999999999999829</v>
      </c>
      <c r="AE34" s="138">
        <f t="shared" si="1"/>
        <v>-2.0459195271653741E-3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42716</v>
      </c>
      <c r="X35" s="365">
        <v>44.21</v>
      </c>
      <c r="Y35" s="40">
        <v>44.38</v>
      </c>
      <c r="Z35" s="40">
        <v>43.32</v>
      </c>
      <c r="AA35" s="365">
        <v>43.99</v>
      </c>
      <c r="AB35" s="95">
        <v>1906800</v>
      </c>
      <c r="AC35" s="243">
        <v>43.99</v>
      </c>
      <c r="AD35" s="2">
        <f t="shared" si="0"/>
        <v>1.0600000000000023</v>
      </c>
      <c r="AE35" s="138">
        <f t="shared" si="1"/>
        <v>-1.1460674157303341E-2</v>
      </c>
    </row>
    <row r="36" spans="1:31" x14ac:dyDescent="0.25">
      <c r="W36" s="94">
        <v>42713</v>
      </c>
      <c r="X36" s="365">
        <v>44.19</v>
      </c>
      <c r="Y36" s="40">
        <v>44.7</v>
      </c>
      <c r="Z36" s="40">
        <v>43.76</v>
      </c>
      <c r="AA36" s="365">
        <v>44.5</v>
      </c>
      <c r="AB36" s="95">
        <v>1182900</v>
      </c>
      <c r="AC36" s="243">
        <v>44.5</v>
      </c>
      <c r="AD36" s="2">
        <f t="shared" si="0"/>
        <v>0.94000000000000483</v>
      </c>
      <c r="AE36" s="138">
        <f t="shared" si="1"/>
        <v>1.0904134484325256E-2</v>
      </c>
    </row>
    <row r="37" spans="1:31" x14ac:dyDescent="0.25">
      <c r="L37" t="s">
        <v>213</v>
      </c>
      <c r="M37" s="2">
        <f>M55+K55-F55</f>
        <v>427.92000000000007</v>
      </c>
      <c r="W37" s="94">
        <v>42712</v>
      </c>
      <c r="X37" s="365">
        <v>42.77</v>
      </c>
      <c r="Y37" s="40">
        <v>44.17</v>
      </c>
      <c r="Z37" s="40">
        <v>42.38</v>
      </c>
      <c r="AA37" s="365">
        <v>44.02</v>
      </c>
      <c r="AB37" s="95">
        <v>2234100</v>
      </c>
      <c r="AC37" s="243">
        <v>44.02</v>
      </c>
      <c r="AD37" s="2">
        <f t="shared" si="0"/>
        <v>1.7899999999999991</v>
      </c>
      <c r="AE37" s="138">
        <f t="shared" si="1"/>
        <v>3.1879981247070033E-2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42711</v>
      </c>
      <c r="X38" s="365">
        <v>41.27</v>
      </c>
      <c r="Y38" s="40">
        <v>42.86</v>
      </c>
      <c r="Z38" s="40">
        <v>41.08</v>
      </c>
      <c r="AA38" s="365">
        <v>42.66</v>
      </c>
      <c r="AB38" s="95">
        <v>1446100</v>
      </c>
      <c r="AC38" s="243">
        <v>42.66</v>
      </c>
      <c r="AD38" s="2">
        <f t="shared" si="0"/>
        <v>1.7800000000000011</v>
      </c>
      <c r="AE38" s="138">
        <f t="shared" si="1"/>
        <v>3.4181818181818091E-2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6" t="s">
        <v>78</v>
      </c>
      <c r="Q39" s="636"/>
      <c r="R39" s="34"/>
      <c r="T39" s="91" t="s">
        <v>113</v>
      </c>
      <c r="W39" s="94">
        <v>42710</v>
      </c>
      <c r="X39" s="365">
        <v>40.880000000000003</v>
      </c>
      <c r="Y39" s="40">
        <v>41.41</v>
      </c>
      <c r="Z39" s="40">
        <v>40.47</v>
      </c>
      <c r="AA39" s="365">
        <v>41.25</v>
      </c>
      <c r="AB39" s="95">
        <v>1151400</v>
      </c>
      <c r="AC39" s="243">
        <v>41.25</v>
      </c>
      <c r="AD39" s="2">
        <f t="shared" si="0"/>
        <v>0.93999999999999773</v>
      </c>
      <c r="AE39" s="138">
        <f t="shared" si="1"/>
        <v>1.5009842519684957E-2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52.888000000000005</v>
      </c>
      <c r="R40" s="34"/>
      <c r="T40" s="97" t="s">
        <v>98</v>
      </c>
      <c r="U40" s="129">
        <v>47</v>
      </c>
      <c r="W40" s="94">
        <v>42709</v>
      </c>
      <c r="X40" s="365">
        <v>39.700000000000003</v>
      </c>
      <c r="Y40" s="40">
        <v>40.99</v>
      </c>
      <c r="Z40" s="40">
        <v>39.479999999999997</v>
      </c>
      <c r="AA40" s="365">
        <v>40.64</v>
      </c>
      <c r="AB40" s="95">
        <v>1406200</v>
      </c>
      <c r="AC40" s="243">
        <v>40.64</v>
      </c>
      <c r="AD40" s="2">
        <f t="shared" si="0"/>
        <v>1.5100000000000051</v>
      </c>
      <c r="AE40" s="138">
        <f t="shared" si="1"/>
        <v>3.4623217922606919E-2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52.407200000000003</v>
      </c>
      <c r="R41" s="34"/>
      <c r="T41" s="87" t="s">
        <v>99</v>
      </c>
      <c r="U41" s="130">
        <v>47.3</v>
      </c>
      <c r="W41" s="94">
        <v>42706</v>
      </c>
      <c r="X41" s="365">
        <v>38.71</v>
      </c>
      <c r="Y41" s="40">
        <v>39.33</v>
      </c>
      <c r="Z41" s="40">
        <v>38.659999999999997</v>
      </c>
      <c r="AA41" s="365">
        <v>39.28</v>
      </c>
      <c r="AB41" s="95">
        <v>1092300</v>
      </c>
      <c r="AC41" s="243">
        <v>39.28</v>
      </c>
      <c r="AD41" s="2">
        <f t="shared" si="0"/>
        <v>0.67000000000000171</v>
      </c>
      <c r="AE41" s="138">
        <f t="shared" si="1"/>
        <v>1.1068211068210987E-2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51.926400000000001</v>
      </c>
      <c r="R42" s="34"/>
      <c r="T42" s="87" t="s">
        <v>100</v>
      </c>
      <c r="U42" s="130" t="s">
        <v>603</v>
      </c>
      <c r="W42" s="94">
        <v>42705</v>
      </c>
      <c r="X42" s="365">
        <v>39.869999999999997</v>
      </c>
      <c r="Y42" s="40">
        <v>40.28</v>
      </c>
      <c r="Z42" s="40">
        <v>38.68</v>
      </c>
      <c r="AA42" s="365">
        <v>38.85</v>
      </c>
      <c r="AB42" s="95">
        <v>1323700</v>
      </c>
      <c r="AC42" s="243">
        <v>38.85</v>
      </c>
      <c r="AD42" s="2">
        <f t="shared" si="0"/>
        <v>1.6000000000000014</v>
      </c>
      <c r="AE42" s="138">
        <f t="shared" si="1"/>
        <v>-2.4114544084400946E-2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51.445599999999999</v>
      </c>
      <c r="R43" s="83"/>
      <c r="T43" s="87" t="s">
        <v>101</v>
      </c>
      <c r="U43" s="130" t="s">
        <v>604</v>
      </c>
      <c r="W43" s="94">
        <v>42704</v>
      </c>
      <c r="X43" s="365">
        <v>40.479999999999997</v>
      </c>
      <c r="Y43" s="40">
        <v>40.479999999999997</v>
      </c>
      <c r="Z43" s="40">
        <v>39.32</v>
      </c>
      <c r="AA43" s="365">
        <v>39.81</v>
      </c>
      <c r="AB43" s="95">
        <v>1752300</v>
      </c>
      <c r="AC43" s="243">
        <v>39.81</v>
      </c>
      <c r="AD43" s="2">
        <f t="shared" si="0"/>
        <v>1.1599999999999966</v>
      </c>
      <c r="AE43" s="138">
        <f t="shared" si="1"/>
        <v>-2.2107590272660294E-2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50.964800000000004</v>
      </c>
      <c r="R44" s="83"/>
      <c r="T44" s="87" t="s">
        <v>102</v>
      </c>
      <c r="U44" s="130">
        <v>46.06</v>
      </c>
      <c r="W44" s="94">
        <v>42703</v>
      </c>
      <c r="X44" s="365">
        <v>40.31</v>
      </c>
      <c r="Y44" s="40">
        <v>40.71</v>
      </c>
      <c r="Z44" s="40">
        <v>40.090000000000003</v>
      </c>
      <c r="AA44" s="365">
        <v>40.71</v>
      </c>
      <c r="AB44" s="95">
        <v>1220600</v>
      </c>
      <c r="AC44" s="243">
        <v>40.71</v>
      </c>
      <c r="AD44" s="2">
        <f t="shared" si="0"/>
        <v>0.61999999999999744</v>
      </c>
      <c r="AE44" s="138">
        <f t="shared" si="1"/>
        <v>1.5211970074813008E-2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50.484000000000002</v>
      </c>
      <c r="R45" s="83"/>
      <c r="T45" s="87" t="s">
        <v>103</v>
      </c>
      <c r="U45" s="130">
        <v>1.37337</v>
      </c>
      <c r="W45" s="94">
        <v>42702</v>
      </c>
      <c r="X45" s="365">
        <v>40.51</v>
      </c>
      <c r="Y45" s="40">
        <v>40.659999999999997</v>
      </c>
      <c r="Z45" s="40">
        <v>39.770000000000003</v>
      </c>
      <c r="AA45" s="365">
        <v>40.1</v>
      </c>
      <c r="AB45" s="95">
        <v>1525400</v>
      </c>
      <c r="AC45" s="243">
        <v>40.1</v>
      </c>
      <c r="AD45" s="2">
        <f t="shared" si="0"/>
        <v>0.88999999999999346</v>
      </c>
      <c r="AE45" s="138">
        <f t="shared" si="1"/>
        <v>-1.1828486939378879E-2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50.0032</v>
      </c>
      <c r="R46" s="83"/>
      <c r="T46" s="87" t="s">
        <v>122</v>
      </c>
      <c r="U46" s="232" t="s">
        <v>335</v>
      </c>
      <c r="W46" s="94">
        <v>42699</v>
      </c>
      <c r="X46" s="365">
        <v>39.96</v>
      </c>
      <c r="Y46" s="40">
        <v>40.590000000000003</v>
      </c>
      <c r="Z46" s="40">
        <v>39.65</v>
      </c>
      <c r="AA46" s="365">
        <v>40.58</v>
      </c>
      <c r="AB46" s="95">
        <v>510700</v>
      </c>
      <c r="AC46" s="243">
        <v>40.58</v>
      </c>
      <c r="AD46" s="2">
        <f t="shared" si="0"/>
        <v>0.94000000000000483</v>
      </c>
      <c r="AE46" s="138">
        <f t="shared" si="1"/>
        <v>1.5007503751875984E-2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49.522399999999998</v>
      </c>
      <c r="R47" s="83"/>
      <c r="T47" s="87"/>
      <c r="U47" s="130"/>
      <c r="W47" s="94">
        <v>42697</v>
      </c>
      <c r="X47" s="365">
        <v>39.31</v>
      </c>
      <c r="Y47" s="40">
        <v>40.21</v>
      </c>
      <c r="Z47" s="40">
        <v>39.31</v>
      </c>
      <c r="AA47" s="365">
        <v>39.979999999999997</v>
      </c>
      <c r="AB47" s="95">
        <v>1123000</v>
      </c>
      <c r="AC47" s="243">
        <v>39.979999999999997</v>
      </c>
      <c r="AD47" s="2">
        <f t="shared" si="0"/>
        <v>0.89999999999999858</v>
      </c>
      <c r="AE47" s="138">
        <f t="shared" si="1"/>
        <v>-6.7080745341615566E-3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49.041600000000003</v>
      </c>
      <c r="R48" s="83"/>
      <c r="T48" s="87" t="s">
        <v>105</v>
      </c>
      <c r="U48" s="130" t="s">
        <v>605</v>
      </c>
      <c r="W48" s="94">
        <v>42696</v>
      </c>
      <c r="X48" s="365">
        <v>39.85</v>
      </c>
      <c r="Y48" s="40">
        <v>40.35</v>
      </c>
      <c r="Z48" s="40">
        <v>39.46</v>
      </c>
      <c r="AA48" s="365">
        <v>40.25</v>
      </c>
      <c r="AB48" s="95">
        <v>1451900</v>
      </c>
      <c r="AC48" s="243">
        <v>40.25</v>
      </c>
      <c r="AD48" s="2">
        <f t="shared" si="0"/>
        <v>0.89000000000000057</v>
      </c>
      <c r="AE48" s="138">
        <f t="shared" si="1"/>
        <v>1.6670876483960484E-2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48.5608</v>
      </c>
      <c r="R49" s="83"/>
      <c r="T49" s="87" t="s">
        <v>106</v>
      </c>
      <c r="U49" s="130" t="s">
        <v>406</v>
      </c>
      <c r="W49" s="94">
        <v>42695</v>
      </c>
      <c r="X49" s="365">
        <v>39.79</v>
      </c>
      <c r="Y49" s="40">
        <v>40.119999999999997</v>
      </c>
      <c r="Z49" s="40">
        <v>39.46</v>
      </c>
      <c r="AA49" s="365">
        <v>39.590000000000003</v>
      </c>
      <c r="AB49" s="95">
        <v>1324100</v>
      </c>
      <c r="AC49" s="243">
        <v>39.590000000000003</v>
      </c>
      <c r="AD49" s="2">
        <f t="shared" si="0"/>
        <v>0.65999999999999659</v>
      </c>
      <c r="AE49" s="138">
        <f t="shared" si="1"/>
        <v>-2.2681451612902581E-3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48.08</v>
      </c>
      <c r="R50" s="83"/>
      <c r="T50" s="87" t="s">
        <v>107</v>
      </c>
      <c r="U50" s="131">
        <v>1296482</v>
      </c>
      <c r="W50" s="94">
        <v>42692</v>
      </c>
      <c r="X50" s="365">
        <v>39.68</v>
      </c>
      <c r="Y50" s="40">
        <v>40.07</v>
      </c>
      <c r="Z50" s="40">
        <v>39.14</v>
      </c>
      <c r="AA50" s="365">
        <v>39.68</v>
      </c>
      <c r="AB50" s="95">
        <v>1597400</v>
      </c>
      <c r="AC50" s="243">
        <v>39.68</v>
      </c>
      <c r="AD50" s="2">
        <f t="shared" si="0"/>
        <v>0.92999999999999972</v>
      </c>
      <c r="AE50" s="138">
        <f t="shared" si="1"/>
        <v>-3.7660055234747247E-3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47.599199999999996</v>
      </c>
      <c r="R51" s="83"/>
      <c r="T51" s="87" t="s">
        <v>110</v>
      </c>
      <c r="U51" s="131">
        <v>1540080</v>
      </c>
      <c r="W51" s="94">
        <v>42691</v>
      </c>
      <c r="X51" s="365">
        <v>39.6</v>
      </c>
      <c r="Y51" s="40">
        <v>40.049999999999997</v>
      </c>
      <c r="Z51" s="40">
        <v>39.33</v>
      </c>
      <c r="AA51" s="365">
        <v>39.83</v>
      </c>
      <c r="AB51" s="95">
        <v>1294200</v>
      </c>
      <c r="AC51" s="243">
        <v>39.83</v>
      </c>
      <c r="AD51" s="2">
        <f t="shared" si="0"/>
        <v>0.71999999999999886</v>
      </c>
      <c r="AE51" s="138">
        <f t="shared" si="1"/>
        <v>6.5706343189284588E-3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47.118399999999994</v>
      </c>
      <c r="R52" s="83"/>
      <c r="T52" s="87" t="s">
        <v>108</v>
      </c>
      <c r="U52" s="130" t="s">
        <v>606</v>
      </c>
      <c r="W52" s="94">
        <v>42690</v>
      </c>
      <c r="X52" s="365">
        <v>40.130000000000003</v>
      </c>
      <c r="Y52" s="40">
        <v>40.130000000000003</v>
      </c>
      <c r="Z52" s="40">
        <v>39.1</v>
      </c>
      <c r="AA52" s="365">
        <v>39.57</v>
      </c>
      <c r="AB52" s="95">
        <v>1252400</v>
      </c>
      <c r="AC52" s="243">
        <v>39.57</v>
      </c>
      <c r="AD52" s="2">
        <f t="shared" si="0"/>
        <v>1.0300000000000011</v>
      </c>
      <c r="AE52" s="138">
        <f t="shared" si="1"/>
        <v>-1.4936519790888725E-2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46.637599999999999</v>
      </c>
      <c r="R53" s="83"/>
      <c r="T53" s="87" t="s">
        <v>111</v>
      </c>
      <c r="U53" s="130">
        <v>18.32</v>
      </c>
      <c r="W53" s="94">
        <v>42689</v>
      </c>
      <c r="X53" s="365">
        <v>41.49</v>
      </c>
      <c r="Y53" s="40">
        <v>41.49</v>
      </c>
      <c r="Z53" s="40">
        <v>40.1</v>
      </c>
      <c r="AA53" s="365">
        <v>40.17</v>
      </c>
      <c r="AB53" s="95">
        <v>1996800</v>
      </c>
      <c r="AC53" s="243">
        <v>40.17</v>
      </c>
      <c r="AD53" s="2">
        <f t="shared" si="0"/>
        <v>1.3900000000000006</v>
      </c>
      <c r="AE53" s="138">
        <f t="shared" si="1"/>
        <v>-2.8301886792452824E-2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46.156799999999997</v>
      </c>
      <c r="R54" s="83"/>
      <c r="T54" s="87" t="s">
        <v>112</v>
      </c>
      <c r="U54" s="130">
        <v>2.63</v>
      </c>
      <c r="W54" s="94">
        <v>42688</v>
      </c>
      <c r="X54" s="365">
        <v>38.5</v>
      </c>
      <c r="Y54" s="40">
        <v>41.61</v>
      </c>
      <c r="Z54" s="40">
        <v>38.5</v>
      </c>
      <c r="AA54" s="365">
        <v>41.34</v>
      </c>
      <c r="AB54" s="95">
        <v>3492900</v>
      </c>
      <c r="AC54" s="243">
        <v>41.34</v>
      </c>
      <c r="AD54" s="2">
        <f t="shared" si="0"/>
        <v>3.1099999999999994</v>
      </c>
      <c r="AE54" s="138">
        <f t="shared" si="1"/>
        <v>7.6002082248828762E-2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45.675999999999995</v>
      </c>
      <c r="R55" s="83"/>
      <c r="T55" s="87" t="s">
        <v>109</v>
      </c>
      <c r="U55" s="130" t="s">
        <v>123</v>
      </c>
      <c r="W55" s="94">
        <v>42685</v>
      </c>
      <c r="X55" s="365">
        <v>37.68</v>
      </c>
      <c r="Y55" s="40">
        <v>39.04</v>
      </c>
      <c r="Z55" s="40">
        <v>37.07</v>
      </c>
      <c r="AA55" s="365">
        <v>38.42</v>
      </c>
      <c r="AB55" s="95">
        <v>3202300</v>
      </c>
      <c r="AC55" s="243">
        <v>38.42</v>
      </c>
      <c r="AD55" s="2">
        <f t="shared" si="0"/>
        <v>1.9699999999999989</v>
      </c>
      <c r="AE55" s="138">
        <f t="shared" si="1"/>
        <v>1.1851461680274067E-2</v>
      </c>
    </row>
    <row r="56" spans="1:31" x14ac:dyDescent="0.25">
      <c r="O56" s="2"/>
      <c r="P56" s="83">
        <v>0.94</v>
      </c>
      <c r="Q56" s="83">
        <f t="shared" si="20"/>
        <v>45.195199999999993</v>
      </c>
      <c r="R56" s="83"/>
      <c r="W56" s="94">
        <v>42684</v>
      </c>
      <c r="X56" s="365">
        <v>35.799999999999997</v>
      </c>
      <c r="Y56" s="40">
        <v>38.520000000000003</v>
      </c>
      <c r="Z56" s="40">
        <v>35.799999999999997</v>
      </c>
      <c r="AA56" s="365">
        <v>37.97</v>
      </c>
      <c r="AB56" s="95">
        <v>4985600</v>
      </c>
      <c r="AC56" s="243">
        <v>37.97</v>
      </c>
      <c r="AD56" s="2">
        <f t="shared" si="0"/>
        <v>2.720000000000006</v>
      </c>
      <c r="AE56" s="138">
        <f t="shared" si="1"/>
        <v>6.8674359696031528E-2</v>
      </c>
    </row>
    <row r="57" spans="1:31" x14ac:dyDescent="0.25">
      <c r="O57" s="2"/>
      <c r="P57" s="83">
        <v>0.93</v>
      </c>
      <c r="Q57" s="83">
        <f t="shared" si="20"/>
        <v>44.714399999999998</v>
      </c>
      <c r="R57" s="83"/>
      <c r="W57" s="94">
        <v>42683</v>
      </c>
      <c r="X57" s="365">
        <v>36.82</v>
      </c>
      <c r="Y57" s="40">
        <v>38.299999999999997</v>
      </c>
      <c r="Z57" s="40">
        <v>35.21</v>
      </c>
      <c r="AA57" s="365">
        <v>35.53</v>
      </c>
      <c r="AB57" s="95">
        <v>5487500</v>
      </c>
      <c r="AC57" s="243">
        <v>35.53</v>
      </c>
      <c r="AD57" s="2">
        <f t="shared" si="0"/>
        <v>3.0899999999999963</v>
      </c>
      <c r="AE57" s="138">
        <f t="shared" si="1"/>
        <v>-9.2001022233580421E-2</v>
      </c>
    </row>
    <row r="58" spans="1:31" x14ac:dyDescent="0.25">
      <c r="O58" s="2"/>
      <c r="P58" s="83">
        <v>0.92</v>
      </c>
      <c r="Q58" s="83">
        <f t="shared" si="20"/>
        <v>44.233600000000003</v>
      </c>
      <c r="R58" s="83"/>
      <c r="W58" s="94">
        <v>42682</v>
      </c>
      <c r="X58" s="365">
        <v>37.840000000000003</v>
      </c>
      <c r="Y58" s="40">
        <v>39.25</v>
      </c>
      <c r="Z58" s="40">
        <v>37.47</v>
      </c>
      <c r="AA58" s="365">
        <v>39.130000000000003</v>
      </c>
      <c r="AB58" s="95">
        <v>3036100</v>
      </c>
      <c r="AC58" s="243">
        <v>39.130000000000003</v>
      </c>
      <c r="AD58" s="2">
        <f t="shared" si="0"/>
        <v>1.7800000000000011</v>
      </c>
      <c r="AE58" s="138">
        <f t="shared" si="1"/>
        <v>3.436426116838498E-2</v>
      </c>
    </row>
    <row r="59" spans="1:31" x14ac:dyDescent="0.25">
      <c r="O59" s="2"/>
      <c r="P59" s="83">
        <v>0.91</v>
      </c>
      <c r="Q59" s="83">
        <f t="shared" si="20"/>
        <v>43.752800000000001</v>
      </c>
      <c r="R59" s="83"/>
      <c r="W59" s="94">
        <v>42681</v>
      </c>
      <c r="X59" s="365">
        <v>37.69</v>
      </c>
      <c r="Y59" s="40">
        <v>37.86</v>
      </c>
      <c r="Z59" s="40">
        <v>37.42</v>
      </c>
      <c r="AA59" s="365">
        <v>37.83</v>
      </c>
      <c r="AB59" s="95">
        <v>2555400</v>
      </c>
      <c r="AC59" s="243">
        <v>37.83</v>
      </c>
      <c r="AD59" s="2">
        <f t="shared" si="0"/>
        <v>0.43999999999999773</v>
      </c>
      <c r="AE59" s="138">
        <f t="shared" si="1"/>
        <v>2.2432432432432314E-2</v>
      </c>
    </row>
    <row r="60" spans="1:31" x14ac:dyDescent="0.25">
      <c r="O60" s="2"/>
      <c r="P60" s="83">
        <v>0.9</v>
      </c>
      <c r="Q60" s="83">
        <f t="shared" si="20"/>
        <v>43.271999999999998</v>
      </c>
      <c r="R60" s="83"/>
      <c r="W60" s="94">
        <v>42678</v>
      </c>
      <c r="X60" s="365">
        <v>36.869999999999997</v>
      </c>
      <c r="Y60" s="40">
        <v>37.79</v>
      </c>
      <c r="Z60" s="40">
        <v>36.869999999999997</v>
      </c>
      <c r="AA60" s="365">
        <v>37</v>
      </c>
      <c r="AB60" s="95">
        <v>1232300</v>
      </c>
      <c r="AC60" s="243">
        <v>37</v>
      </c>
      <c r="AD60" s="2">
        <f t="shared" si="0"/>
        <v>0.92000000000000171</v>
      </c>
      <c r="AE60" s="138">
        <f t="shared" si="1"/>
        <v>-5.6436441816716254E-3</v>
      </c>
    </row>
    <row r="61" spans="1:31" x14ac:dyDescent="0.25">
      <c r="W61" s="94">
        <v>42677</v>
      </c>
      <c r="X61" s="365">
        <v>37.6</v>
      </c>
      <c r="Y61" s="40">
        <v>37.85</v>
      </c>
      <c r="Z61" s="40">
        <v>37.020000000000003</v>
      </c>
      <c r="AA61" s="365">
        <v>37.21</v>
      </c>
      <c r="AB61" s="95">
        <v>1502000</v>
      </c>
      <c r="AC61" s="243">
        <v>37.21</v>
      </c>
      <c r="AD61" s="2">
        <f t="shared" si="0"/>
        <v>0.82999999999999829</v>
      </c>
      <c r="AE61" s="138">
        <f t="shared" si="1"/>
        <v>-7.4686583088824365E-3</v>
      </c>
    </row>
    <row r="62" spans="1:31" x14ac:dyDescent="0.25">
      <c r="W62" s="94">
        <v>42676</v>
      </c>
      <c r="X62" s="365">
        <v>37.79</v>
      </c>
      <c r="Y62" s="40">
        <v>38.32</v>
      </c>
      <c r="Z62" s="40">
        <v>37.21</v>
      </c>
      <c r="AA62" s="365">
        <v>37.49</v>
      </c>
      <c r="AB62" s="95">
        <v>1170600</v>
      </c>
      <c r="AC62" s="243">
        <v>37.49</v>
      </c>
      <c r="AD62" s="2">
        <f t="shared" si="0"/>
        <v>1.1099999999999994</v>
      </c>
      <c r="AE62" s="138">
        <f t="shared" si="1"/>
        <v>-5.5702917771883742E-3</v>
      </c>
    </row>
    <row r="63" spans="1:31" x14ac:dyDescent="0.25">
      <c r="W63" s="94">
        <v>42675</v>
      </c>
      <c r="X63" s="365">
        <v>39.11</v>
      </c>
      <c r="Y63" s="40">
        <v>39.14</v>
      </c>
      <c r="Z63" s="40">
        <v>37.21</v>
      </c>
      <c r="AA63" s="365">
        <v>37.700000000000003</v>
      </c>
      <c r="AB63" s="95">
        <v>1760000</v>
      </c>
      <c r="AC63" s="243">
        <v>37.700000000000003</v>
      </c>
      <c r="AD63" s="2">
        <f t="shared" si="0"/>
        <v>1.9299999999999997</v>
      </c>
      <c r="AE63" s="138">
        <f t="shared" si="1"/>
        <v>-3.0100334448160404E-2</v>
      </c>
    </row>
    <row r="64" spans="1:31" x14ac:dyDescent="0.25">
      <c r="W64" s="94">
        <v>42674</v>
      </c>
      <c r="X64" s="365">
        <v>38.44</v>
      </c>
      <c r="Y64" s="40">
        <v>38.96</v>
      </c>
      <c r="Z64" s="40">
        <v>38.18</v>
      </c>
      <c r="AA64" s="365">
        <v>38.869999999999997</v>
      </c>
      <c r="AB64" s="95">
        <v>1593700</v>
      </c>
      <c r="AC64" s="243">
        <v>38.869999999999997</v>
      </c>
      <c r="AD64" s="2">
        <f t="shared" si="0"/>
        <v>0.78000000000000114</v>
      </c>
      <c r="AE64" s="138">
        <f t="shared" si="1"/>
        <v>1.6474895397489364E-2</v>
      </c>
    </row>
    <row r="65" spans="23:31" x14ac:dyDescent="0.25">
      <c r="W65" s="94">
        <v>42671</v>
      </c>
      <c r="X65" s="365">
        <v>36.78</v>
      </c>
      <c r="Y65" s="40">
        <v>38.35</v>
      </c>
      <c r="Z65" s="40">
        <v>36.51</v>
      </c>
      <c r="AA65" s="365">
        <v>38.24</v>
      </c>
      <c r="AB65" s="95">
        <v>2817100</v>
      </c>
      <c r="AC65" s="243">
        <v>38.24</v>
      </c>
      <c r="AD65" s="2">
        <f t="shared" si="0"/>
        <v>1.8400000000000034</v>
      </c>
      <c r="AE65" s="138">
        <f t="shared" si="1"/>
        <v>7.0848501820218512E-2</v>
      </c>
    </row>
    <row r="66" spans="23:31" x14ac:dyDescent="0.25">
      <c r="W66" s="94">
        <v>42670</v>
      </c>
      <c r="X66" s="365">
        <v>37.43</v>
      </c>
      <c r="Y66" s="40">
        <v>37.57</v>
      </c>
      <c r="Z66" s="40">
        <v>35.57</v>
      </c>
      <c r="AA66" s="365">
        <v>35.71</v>
      </c>
      <c r="AB66" s="95">
        <v>2749300</v>
      </c>
      <c r="AC66" s="243">
        <v>35.71</v>
      </c>
      <c r="AD66" s="2">
        <f t="shared" si="0"/>
        <v>2</v>
      </c>
      <c r="AE66" s="138">
        <f t="shared" si="1"/>
        <v>-5.9520674216486658E-2</v>
      </c>
    </row>
    <row r="67" spans="23:31" x14ac:dyDescent="0.25">
      <c r="W67" s="94">
        <v>42669</v>
      </c>
      <c r="X67" s="365">
        <v>37.65</v>
      </c>
      <c r="Y67" s="40">
        <v>38.29</v>
      </c>
      <c r="Z67" s="40">
        <v>37.520000000000003</v>
      </c>
      <c r="AA67" s="365">
        <v>37.97</v>
      </c>
      <c r="AB67" s="95">
        <v>1070500</v>
      </c>
      <c r="AC67" s="243">
        <v>37.97</v>
      </c>
      <c r="AD67" s="2">
        <f t="shared" si="0"/>
        <v>0.76999999999999602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42766</v>
      </c>
      <c r="X2" s="365">
        <v>226.98</v>
      </c>
      <c r="Y2" s="40">
        <v>227.6</v>
      </c>
      <c r="Z2" s="40">
        <v>226.32</v>
      </c>
      <c r="AA2" s="365">
        <v>227.53</v>
      </c>
      <c r="AB2" s="95">
        <v>71553600</v>
      </c>
      <c r="AC2" s="243">
        <v>227.53</v>
      </c>
      <c r="AD2" s="2">
        <f>Y2-Z2</f>
        <v>1.2800000000000011</v>
      </c>
      <c r="AE2" s="138">
        <f>AC2/AC3-1</f>
        <v>-8.7892770819664179E-5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227.62</v>
      </c>
      <c r="T3" s="121"/>
      <c r="W3" s="94">
        <v>42765</v>
      </c>
      <c r="X3" s="365">
        <v>228.17</v>
      </c>
      <c r="Y3" s="40">
        <v>228.2</v>
      </c>
      <c r="Z3" s="40">
        <v>226.41</v>
      </c>
      <c r="AA3" s="365">
        <v>227.55</v>
      </c>
      <c r="AB3" s="95">
        <v>74930800</v>
      </c>
      <c r="AC3" s="243">
        <v>227.55</v>
      </c>
      <c r="AD3" s="2">
        <f>Y3-Z3</f>
        <v>1.789999999999992</v>
      </c>
      <c r="AE3" s="138">
        <f>AC3/AC4-1</f>
        <v>-6.2016858103680628E-3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227.62</v>
      </c>
      <c r="R4" s="505">
        <v>4.0000000000000002E-4</v>
      </c>
      <c r="T4" s="121"/>
      <c r="W4" s="94">
        <v>42762</v>
      </c>
      <c r="X4" s="365">
        <v>229.42</v>
      </c>
      <c r="Y4" s="40">
        <v>229.59</v>
      </c>
      <c r="Z4" s="40">
        <v>228.76</v>
      </c>
      <c r="AA4" s="365">
        <v>228.97</v>
      </c>
      <c r="AB4" s="95">
        <v>56311600</v>
      </c>
      <c r="AC4" s="243">
        <v>228.97</v>
      </c>
      <c r="AD4" s="2">
        <f t="shared" ref="AD4:AD67" si="0">Y4-Z4</f>
        <v>0.83000000000001251</v>
      </c>
      <c r="AE4" s="138">
        <f t="shared" ref="AE4:AE67" si="1">AC4/AC5-1</f>
        <v>-1.5697902585793955E-3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42761</v>
      </c>
      <c r="X5" s="365">
        <v>229.4</v>
      </c>
      <c r="Y5" s="40">
        <v>229.71</v>
      </c>
      <c r="Z5" s="40">
        <v>229.01</v>
      </c>
      <c r="AA5" s="365">
        <v>229.33</v>
      </c>
      <c r="AB5" s="95">
        <v>58208000</v>
      </c>
      <c r="AC5" s="243">
        <v>229.33</v>
      </c>
      <c r="AD5" s="2">
        <f t="shared" si="0"/>
        <v>0.70000000000001705</v>
      </c>
      <c r="AE5" s="138">
        <f t="shared" si="1"/>
        <v>-1.0454327656052032E-3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42760</v>
      </c>
      <c r="X6" s="365">
        <v>228.7</v>
      </c>
      <c r="Y6" s="40">
        <v>229.57</v>
      </c>
      <c r="Z6" s="40">
        <v>228.51</v>
      </c>
      <c r="AA6" s="365">
        <v>229.57</v>
      </c>
      <c r="AB6" s="95">
        <v>80932500</v>
      </c>
      <c r="AC6" s="243">
        <v>229.57</v>
      </c>
      <c r="AD6" s="2">
        <f t="shared" si="0"/>
        <v>1.0600000000000023</v>
      </c>
      <c r="AE6" s="138">
        <f t="shared" si="1"/>
        <v>8.6555360281195259E-3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42759</v>
      </c>
      <c r="X7" s="365">
        <v>226.4</v>
      </c>
      <c r="Y7" s="40">
        <v>228.08</v>
      </c>
      <c r="Z7" s="40">
        <v>226.27</v>
      </c>
      <c r="AA7" s="365">
        <v>227.6</v>
      </c>
      <c r="AB7" s="95">
        <v>89144800</v>
      </c>
      <c r="AC7" s="243">
        <v>227.6</v>
      </c>
      <c r="AD7" s="2">
        <f t="shared" si="0"/>
        <v>1.8100000000000023</v>
      </c>
      <c r="AE7" s="138">
        <f t="shared" si="1"/>
        <v>6.4116736679193931E-3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42758</v>
      </c>
      <c r="X8" s="365">
        <v>226.74</v>
      </c>
      <c r="Y8" s="40">
        <v>226.81</v>
      </c>
      <c r="Z8" s="40">
        <v>225.27</v>
      </c>
      <c r="AA8" s="365">
        <v>226.15</v>
      </c>
      <c r="AB8" s="95">
        <v>72331900</v>
      </c>
      <c r="AC8" s="243">
        <v>226.15</v>
      </c>
      <c r="AD8" s="2">
        <f t="shared" si="0"/>
        <v>1.539999999999992</v>
      </c>
      <c r="AE8" s="138">
        <f t="shared" si="1"/>
        <v>-2.6020993208080156E-3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42755</v>
      </c>
      <c r="X9" s="365">
        <v>226.7</v>
      </c>
      <c r="Y9" s="40">
        <v>227.31</v>
      </c>
      <c r="Z9" s="40">
        <v>225.97</v>
      </c>
      <c r="AA9" s="365">
        <v>226.74</v>
      </c>
      <c r="AB9" s="95">
        <v>116431700</v>
      </c>
      <c r="AC9" s="243">
        <v>226.74</v>
      </c>
      <c r="AD9" s="2">
        <f t="shared" si="0"/>
        <v>1.3400000000000034</v>
      </c>
      <c r="AE9" s="138">
        <f t="shared" si="1"/>
        <v>3.6740294807666718E-3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42754</v>
      </c>
      <c r="X10" s="365">
        <v>226.84</v>
      </c>
      <c r="Y10" s="40">
        <v>227</v>
      </c>
      <c r="Z10" s="40">
        <v>225.41</v>
      </c>
      <c r="AA10" s="365">
        <v>225.91</v>
      </c>
      <c r="AB10" s="95">
        <v>65357500</v>
      </c>
      <c r="AC10" s="243">
        <v>225.91</v>
      </c>
      <c r="AD10" s="2">
        <f t="shared" si="0"/>
        <v>1.5900000000000034</v>
      </c>
      <c r="AE10" s="138">
        <f t="shared" si="1"/>
        <v>-3.7045203969129359E-3</v>
      </c>
    </row>
    <row r="11" spans="1:40" x14ac:dyDescent="0.25">
      <c r="O11" s="11" t="s">
        <v>178</v>
      </c>
      <c r="Q11" s="138">
        <v>0</v>
      </c>
      <c r="W11" s="94">
        <v>42753</v>
      </c>
      <c r="X11" s="365">
        <v>226.54</v>
      </c>
      <c r="Y11" s="40">
        <v>226.8</v>
      </c>
      <c r="Z11" s="40">
        <v>225.9</v>
      </c>
      <c r="AA11" s="365">
        <v>226.75</v>
      </c>
      <c r="AB11" s="95">
        <v>51146400</v>
      </c>
      <c r="AC11" s="243">
        <v>226.75</v>
      </c>
      <c r="AD11" s="2">
        <f t="shared" si="0"/>
        <v>0.90000000000000568</v>
      </c>
      <c r="AE11" s="138">
        <f t="shared" si="1"/>
        <v>2.2099447513812542E-3</v>
      </c>
      <c r="AK11" s="234"/>
      <c r="AN11" s="234"/>
    </row>
    <row r="12" spans="1:40" x14ac:dyDescent="0.25">
      <c r="W12" s="94">
        <v>42752</v>
      </c>
      <c r="X12" s="365">
        <v>226.31</v>
      </c>
      <c r="Y12" s="40">
        <v>226.78</v>
      </c>
      <c r="Z12" s="40">
        <v>225.8</v>
      </c>
      <c r="AA12" s="365">
        <v>226.25</v>
      </c>
      <c r="AB12" s="95">
        <v>59261200</v>
      </c>
      <c r="AC12" s="243">
        <v>226.25</v>
      </c>
      <c r="AD12" s="2">
        <f t="shared" si="0"/>
        <v>0.97999999999998977</v>
      </c>
      <c r="AE12" s="138">
        <f t="shared" si="1"/>
        <v>-3.5234529839243134E-3</v>
      </c>
    </row>
    <row r="13" spans="1:40" x14ac:dyDescent="0.25">
      <c r="W13" s="94">
        <v>42748</v>
      </c>
      <c r="X13" s="365">
        <v>226.73</v>
      </c>
      <c r="Y13" s="40">
        <v>227.4</v>
      </c>
      <c r="Z13" s="40">
        <v>226.69</v>
      </c>
      <c r="AA13" s="365">
        <v>227.05</v>
      </c>
      <c r="AB13" s="95">
        <v>61907200</v>
      </c>
      <c r="AC13" s="243">
        <v>227.05</v>
      </c>
      <c r="AD13" s="2">
        <f t="shared" si="0"/>
        <v>0.71000000000000796</v>
      </c>
      <c r="AE13" s="138">
        <f t="shared" si="1"/>
        <v>2.295501699554281E-3</v>
      </c>
      <c r="AK13" s="234"/>
      <c r="AN13" s="234"/>
    </row>
    <row r="14" spans="1:40" x14ac:dyDescent="0.25">
      <c r="T14" s="84"/>
      <c r="U14" s="11"/>
      <c r="W14" s="94">
        <v>42747</v>
      </c>
      <c r="X14" s="365">
        <v>226.5</v>
      </c>
      <c r="Y14" s="40">
        <v>226.75</v>
      </c>
      <c r="Z14" s="40">
        <v>224.96</v>
      </c>
      <c r="AA14" s="365">
        <v>226.53</v>
      </c>
      <c r="AB14" s="95">
        <v>70354400</v>
      </c>
      <c r="AC14" s="243">
        <v>226.53</v>
      </c>
      <c r="AD14" s="2">
        <f t="shared" si="0"/>
        <v>1.789999999999992</v>
      </c>
      <c r="AE14" s="138">
        <f t="shared" si="1"/>
        <v>-2.509907529722577E-3</v>
      </c>
    </row>
    <row r="15" spans="1:40" x14ac:dyDescent="0.25">
      <c r="W15" s="94">
        <v>42746</v>
      </c>
      <c r="X15" s="365">
        <v>226.36</v>
      </c>
      <c r="Y15" s="40">
        <v>227.1</v>
      </c>
      <c r="Z15" s="40">
        <v>225.59</v>
      </c>
      <c r="AA15" s="365">
        <v>227.1</v>
      </c>
      <c r="AB15" s="95">
        <v>71423200</v>
      </c>
      <c r="AC15" s="243">
        <v>227.1</v>
      </c>
      <c r="AD15" s="2">
        <f t="shared" si="0"/>
        <v>1.5099999999999909</v>
      </c>
      <c r="AE15" s="138">
        <f t="shared" si="1"/>
        <v>2.8261061556125178E-3</v>
      </c>
      <c r="AK15" s="234"/>
      <c r="AN15" s="234"/>
    </row>
    <row r="16" spans="1:40" x14ac:dyDescent="0.25">
      <c r="W16" s="94">
        <v>42745</v>
      </c>
      <c r="X16" s="365">
        <v>226.48</v>
      </c>
      <c r="Y16" s="40">
        <v>227.45</v>
      </c>
      <c r="Z16" s="40">
        <v>226.01</v>
      </c>
      <c r="AA16" s="365">
        <v>226.46</v>
      </c>
      <c r="AB16" s="95">
        <v>61045000</v>
      </c>
      <c r="AC16" s="243">
        <v>226.46</v>
      </c>
      <c r="AD16" s="2">
        <f t="shared" si="0"/>
        <v>1.4399999999999977</v>
      </c>
      <c r="AE16" s="138">
        <f t="shared" si="1"/>
        <v>0</v>
      </c>
    </row>
    <row r="17" spans="1:40" x14ac:dyDescent="0.25">
      <c r="W17" s="94">
        <v>42744</v>
      </c>
      <c r="X17" s="365">
        <v>226.91</v>
      </c>
      <c r="Y17" s="40">
        <v>227.07</v>
      </c>
      <c r="Z17" s="40">
        <v>226.42</v>
      </c>
      <c r="AA17" s="365">
        <v>226.46</v>
      </c>
      <c r="AB17" s="95">
        <v>46265300</v>
      </c>
      <c r="AC17" s="243">
        <v>226.46</v>
      </c>
      <c r="AD17" s="2">
        <f t="shared" si="0"/>
        <v>0.65000000000000568</v>
      </c>
      <c r="AE17" s="138">
        <f t="shared" si="1"/>
        <v>-3.3009110514502504E-3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42741</v>
      </c>
      <c r="X18" s="365">
        <v>226.53</v>
      </c>
      <c r="Y18" s="40">
        <v>227.75</v>
      </c>
      <c r="Z18" s="40">
        <v>225.9</v>
      </c>
      <c r="AA18" s="365">
        <v>227.21</v>
      </c>
      <c r="AB18" s="95">
        <v>69536300</v>
      </c>
      <c r="AC18" s="243">
        <v>227.21</v>
      </c>
      <c r="AD18" s="2">
        <f t="shared" si="0"/>
        <v>1.8499999999999943</v>
      </c>
      <c r="AE18" s="138">
        <f t="shared" si="1"/>
        <v>3.5777385159010411E-3</v>
      </c>
    </row>
    <row r="19" spans="1:40" x14ac:dyDescent="0.25">
      <c r="W19" s="94">
        <v>42740</v>
      </c>
      <c r="X19" s="365">
        <v>226.27</v>
      </c>
      <c r="Y19" s="40">
        <v>226.58</v>
      </c>
      <c r="Z19" s="40">
        <v>225.48</v>
      </c>
      <c r="AA19" s="365">
        <v>226.4</v>
      </c>
      <c r="AB19" s="95">
        <v>77145900</v>
      </c>
      <c r="AC19" s="243">
        <v>226.4</v>
      </c>
      <c r="AD19" s="2">
        <f t="shared" si="0"/>
        <v>1.1000000000000227</v>
      </c>
      <c r="AE19" s="138">
        <f t="shared" si="1"/>
        <v>-7.9442139641627829E-4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42739</v>
      </c>
      <c r="X20" s="365">
        <v>225.24</v>
      </c>
      <c r="Y20" s="40">
        <v>226.75</v>
      </c>
      <c r="Z20" s="40">
        <v>225.24</v>
      </c>
      <c r="AA20" s="365">
        <v>226.58</v>
      </c>
      <c r="AB20" s="95">
        <v>75801800</v>
      </c>
      <c r="AC20" s="243">
        <v>226.58</v>
      </c>
      <c r="AD20" s="2">
        <f t="shared" si="0"/>
        <v>1.5099999999999909</v>
      </c>
      <c r="AE20" s="138">
        <f t="shared" si="1"/>
        <v>5.9492097318416537E-3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42738</v>
      </c>
      <c r="X21" s="365">
        <v>225.04</v>
      </c>
      <c r="Y21" s="40">
        <v>225.83</v>
      </c>
      <c r="Z21" s="40">
        <v>223.88</v>
      </c>
      <c r="AA21" s="365">
        <v>225.24</v>
      </c>
      <c r="AB21" s="95">
        <v>89895000</v>
      </c>
      <c r="AC21" s="243">
        <v>225.24</v>
      </c>
      <c r="AD21" s="2">
        <f t="shared" si="0"/>
        <v>1.9500000000000171</v>
      </c>
      <c r="AE21" s="138">
        <f t="shared" si="1"/>
        <v>7.6499798684741549E-3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42734</v>
      </c>
      <c r="X22" s="365">
        <v>224.73</v>
      </c>
      <c r="Y22" s="40">
        <v>224.83</v>
      </c>
      <c r="Z22" s="40">
        <v>222.73</v>
      </c>
      <c r="AA22" s="365">
        <v>223.53</v>
      </c>
      <c r="AB22" s="95">
        <v>101301800</v>
      </c>
      <c r="AC22" s="243">
        <v>223.53</v>
      </c>
      <c r="AD22" s="2">
        <f t="shared" si="0"/>
        <v>2.1000000000000227</v>
      </c>
      <c r="AE22" s="138">
        <f t="shared" si="1"/>
        <v>-3.6550033429908479E-3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42733</v>
      </c>
      <c r="X23" s="365">
        <v>224.48</v>
      </c>
      <c r="Y23" s="40">
        <v>224.89</v>
      </c>
      <c r="Z23" s="40">
        <v>223.84</v>
      </c>
      <c r="AA23" s="365">
        <v>224.35</v>
      </c>
      <c r="AB23" s="95">
        <v>47719500</v>
      </c>
      <c r="AC23" s="243">
        <v>224.35</v>
      </c>
      <c r="AD23" s="2">
        <f t="shared" si="0"/>
        <v>1.0499999999999829</v>
      </c>
      <c r="AE23" s="138">
        <f t="shared" si="1"/>
        <v>-2.2281639928700692E-4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42732</v>
      </c>
      <c r="X24" s="365">
        <v>226.57</v>
      </c>
      <c r="Y24" s="40">
        <v>226.59</v>
      </c>
      <c r="Z24" s="40">
        <v>224.27</v>
      </c>
      <c r="AA24" s="365">
        <v>224.4</v>
      </c>
      <c r="AB24" s="95">
        <v>59776300</v>
      </c>
      <c r="AC24" s="243">
        <v>224.4</v>
      </c>
      <c r="AD24" s="2">
        <f t="shared" si="0"/>
        <v>2.3199999999999932</v>
      </c>
      <c r="AE24" s="138">
        <f t="shared" si="1"/>
        <v>-8.2644628099173278E-3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42731</v>
      </c>
      <c r="X25" s="365">
        <v>226.02</v>
      </c>
      <c r="Y25" s="40">
        <v>226.73</v>
      </c>
      <c r="Z25" s="40">
        <v>226</v>
      </c>
      <c r="AA25" s="365">
        <v>226.27</v>
      </c>
      <c r="AB25" s="95">
        <v>41054400</v>
      </c>
      <c r="AC25" s="243">
        <v>226.27</v>
      </c>
      <c r="AD25" s="2">
        <f t="shared" si="0"/>
        <v>0.72999999999998977</v>
      </c>
      <c r="AE25" s="138">
        <f t="shared" si="1"/>
        <v>2.4810597669575607E-3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42727</v>
      </c>
      <c r="X26" s="365">
        <v>225.43</v>
      </c>
      <c r="Y26" s="40">
        <v>225.72</v>
      </c>
      <c r="Z26" s="40">
        <v>225.21</v>
      </c>
      <c r="AA26" s="365">
        <v>225.71</v>
      </c>
      <c r="AB26" s="95">
        <v>36251400</v>
      </c>
      <c r="AC26" s="243">
        <v>225.71</v>
      </c>
      <c r="AD26" s="2">
        <f t="shared" si="0"/>
        <v>0.50999999999999091</v>
      </c>
      <c r="AE26" s="138">
        <f t="shared" si="1"/>
        <v>1.4641938060164783E-3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42726</v>
      </c>
      <c r="X27" s="365">
        <v>225.6</v>
      </c>
      <c r="Y27" s="40">
        <v>225.74</v>
      </c>
      <c r="Z27" s="40">
        <v>224.92</v>
      </c>
      <c r="AA27" s="365">
        <v>225.38</v>
      </c>
      <c r="AB27" s="95">
        <v>56219100</v>
      </c>
      <c r="AC27" s="243">
        <v>225.38</v>
      </c>
      <c r="AD27" s="2">
        <f t="shared" si="0"/>
        <v>0.8200000000000216</v>
      </c>
      <c r="AE27" s="138">
        <f t="shared" si="1"/>
        <v>-1.727421712362176E-3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42725</v>
      </c>
      <c r="X28" s="365">
        <v>226.25</v>
      </c>
      <c r="Y28" s="40">
        <v>226.45</v>
      </c>
      <c r="Z28" s="40">
        <v>225.77</v>
      </c>
      <c r="AA28" s="365">
        <v>225.77</v>
      </c>
      <c r="AB28" s="95">
        <v>67909000</v>
      </c>
      <c r="AC28" s="243">
        <v>225.77</v>
      </c>
      <c r="AD28" s="2">
        <f t="shared" si="0"/>
        <v>0.6799999999999784</v>
      </c>
      <c r="AE28" s="138">
        <f t="shared" si="1"/>
        <v>-2.7826855123674887E-3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42724</v>
      </c>
      <c r="X29" s="365">
        <v>226.15</v>
      </c>
      <c r="Y29" s="40">
        <v>226.57</v>
      </c>
      <c r="Z29" s="40">
        <v>225.88</v>
      </c>
      <c r="AA29" s="365">
        <v>226.4</v>
      </c>
      <c r="AB29" s="95">
        <v>89838800</v>
      </c>
      <c r="AC29" s="243">
        <v>226.4</v>
      </c>
      <c r="AD29" s="2">
        <f t="shared" si="0"/>
        <v>0.68999999999999773</v>
      </c>
      <c r="AE29" s="138">
        <f t="shared" si="1"/>
        <v>3.8575799228484087E-3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42723</v>
      </c>
      <c r="X30" s="365">
        <v>225.25</v>
      </c>
      <c r="Y30" s="40">
        <v>226.02</v>
      </c>
      <c r="Z30" s="40">
        <v>225.08</v>
      </c>
      <c r="AA30" s="365">
        <v>225.53</v>
      </c>
      <c r="AB30" s="95">
        <v>90341100</v>
      </c>
      <c r="AC30" s="243">
        <v>225.53</v>
      </c>
      <c r="AD30" s="2">
        <f t="shared" si="0"/>
        <v>0.93999999999999773</v>
      </c>
      <c r="AE30" s="138">
        <f t="shared" si="1"/>
        <v>2.1773906861002335E-3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42720</v>
      </c>
      <c r="X31" s="365">
        <v>226.01</v>
      </c>
      <c r="Y31" s="40">
        <v>226.08</v>
      </c>
      <c r="Z31" s="40">
        <v>224.67</v>
      </c>
      <c r="AA31" s="365">
        <v>225.04</v>
      </c>
      <c r="AB31" s="95">
        <v>156420200</v>
      </c>
      <c r="AC31" s="243">
        <v>225.04</v>
      </c>
      <c r="AD31" s="2">
        <f t="shared" si="0"/>
        <v>1.410000000000025</v>
      </c>
      <c r="AE31" s="138" t="e">
        <f t="shared" si="1"/>
        <v>#DIV/0!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42720</v>
      </c>
      <c r="X32" s="365" t="s">
        <v>365</v>
      </c>
      <c r="Y32" s="40"/>
      <c r="Z32" s="40"/>
      <c r="AA32" s="365"/>
      <c r="AB32" s="95"/>
      <c r="AC32" s="243"/>
      <c r="AD32" s="2">
        <f t="shared" si="0"/>
        <v>0</v>
      </c>
      <c r="AE32" s="138">
        <f t="shared" si="1"/>
        <v>-1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42719</v>
      </c>
      <c r="X33" s="365">
        <v>226.16</v>
      </c>
      <c r="Y33" s="40">
        <v>227.81</v>
      </c>
      <c r="Z33" s="40">
        <v>225.89</v>
      </c>
      <c r="AA33" s="365">
        <v>226.81</v>
      </c>
      <c r="AB33" s="95">
        <v>124972600</v>
      </c>
      <c r="AC33" s="243">
        <v>225.48</v>
      </c>
      <c r="AD33" s="2">
        <f t="shared" si="0"/>
        <v>1.9200000000000159</v>
      </c>
      <c r="AE33" s="138">
        <f t="shared" si="1"/>
        <v>4.0969006056288393E-3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42718</v>
      </c>
      <c r="X34" s="365">
        <v>227.41</v>
      </c>
      <c r="Y34" s="40">
        <v>228.23</v>
      </c>
      <c r="Z34" s="40">
        <v>225.37</v>
      </c>
      <c r="AA34" s="365">
        <v>225.88</v>
      </c>
      <c r="AB34" s="95">
        <v>142501800</v>
      </c>
      <c r="AC34" s="243">
        <v>224.56</v>
      </c>
      <c r="AD34" s="2">
        <f t="shared" si="0"/>
        <v>2.8599999999999852</v>
      </c>
      <c r="AE34" s="138">
        <f t="shared" si="1"/>
        <v>-8.258622973987606E-3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42717</v>
      </c>
      <c r="X35" s="365">
        <v>227.02</v>
      </c>
      <c r="Y35" s="40">
        <v>228.34</v>
      </c>
      <c r="Z35" s="40">
        <v>227</v>
      </c>
      <c r="AA35" s="365">
        <v>227.76</v>
      </c>
      <c r="AB35" s="95">
        <v>110477500</v>
      </c>
      <c r="AC35" s="243">
        <v>226.43</v>
      </c>
      <c r="AD35" s="2">
        <f t="shared" si="0"/>
        <v>1.3400000000000034</v>
      </c>
      <c r="AE35" s="138">
        <f t="shared" si="1"/>
        <v>6.7134981326695264E-3</v>
      </c>
    </row>
    <row r="36" spans="1:31" x14ac:dyDescent="0.25">
      <c r="W36" s="94">
        <v>42716</v>
      </c>
      <c r="X36" s="365">
        <v>226.4</v>
      </c>
      <c r="Y36" s="40">
        <v>226.96</v>
      </c>
      <c r="Z36" s="40">
        <v>225.76</v>
      </c>
      <c r="AA36" s="365">
        <v>226.25</v>
      </c>
      <c r="AB36" s="95">
        <v>102016100</v>
      </c>
      <c r="AC36" s="243">
        <v>224.92</v>
      </c>
      <c r="AD36" s="2">
        <f t="shared" si="0"/>
        <v>1.2000000000000171</v>
      </c>
      <c r="AE36" s="138">
        <f t="shared" si="1"/>
        <v>-1.1546318500755826E-3</v>
      </c>
    </row>
    <row r="37" spans="1:31" x14ac:dyDescent="0.25">
      <c r="L37" t="s">
        <v>213</v>
      </c>
      <c r="M37" s="2">
        <f>M55+K55-F55</f>
        <v>160.82999999999993</v>
      </c>
      <c r="W37" s="94">
        <v>42713</v>
      </c>
      <c r="X37" s="365">
        <v>225.41</v>
      </c>
      <c r="Y37" s="40">
        <v>226.53</v>
      </c>
      <c r="Z37" s="40">
        <v>225.37</v>
      </c>
      <c r="AA37" s="365">
        <v>226.51</v>
      </c>
      <c r="AB37" s="95">
        <v>88005800</v>
      </c>
      <c r="AC37" s="243">
        <v>225.18</v>
      </c>
      <c r="AD37" s="2">
        <f t="shared" si="0"/>
        <v>1.1599999999999966</v>
      </c>
      <c r="AE37" s="138">
        <f t="shared" si="1"/>
        <v>6.0313630880579616E-3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42712</v>
      </c>
      <c r="X38" s="365">
        <v>224.57</v>
      </c>
      <c r="Y38" s="40">
        <v>225.7</v>
      </c>
      <c r="Z38" s="40">
        <v>224.26</v>
      </c>
      <c r="AA38" s="365">
        <v>225.15</v>
      </c>
      <c r="AB38" s="95">
        <v>99714400</v>
      </c>
      <c r="AC38" s="243">
        <v>223.83</v>
      </c>
      <c r="AD38" s="2">
        <f t="shared" si="0"/>
        <v>1.4399999999999977</v>
      </c>
      <c r="AE38" s="138">
        <f t="shared" si="1"/>
        <v>2.463274811895344E-3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6" t="s">
        <v>78</v>
      </c>
      <c r="Q39" s="636"/>
      <c r="R39" s="34"/>
      <c r="T39" s="91" t="s">
        <v>113</v>
      </c>
      <c r="W39" s="94">
        <v>42711</v>
      </c>
      <c r="X39" s="365">
        <v>221.52</v>
      </c>
      <c r="Y39" s="40">
        <v>224.67</v>
      </c>
      <c r="Z39" s="40">
        <v>221.38</v>
      </c>
      <c r="AA39" s="365">
        <v>224.6</v>
      </c>
      <c r="AB39" s="95">
        <v>110738100</v>
      </c>
      <c r="AC39" s="243">
        <v>223.28</v>
      </c>
      <c r="AD39" s="2">
        <f t="shared" si="0"/>
        <v>3.289999999999992</v>
      </c>
      <c r="AE39" s="138">
        <f t="shared" si="1"/>
        <v>1.3067150635208691E-2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250.38200000000003</v>
      </c>
      <c r="R40" s="34"/>
      <c r="T40" s="97" t="s">
        <v>98</v>
      </c>
      <c r="U40" s="129">
        <v>227.53</v>
      </c>
      <c r="W40" s="94">
        <v>42710</v>
      </c>
      <c r="X40" s="365">
        <v>221.22</v>
      </c>
      <c r="Y40" s="40">
        <v>221.74</v>
      </c>
      <c r="Z40" s="40">
        <v>220.66</v>
      </c>
      <c r="AA40" s="365">
        <v>221.7</v>
      </c>
      <c r="AB40" s="95">
        <v>59877400</v>
      </c>
      <c r="AC40" s="243">
        <v>220.4</v>
      </c>
      <c r="AD40" s="2">
        <f t="shared" si="0"/>
        <v>1.0800000000000125</v>
      </c>
      <c r="AE40" s="138">
        <f t="shared" si="1"/>
        <v>3.1405033908333824E-3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248.10580000000002</v>
      </c>
      <c r="R41" s="34"/>
      <c r="T41" s="87" t="s">
        <v>99</v>
      </c>
      <c r="U41" s="130">
        <v>228.26</v>
      </c>
      <c r="W41" s="94">
        <v>42709</v>
      </c>
      <c r="X41" s="365">
        <v>220.65</v>
      </c>
      <c r="Y41" s="40">
        <v>221.4</v>
      </c>
      <c r="Z41" s="40">
        <v>220.42</v>
      </c>
      <c r="AA41" s="365">
        <v>221</v>
      </c>
      <c r="AB41" s="95">
        <v>67837800</v>
      </c>
      <c r="AC41" s="243">
        <v>219.71</v>
      </c>
      <c r="AD41" s="2">
        <f t="shared" si="0"/>
        <v>0.98000000000001819</v>
      </c>
      <c r="AE41" s="138">
        <f t="shared" si="1"/>
        <v>6.044232794542026E-3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245.82960000000003</v>
      </c>
      <c r="R42" s="34"/>
      <c r="T42" s="87" t="s">
        <v>100</v>
      </c>
      <c r="U42" s="130" t="s">
        <v>129</v>
      </c>
      <c r="W42" s="94">
        <v>42706</v>
      </c>
      <c r="X42" s="365">
        <v>219.67</v>
      </c>
      <c r="Y42" s="40">
        <v>220.25</v>
      </c>
      <c r="Z42" s="40">
        <v>219.26</v>
      </c>
      <c r="AA42" s="365">
        <v>219.68</v>
      </c>
      <c r="AB42" s="95">
        <v>74840300</v>
      </c>
      <c r="AC42" s="243">
        <v>218.39</v>
      </c>
      <c r="AD42" s="2">
        <f t="shared" si="0"/>
        <v>0.99000000000000909</v>
      </c>
      <c r="AE42" s="138">
        <f t="shared" si="1"/>
        <v>5.0393989371433356E-4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243.55340000000001</v>
      </c>
      <c r="R43" s="83"/>
      <c r="T43" s="87" t="s">
        <v>101</v>
      </c>
      <c r="U43" s="130" t="s">
        <v>129</v>
      </c>
      <c r="W43" s="94">
        <v>42705</v>
      </c>
      <c r="X43" s="365">
        <v>220.73</v>
      </c>
      <c r="Y43" s="40">
        <v>220.73</v>
      </c>
      <c r="Z43" s="40">
        <v>219.15</v>
      </c>
      <c r="AA43" s="365">
        <v>219.57</v>
      </c>
      <c r="AB43" s="95">
        <v>79040500</v>
      </c>
      <c r="AC43" s="243">
        <v>218.28</v>
      </c>
      <c r="AD43" s="2">
        <f t="shared" si="0"/>
        <v>1.5799999999999841</v>
      </c>
      <c r="AE43" s="138">
        <f t="shared" si="1"/>
        <v>-3.6971107763932309E-3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241.27720000000002</v>
      </c>
      <c r="R44" s="83"/>
      <c r="T44" s="87" t="s">
        <v>360</v>
      </c>
      <c r="U44" s="130">
        <v>227.51</v>
      </c>
      <c r="W44" s="94">
        <v>42704</v>
      </c>
      <c r="X44" s="365">
        <v>221.63</v>
      </c>
      <c r="Y44" s="40">
        <v>221.82</v>
      </c>
      <c r="Z44" s="40">
        <v>220.31</v>
      </c>
      <c r="AA44" s="365">
        <v>220.38</v>
      </c>
      <c r="AB44" s="95">
        <v>113291800</v>
      </c>
      <c r="AC44" s="243">
        <v>219.09</v>
      </c>
      <c r="AD44" s="2">
        <f t="shared" si="0"/>
        <v>1.5099999999999909</v>
      </c>
      <c r="AE44" s="138">
        <f t="shared" si="1"/>
        <v>-2.4132592660048857E-3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239.001</v>
      </c>
      <c r="R45" s="83"/>
      <c r="T45" s="87" t="s">
        <v>361</v>
      </c>
      <c r="U45" s="130" t="s">
        <v>395</v>
      </c>
      <c r="W45" s="94">
        <v>42703</v>
      </c>
      <c r="X45" s="365">
        <v>220.52</v>
      </c>
      <c r="Y45" s="40">
        <v>221.44</v>
      </c>
      <c r="Z45" s="40">
        <v>220.17</v>
      </c>
      <c r="AA45" s="365">
        <v>220.91</v>
      </c>
      <c r="AB45" s="95">
        <v>69886700</v>
      </c>
      <c r="AC45" s="243">
        <v>219.62</v>
      </c>
      <c r="AD45" s="2">
        <f t="shared" si="0"/>
        <v>1.2700000000000102</v>
      </c>
      <c r="AE45" s="138">
        <f t="shared" si="1"/>
        <v>1.9617683288470911E-3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236.72480000000002</v>
      </c>
      <c r="R46" s="83"/>
      <c r="T46" s="87" t="s">
        <v>362</v>
      </c>
      <c r="U46" s="232">
        <v>0.12</v>
      </c>
      <c r="W46" s="94">
        <v>42702</v>
      </c>
      <c r="X46" s="365">
        <v>221.16</v>
      </c>
      <c r="Y46" s="40">
        <v>221.48</v>
      </c>
      <c r="Z46" s="40">
        <v>220.36</v>
      </c>
      <c r="AA46" s="365">
        <v>220.48</v>
      </c>
      <c r="AB46" s="95">
        <v>76572500</v>
      </c>
      <c r="AC46" s="243">
        <v>219.19</v>
      </c>
      <c r="AD46" s="2">
        <f t="shared" si="0"/>
        <v>1.1199999999999761</v>
      </c>
      <c r="AE46" s="138">
        <f t="shared" si="1"/>
        <v>-4.6771410407774328E-3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234.4486</v>
      </c>
      <c r="R47" s="83"/>
      <c r="T47" s="87"/>
      <c r="U47" s="130"/>
      <c r="W47" s="94">
        <v>42699</v>
      </c>
      <c r="X47" s="365">
        <v>221.1</v>
      </c>
      <c r="Y47" s="40">
        <v>221.56</v>
      </c>
      <c r="Z47" s="40">
        <v>221.01</v>
      </c>
      <c r="AA47" s="365">
        <v>221.52</v>
      </c>
      <c r="AB47" s="95">
        <v>37872300</v>
      </c>
      <c r="AC47" s="243">
        <v>220.22</v>
      </c>
      <c r="AD47" s="2">
        <f t="shared" si="0"/>
        <v>0.55000000000001137</v>
      </c>
      <c r="AE47" s="138">
        <f t="shared" si="1"/>
        <v>3.6917187001503926E-3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232.17240000000001</v>
      </c>
      <c r="R48" s="83"/>
      <c r="T48" s="87" t="s">
        <v>105</v>
      </c>
      <c r="U48" s="130" t="s">
        <v>607</v>
      </c>
      <c r="W48" s="94">
        <v>42697</v>
      </c>
      <c r="X48" s="365">
        <v>219.98</v>
      </c>
      <c r="Y48" s="40">
        <v>220.76</v>
      </c>
      <c r="Z48" s="40">
        <v>219.75</v>
      </c>
      <c r="AA48" s="365">
        <v>220.7</v>
      </c>
      <c r="AB48" s="95">
        <v>56620200</v>
      </c>
      <c r="AC48" s="243">
        <v>219.41</v>
      </c>
      <c r="AD48" s="2">
        <f t="shared" si="0"/>
        <v>1.0099999999999909</v>
      </c>
      <c r="AE48" s="138">
        <f t="shared" si="1"/>
        <v>5.4722057549372316E-4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229.89619999999999</v>
      </c>
      <c r="R49" s="83"/>
      <c r="T49" s="87" t="s">
        <v>106</v>
      </c>
      <c r="U49" s="130" t="s">
        <v>474</v>
      </c>
      <c r="W49" s="94">
        <v>42696</v>
      </c>
      <c r="X49" s="365">
        <v>220.51</v>
      </c>
      <c r="Y49" s="40">
        <v>220.79</v>
      </c>
      <c r="Z49" s="40">
        <v>219.73</v>
      </c>
      <c r="AA49" s="365">
        <v>220.58</v>
      </c>
      <c r="AB49" s="95">
        <v>67429000</v>
      </c>
      <c r="AC49" s="243">
        <v>219.29</v>
      </c>
      <c r="AD49" s="2">
        <f t="shared" si="0"/>
        <v>1.0600000000000023</v>
      </c>
      <c r="AE49" s="138">
        <f t="shared" si="1"/>
        <v>1.9647263090558642E-3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227.62</v>
      </c>
      <c r="R50" s="83"/>
      <c r="T50" s="87" t="s">
        <v>107</v>
      </c>
      <c r="U50" s="131">
        <v>79078037</v>
      </c>
      <c r="W50" s="94">
        <v>42695</v>
      </c>
      <c r="X50" s="365">
        <v>219.17</v>
      </c>
      <c r="Y50" s="40">
        <v>220.18</v>
      </c>
      <c r="Z50" s="40">
        <v>219</v>
      </c>
      <c r="AA50" s="365">
        <v>220.15</v>
      </c>
      <c r="AB50" s="95">
        <v>72402600</v>
      </c>
      <c r="AC50" s="243">
        <v>218.86</v>
      </c>
      <c r="AD50" s="2">
        <f t="shared" si="0"/>
        <v>1.1800000000000068</v>
      </c>
      <c r="AE50" s="138">
        <f t="shared" si="1"/>
        <v>7.5499493600958978E-3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225.34380000000002</v>
      </c>
      <c r="R51" s="83"/>
      <c r="T51" s="87" t="s">
        <v>110</v>
      </c>
      <c r="U51" s="131">
        <v>86663600</v>
      </c>
      <c r="W51" s="94">
        <v>42692</v>
      </c>
      <c r="X51" s="365">
        <v>219.07</v>
      </c>
      <c r="Y51" s="40">
        <v>219.27</v>
      </c>
      <c r="Z51" s="40">
        <v>218.29</v>
      </c>
      <c r="AA51" s="365">
        <v>218.5</v>
      </c>
      <c r="AB51" s="95">
        <v>86265800</v>
      </c>
      <c r="AC51" s="243">
        <v>217.22</v>
      </c>
      <c r="AD51" s="2">
        <f t="shared" si="0"/>
        <v>0.98000000000001819</v>
      </c>
      <c r="AE51" s="138">
        <f t="shared" si="1"/>
        <v>-2.2507004731064928E-3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223.0676</v>
      </c>
      <c r="R52" s="83"/>
      <c r="T52" s="87" t="s">
        <v>363</v>
      </c>
      <c r="U52" s="130">
        <v>19</v>
      </c>
      <c r="W52" s="94">
        <v>42691</v>
      </c>
      <c r="X52" s="365">
        <v>218.05</v>
      </c>
      <c r="Y52" s="40">
        <v>219.06</v>
      </c>
      <c r="Z52" s="40">
        <v>217.92</v>
      </c>
      <c r="AA52" s="365">
        <v>218.99</v>
      </c>
      <c r="AB52" s="95">
        <v>69797200</v>
      </c>
      <c r="AC52" s="243">
        <v>217.71</v>
      </c>
      <c r="AD52" s="2">
        <f t="shared" si="0"/>
        <v>1.1400000000000148</v>
      </c>
      <c r="AE52" s="138">
        <f t="shared" si="1"/>
        <v>5.1710605291104272E-3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220.79140000000001</v>
      </c>
      <c r="R53" s="83"/>
      <c r="T53" s="87" t="s">
        <v>364</v>
      </c>
      <c r="U53" s="130">
        <v>2.0299999999999998</v>
      </c>
      <c r="W53" s="94">
        <v>42690</v>
      </c>
      <c r="X53" s="365">
        <v>217.56</v>
      </c>
      <c r="Y53" s="40">
        <v>218.14</v>
      </c>
      <c r="Z53" s="40">
        <v>217.42</v>
      </c>
      <c r="AA53" s="365">
        <v>217.87</v>
      </c>
      <c r="AB53" s="95">
        <v>65617700</v>
      </c>
      <c r="AC53" s="243">
        <v>216.59</v>
      </c>
      <c r="AD53" s="2">
        <f t="shared" si="0"/>
        <v>0.71999999999999886</v>
      </c>
      <c r="AE53" s="138">
        <f t="shared" si="1"/>
        <v>-1.8894009216590124E-3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218.51519999999999</v>
      </c>
      <c r="R54" s="83"/>
      <c r="T54" s="87"/>
      <c r="U54" s="130"/>
      <c r="W54" s="94">
        <v>42689</v>
      </c>
      <c r="X54" s="365">
        <v>217.04</v>
      </c>
      <c r="Y54" s="40">
        <v>218.28</v>
      </c>
      <c r="Z54" s="40">
        <v>216.8</v>
      </c>
      <c r="AA54" s="365">
        <v>218.28</v>
      </c>
      <c r="AB54" s="95">
        <v>91652600</v>
      </c>
      <c r="AC54" s="243">
        <v>217</v>
      </c>
      <c r="AD54" s="2">
        <f t="shared" si="0"/>
        <v>1.4799999999999898</v>
      </c>
      <c r="AE54" s="138">
        <f t="shared" si="1"/>
        <v>7.8023407022107527E-3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216.239</v>
      </c>
      <c r="R55" s="83"/>
      <c r="T55" s="87"/>
      <c r="U55" s="130"/>
      <c r="W55" s="94">
        <v>42688</v>
      </c>
      <c r="X55" s="365">
        <v>217.03</v>
      </c>
      <c r="Y55" s="40">
        <v>217.27</v>
      </c>
      <c r="Z55" s="40">
        <v>215.72</v>
      </c>
      <c r="AA55" s="365">
        <v>216.59</v>
      </c>
      <c r="AB55" s="95">
        <v>94580000</v>
      </c>
      <c r="AC55" s="243">
        <v>215.32</v>
      </c>
      <c r="AD55" s="2">
        <f t="shared" si="0"/>
        <v>1.5500000000000114</v>
      </c>
      <c r="AE55" s="138">
        <f t="shared" si="1"/>
        <v>7.9014640948171788E-4</v>
      </c>
    </row>
    <row r="56" spans="1:31" x14ac:dyDescent="0.25">
      <c r="O56" s="2"/>
      <c r="P56" s="83">
        <v>0.94</v>
      </c>
      <c r="Q56" s="83">
        <f t="shared" si="5"/>
        <v>213.96279999999999</v>
      </c>
      <c r="R56" s="83"/>
      <c r="W56" s="94">
        <v>42685</v>
      </c>
      <c r="X56" s="365">
        <v>216.08</v>
      </c>
      <c r="Y56" s="40">
        <v>216.7</v>
      </c>
      <c r="Z56" s="40">
        <v>215.32</v>
      </c>
      <c r="AA56" s="365">
        <v>216.42</v>
      </c>
      <c r="AB56" s="95">
        <v>100552700</v>
      </c>
      <c r="AC56" s="243">
        <v>215.15</v>
      </c>
      <c r="AD56" s="2">
        <f t="shared" si="0"/>
        <v>1.3799999999999955</v>
      </c>
      <c r="AE56" s="138">
        <f t="shared" si="1"/>
        <v>-2.3185717597959954E-3</v>
      </c>
    </row>
    <row r="57" spans="1:31" x14ac:dyDescent="0.25">
      <c r="O57" s="2"/>
      <c r="P57" s="83">
        <v>0.93</v>
      </c>
      <c r="Q57" s="83">
        <f t="shared" si="5"/>
        <v>211.68660000000003</v>
      </c>
      <c r="R57" s="83"/>
      <c r="W57" s="94">
        <v>42684</v>
      </c>
      <c r="X57" s="365">
        <v>217.3</v>
      </c>
      <c r="Y57" s="40">
        <v>218.31</v>
      </c>
      <c r="Z57" s="40">
        <v>215.22</v>
      </c>
      <c r="AA57" s="365">
        <v>216.92</v>
      </c>
      <c r="AB57" s="95">
        <v>172113300</v>
      </c>
      <c r="AC57" s="243">
        <v>215.65</v>
      </c>
      <c r="AD57" s="2">
        <f t="shared" si="0"/>
        <v>3.0900000000000034</v>
      </c>
      <c r="AE57" s="138">
        <f t="shared" si="1"/>
        <v>2.5103435451629963E-3</v>
      </c>
    </row>
    <row r="58" spans="1:31" x14ac:dyDescent="0.25">
      <c r="O58" s="2"/>
      <c r="P58" s="83">
        <v>0.92</v>
      </c>
      <c r="Q58" s="83">
        <f t="shared" si="5"/>
        <v>209.41040000000001</v>
      </c>
      <c r="R58" s="83"/>
      <c r="W58" s="94">
        <v>42683</v>
      </c>
      <c r="X58" s="365">
        <v>212.37</v>
      </c>
      <c r="Y58" s="40">
        <v>217.1</v>
      </c>
      <c r="Z58" s="40">
        <v>212.34</v>
      </c>
      <c r="AA58" s="365">
        <v>216.38</v>
      </c>
      <c r="AB58" s="95">
        <v>258429000</v>
      </c>
      <c r="AC58" s="243">
        <v>215.11</v>
      </c>
      <c r="AD58" s="2">
        <f t="shared" si="0"/>
        <v>4.7599999999999909</v>
      </c>
      <c r="AE58" s="138">
        <f t="shared" si="1"/>
        <v>1.0570327915061517E-2</v>
      </c>
    </row>
    <row r="59" spans="1:31" x14ac:dyDescent="0.25">
      <c r="O59" s="2"/>
      <c r="P59" s="83">
        <v>0.91</v>
      </c>
      <c r="Q59" s="83">
        <f t="shared" si="5"/>
        <v>207.13420000000002</v>
      </c>
      <c r="R59" s="83"/>
      <c r="W59" s="94">
        <v>42682</v>
      </c>
      <c r="X59" s="365">
        <v>212.69</v>
      </c>
      <c r="Y59" s="40">
        <v>214.77</v>
      </c>
      <c r="Z59" s="40">
        <v>212.38</v>
      </c>
      <c r="AA59" s="365">
        <v>214.11</v>
      </c>
      <c r="AB59" s="95">
        <v>106772100</v>
      </c>
      <c r="AC59" s="243">
        <v>212.86</v>
      </c>
      <c r="AD59" s="2">
        <f t="shared" si="0"/>
        <v>2.3900000000000148</v>
      </c>
      <c r="AE59" s="138">
        <f t="shared" si="1"/>
        <v>4.5304388862672518E-3</v>
      </c>
    </row>
    <row r="60" spans="1:31" x14ac:dyDescent="0.25">
      <c r="O60" s="2"/>
      <c r="P60" s="83">
        <v>0.9</v>
      </c>
      <c r="Q60" s="83">
        <f t="shared" si="5"/>
        <v>204.858</v>
      </c>
      <c r="R60" s="83"/>
      <c r="W60" s="94">
        <v>42681</v>
      </c>
      <c r="X60" s="365">
        <v>208.55</v>
      </c>
      <c r="Y60" s="40">
        <v>213.19</v>
      </c>
      <c r="Z60" s="40">
        <v>208.55</v>
      </c>
      <c r="AA60" s="365">
        <v>213.15</v>
      </c>
      <c r="AB60" s="95">
        <v>109794900</v>
      </c>
      <c r="AC60" s="243">
        <v>211.9</v>
      </c>
      <c r="AD60" s="2">
        <f t="shared" si="0"/>
        <v>4.6399999999999864</v>
      </c>
      <c r="AE60" s="138">
        <f t="shared" si="1"/>
        <v>2.2042155018569431E-2</v>
      </c>
    </row>
    <row r="61" spans="1:31" x14ac:dyDescent="0.25">
      <c r="W61" s="94">
        <v>42678</v>
      </c>
      <c r="X61" s="365">
        <v>208.91</v>
      </c>
      <c r="Y61" s="40">
        <v>209.89</v>
      </c>
      <c r="Z61" s="40">
        <v>208.38</v>
      </c>
      <c r="AA61" s="365">
        <v>208.55</v>
      </c>
      <c r="AB61" s="95">
        <v>109122100</v>
      </c>
      <c r="AC61" s="243">
        <v>207.33</v>
      </c>
      <c r="AD61" s="2">
        <f t="shared" si="0"/>
        <v>1.5099999999999909</v>
      </c>
      <c r="AE61" s="138">
        <f t="shared" si="1"/>
        <v>-1.1081133166312984E-3</v>
      </c>
    </row>
    <row r="62" spans="1:31" x14ac:dyDescent="0.25">
      <c r="W62" s="94">
        <v>42677</v>
      </c>
      <c r="X62" s="365">
        <v>209.99</v>
      </c>
      <c r="Y62" s="40">
        <v>210.24</v>
      </c>
      <c r="Z62" s="40">
        <v>208.46</v>
      </c>
      <c r="AA62" s="365">
        <v>208.78</v>
      </c>
      <c r="AB62" s="95">
        <v>88939300</v>
      </c>
      <c r="AC62" s="243">
        <v>207.56</v>
      </c>
      <c r="AD62" s="2">
        <f t="shared" si="0"/>
        <v>1.7800000000000011</v>
      </c>
      <c r="AE62" s="138">
        <f t="shared" si="1"/>
        <v>-4.556136396335897E-3</v>
      </c>
    </row>
    <row r="63" spans="1:31" x14ac:dyDescent="0.25">
      <c r="W63" s="94">
        <v>42676</v>
      </c>
      <c r="X63" s="365">
        <v>210.65</v>
      </c>
      <c r="Y63" s="40">
        <v>211.1</v>
      </c>
      <c r="Z63" s="40">
        <v>209.23</v>
      </c>
      <c r="AA63" s="365">
        <v>209.74</v>
      </c>
      <c r="AB63" s="95">
        <v>103330800</v>
      </c>
      <c r="AC63" s="243">
        <v>208.51</v>
      </c>
      <c r="AD63" s="2">
        <f t="shared" si="0"/>
        <v>1.8700000000000045</v>
      </c>
      <c r="AE63" s="138">
        <f t="shared" si="1"/>
        <v>-6.0065786337417659E-3</v>
      </c>
    </row>
    <row r="64" spans="1:31" x14ac:dyDescent="0.25">
      <c r="W64" s="94">
        <v>42675</v>
      </c>
      <c r="X64" s="365">
        <v>212.93</v>
      </c>
      <c r="Y64" s="40">
        <v>212.99</v>
      </c>
      <c r="Z64" s="40">
        <v>209.6</v>
      </c>
      <c r="AA64" s="365">
        <v>211.01</v>
      </c>
      <c r="AB64" s="95">
        <v>122781800</v>
      </c>
      <c r="AC64" s="243">
        <v>209.77</v>
      </c>
      <c r="AD64" s="2">
        <f t="shared" si="0"/>
        <v>3.3900000000000148</v>
      </c>
      <c r="AE64" s="138">
        <f t="shared" si="1"/>
        <v>-7.2408897302413955E-3</v>
      </c>
    </row>
    <row r="65" spans="23:31" x14ac:dyDescent="0.25">
      <c r="W65" s="94">
        <v>42674</v>
      </c>
      <c r="X65" s="365">
        <v>212.93</v>
      </c>
      <c r="Y65" s="40">
        <v>213.19</v>
      </c>
      <c r="Z65" s="40">
        <v>212.36</v>
      </c>
      <c r="AA65" s="365">
        <v>212.55</v>
      </c>
      <c r="AB65" s="95">
        <v>61272500</v>
      </c>
      <c r="AC65" s="243">
        <v>211.3</v>
      </c>
      <c r="AD65" s="2">
        <f t="shared" si="0"/>
        <v>0.82999999999998408</v>
      </c>
      <c r="AE65" s="138">
        <f t="shared" si="1"/>
        <v>4.7328316531869419E-5</v>
      </c>
    </row>
    <row r="66" spans="23:31" x14ac:dyDescent="0.25">
      <c r="W66" s="94">
        <v>42671</v>
      </c>
      <c r="X66" s="365">
        <v>213.14</v>
      </c>
      <c r="Y66" s="40">
        <v>213.93</v>
      </c>
      <c r="Z66" s="40">
        <v>211.71</v>
      </c>
      <c r="AA66" s="365">
        <v>212.54</v>
      </c>
      <c r="AB66" s="95">
        <v>140623200</v>
      </c>
      <c r="AC66" s="243">
        <v>211.29</v>
      </c>
      <c r="AD66" s="2">
        <f t="shared" si="0"/>
        <v>2.2199999999999989</v>
      </c>
      <c r="AE66" s="138">
        <f t="shared" si="1"/>
        <v>-2.9728199320497861E-3</v>
      </c>
    </row>
    <row r="67" spans="23:31" x14ac:dyDescent="0.25">
      <c r="W67" s="94">
        <v>42670</v>
      </c>
      <c r="X67" s="365">
        <v>214.58</v>
      </c>
      <c r="Y67" s="40">
        <v>214.62</v>
      </c>
      <c r="Z67" s="40">
        <v>213.08</v>
      </c>
      <c r="AA67" s="365">
        <v>213.17</v>
      </c>
      <c r="AB67" s="95">
        <v>77220200</v>
      </c>
      <c r="AC67" s="243">
        <v>211.92</v>
      </c>
      <c r="AD67" s="2">
        <f t="shared" si="0"/>
        <v>1.539999999999992</v>
      </c>
      <c r="AE67" s="138">
        <f t="shared" si="1"/>
        <v>-2.6824791754906929E-3</v>
      </c>
    </row>
    <row r="68" spans="23:31" x14ac:dyDescent="0.25">
      <c r="W68" s="94">
        <v>42669</v>
      </c>
      <c r="X68" s="10">
        <v>213.21</v>
      </c>
      <c r="Y68" s="40">
        <v>214.42</v>
      </c>
      <c r="Z68" s="40">
        <v>212.93</v>
      </c>
      <c r="AA68" s="10">
        <v>213.74</v>
      </c>
      <c r="AB68" s="95">
        <v>75705500</v>
      </c>
      <c r="AC68" s="243">
        <v>212.49</v>
      </c>
      <c r="AD68" s="2">
        <f>Y68-Z68</f>
        <v>1.4899999999999807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42766</v>
      </c>
      <c r="X2" s="10">
        <v>92.32</v>
      </c>
      <c r="Y2" s="40">
        <v>92.48</v>
      </c>
      <c r="Z2" s="40">
        <v>90.28</v>
      </c>
      <c r="AA2" s="10">
        <v>91.74</v>
      </c>
      <c r="AB2" s="95">
        <v>2461700</v>
      </c>
      <c r="AC2" s="243">
        <v>91.74</v>
      </c>
      <c r="AD2" s="2">
        <f>Y2-Z2</f>
        <v>2.2000000000000028</v>
      </c>
      <c r="AE2" s="138" t="e">
        <f>AC2/AC3-1</f>
        <v>#DIV/0!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91.74</v>
      </c>
      <c r="T3" s="121"/>
      <c r="W3" s="94">
        <v>42766</v>
      </c>
      <c r="X3" s="10" t="s">
        <v>355</v>
      </c>
      <c r="Y3" s="40"/>
      <c r="Z3" s="40"/>
      <c r="AA3" s="10"/>
      <c r="AB3" s="95"/>
      <c r="AC3" s="243"/>
      <c r="AD3" s="2">
        <f>Y3-Z3</f>
        <v>0</v>
      </c>
      <c r="AE3" s="138">
        <f>AC3/AC4-1</f>
        <v>-1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91.74</v>
      </c>
      <c r="R4" s="505">
        <v>0</v>
      </c>
      <c r="T4" s="121"/>
      <c r="W4" s="94">
        <v>42765</v>
      </c>
      <c r="X4" s="10">
        <v>91.43</v>
      </c>
      <c r="Y4" s="40">
        <v>93.08</v>
      </c>
      <c r="Z4" s="40">
        <v>90.22</v>
      </c>
      <c r="AA4" s="10">
        <v>92.99</v>
      </c>
      <c r="AB4" s="95">
        <v>2482200</v>
      </c>
      <c r="AC4" s="243">
        <v>92.71</v>
      </c>
      <c r="AD4" s="2">
        <f t="shared" ref="AD4:AD67" si="0">Y4-Z4</f>
        <v>2.8599999999999994</v>
      </c>
      <c r="AE4" s="138">
        <f t="shared" ref="AE4:AE66" si="1">AC4/AC5-1</f>
        <v>1.0683527744467236E-2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42762</v>
      </c>
      <c r="X5" s="10">
        <v>91.55</v>
      </c>
      <c r="Y5" s="40">
        <v>92.44</v>
      </c>
      <c r="Z5" s="40">
        <v>91.25</v>
      </c>
      <c r="AA5" s="10">
        <v>92.01</v>
      </c>
      <c r="AB5" s="95">
        <v>1705900</v>
      </c>
      <c r="AC5" s="243">
        <v>91.73</v>
      </c>
      <c r="AD5" s="2">
        <f t="shared" si="0"/>
        <v>1.1899999999999977</v>
      </c>
      <c r="AE5" s="138">
        <f t="shared" si="1"/>
        <v>1.0910293145250272E-2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42761</v>
      </c>
      <c r="X6" s="10">
        <v>92</v>
      </c>
      <c r="Y6" s="40">
        <v>92.64</v>
      </c>
      <c r="Z6" s="40">
        <v>90.94</v>
      </c>
      <c r="AA6" s="10">
        <v>91.01</v>
      </c>
      <c r="AB6" s="95">
        <v>2343900</v>
      </c>
      <c r="AC6" s="243">
        <v>90.74</v>
      </c>
      <c r="AD6" s="2">
        <f t="shared" si="0"/>
        <v>1.7000000000000028</v>
      </c>
      <c r="AE6" s="138">
        <f t="shared" si="1"/>
        <v>-9.280489136368697E-3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42760</v>
      </c>
      <c r="X7" s="10">
        <v>93</v>
      </c>
      <c r="Y7" s="40">
        <v>93.78</v>
      </c>
      <c r="Z7" s="40">
        <v>91.32</v>
      </c>
      <c r="AA7" s="10">
        <v>91.87</v>
      </c>
      <c r="AB7" s="95">
        <v>3220300</v>
      </c>
      <c r="AC7" s="243">
        <v>91.59</v>
      </c>
      <c r="AD7" s="2">
        <f t="shared" si="0"/>
        <v>2.460000000000008</v>
      </c>
      <c r="AE7" s="138">
        <f t="shared" si="1"/>
        <v>-4.3482987281224794E-3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42759</v>
      </c>
      <c r="X8" s="10">
        <v>90.31</v>
      </c>
      <c r="Y8" s="40">
        <v>92.74</v>
      </c>
      <c r="Z8" s="40">
        <v>90.31</v>
      </c>
      <c r="AA8" s="10">
        <v>92.27</v>
      </c>
      <c r="AB8" s="95">
        <v>4553300</v>
      </c>
      <c r="AC8" s="243">
        <v>91.99</v>
      </c>
      <c r="AD8" s="2">
        <f t="shared" si="0"/>
        <v>2.4299999999999926</v>
      </c>
      <c r="AE8" s="138">
        <f t="shared" si="1"/>
        <v>2.3248053392658452E-2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42758</v>
      </c>
      <c r="X9" s="10">
        <v>88.87</v>
      </c>
      <c r="Y9" s="40">
        <v>91.07</v>
      </c>
      <c r="Z9" s="40">
        <v>87.72</v>
      </c>
      <c r="AA9" s="10">
        <v>90.17</v>
      </c>
      <c r="AB9" s="95">
        <v>6523200</v>
      </c>
      <c r="AC9" s="243">
        <v>89.9</v>
      </c>
      <c r="AD9" s="2">
        <f t="shared" si="0"/>
        <v>3.3499999999999943</v>
      </c>
      <c r="AE9" s="138">
        <f t="shared" si="1"/>
        <v>1.6968325791855143E-2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42755</v>
      </c>
      <c r="X10" s="10">
        <v>85</v>
      </c>
      <c r="Y10" s="40">
        <v>88.9</v>
      </c>
      <c r="Z10" s="40">
        <v>84.69</v>
      </c>
      <c r="AA10" s="10">
        <v>88.67</v>
      </c>
      <c r="AB10" s="95">
        <v>15776700</v>
      </c>
      <c r="AC10" s="243">
        <v>88.4</v>
      </c>
      <c r="AD10" s="2">
        <f t="shared" si="0"/>
        <v>4.210000000000008</v>
      </c>
      <c r="AE10" s="138">
        <f t="shared" si="1"/>
        <v>0.13014574277678359</v>
      </c>
    </row>
    <row r="11" spans="1:40" x14ac:dyDescent="0.25">
      <c r="H11" s="72"/>
      <c r="O11" s="11" t="s">
        <v>178</v>
      </c>
      <c r="Q11" s="138">
        <f>VALUE(TRIM(CLEAN(MID(U55, FIND("(", U55)+1, 5))))</f>
        <v>1.2E-2</v>
      </c>
      <c r="W11" s="94">
        <v>42754</v>
      </c>
      <c r="X11" s="10">
        <v>78.87</v>
      </c>
      <c r="Y11" s="40">
        <v>79.45</v>
      </c>
      <c r="Z11" s="40">
        <v>78.180000000000007</v>
      </c>
      <c r="AA11" s="10">
        <v>78.459999999999994</v>
      </c>
      <c r="AB11" s="95">
        <v>4062400</v>
      </c>
      <c r="AC11" s="243">
        <v>78.22</v>
      </c>
      <c r="AD11" s="2">
        <f t="shared" si="0"/>
        <v>1.269999999999996</v>
      </c>
      <c r="AE11" s="138">
        <f t="shared" si="1"/>
        <v>-1.0249272428191847E-2</v>
      </c>
      <c r="AK11" s="234"/>
      <c r="AN11" s="234"/>
    </row>
    <row r="12" spans="1:40" x14ac:dyDescent="0.25">
      <c r="H12" s="72"/>
      <c r="W12" s="94">
        <v>42753</v>
      </c>
      <c r="X12" s="10">
        <v>77.39</v>
      </c>
      <c r="Y12" s="40">
        <v>79.27</v>
      </c>
      <c r="Z12" s="40">
        <v>77.16</v>
      </c>
      <c r="AA12" s="10">
        <v>79.27</v>
      </c>
      <c r="AB12" s="95">
        <v>3106100</v>
      </c>
      <c r="AC12" s="243">
        <v>79.03</v>
      </c>
      <c r="AD12" s="2">
        <f t="shared" si="0"/>
        <v>2.1099999999999994</v>
      </c>
      <c r="AE12" s="138">
        <f t="shared" si="1"/>
        <v>3.0915731802765523E-2</v>
      </c>
    </row>
    <row r="13" spans="1:40" x14ac:dyDescent="0.25">
      <c r="H13" s="72"/>
      <c r="W13" s="94">
        <v>42752</v>
      </c>
      <c r="X13" s="10">
        <v>77.64</v>
      </c>
      <c r="Y13" s="40">
        <v>78.430000000000007</v>
      </c>
      <c r="Z13" s="40">
        <v>76.489999999999995</v>
      </c>
      <c r="AA13" s="10">
        <v>76.89</v>
      </c>
      <c r="AB13" s="95">
        <v>2391300</v>
      </c>
      <c r="AC13" s="243">
        <v>76.66</v>
      </c>
      <c r="AD13" s="2">
        <f t="shared" si="0"/>
        <v>1.9400000000000119</v>
      </c>
      <c r="AE13" s="138">
        <f t="shared" si="1"/>
        <v>-1.8312203867332677E-2</v>
      </c>
      <c r="AK13" s="234"/>
      <c r="AN13" s="234"/>
    </row>
    <row r="14" spans="1:40" x14ac:dyDescent="0.25">
      <c r="H14" s="72"/>
      <c r="T14" s="84"/>
      <c r="U14" s="11"/>
      <c r="W14" s="94">
        <v>42748</v>
      </c>
      <c r="X14" s="10">
        <v>76.91</v>
      </c>
      <c r="Y14" s="40">
        <v>78.489999999999995</v>
      </c>
      <c r="Z14" s="40">
        <v>76.69</v>
      </c>
      <c r="AA14" s="10">
        <v>78.33</v>
      </c>
      <c r="AB14" s="95">
        <v>1963400</v>
      </c>
      <c r="AC14" s="243">
        <v>78.09</v>
      </c>
      <c r="AD14" s="2">
        <f t="shared" si="0"/>
        <v>1.7999999999999972</v>
      </c>
      <c r="AE14" s="138">
        <f t="shared" si="1"/>
        <v>2.0517511761630969E-2</v>
      </c>
    </row>
    <row r="15" spans="1:40" x14ac:dyDescent="0.25">
      <c r="H15" s="72"/>
      <c r="W15" s="94">
        <v>42747</v>
      </c>
      <c r="X15" s="10">
        <v>76.2</v>
      </c>
      <c r="Y15" s="40">
        <v>76.91</v>
      </c>
      <c r="Z15" s="40">
        <v>74.67</v>
      </c>
      <c r="AA15" s="10">
        <v>76.75</v>
      </c>
      <c r="AB15" s="95">
        <v>4264800</v>
      </c>
      <c r="AC15" s="243">
        <v>76.52</v>
      </c>
      <c r="AD15" s="2">
        <f t="shared" si="0"/>
        <v>2.2399999999999949</v>
      </c>
      <c r="AE15" s="138">
        <f t="shared" si="1"/>
        <v>-2.1107841883075462E-2</v>
      </c>
      <c r="AK15" s="234"/>
      <c r="AN15" s="234"/>
    </row>
    <row r="16" spans="1:40" x14ac:dyDescent="0.25">
      <c r="H16" s="72"/>
      <c r="W16" s="94">
        <v>42746</v>
      </c>
      <c r="X16" s="10">
        <v>77.33</v>
      </c>
      <c r="Y16" s="40">
        <v>78.72</v>
      </c>
      <c r="Z16" s="40">
        <v>76.510000000000005</v>
      </c>
      <c r="AA16" s="10">
        <v>78.41</v>
      </c>
      <c r="AB16" s="95">
        <v>2119900</v>
      </c>
      <c r="AC16" s="243">
        <v>78.17</v>
      </c>
      <c r="AD16" s="2">
        <f t="shared" si="0"/>
        <v>2.2099999999999937</v>
      </c>
      <c r="AE16" s="138">
        <f t="shared" si="1"/>
        <v>1.4141152049818473E-2</v>
      </c>
    </row>
    <row r="17" spans="1:40" x14ac:dyDescent="0.25">
      <c r="H17" s="72"/>
      <c r="W17" s="94">
        <v>42745</v>
      </c>
      <c r="X17" s="10">
        <v>75.69</v>
      </c>
      <c r="Y17" s="40">
        <v>77.52</v>
      </c>
      <c r="Z17" s="40">
        <v>75.66</v>
      </c>
      <c r="AA17" s="10">
        <v>77.31</v>
      </c>
      <c r="AB17" s="95">
        <v>1768600</v>
      </c>
      <c r="AC17" s="243">
        <v>77.08</v>
      </c>
      <c r="AD17" s="2">
        <f t="shared" si="0"/>
        <v>1.8599999999999994</v>
      </c>
      <c r="AE17" s="138">
        <f t="shared" si="1"/>
        <v>2.2010076902678311E-2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42744</v>
      </c>
      <c r="X18" s="10">
        <v>75.959999999999994</v>
      </c>
      <c r="Y18" s="40">
        <v>76.959999999999994</v>
      </c>
      <c r="Z18" s="40">
        <v>75.23</v>
      </c>
      <c r="AA18" s="10">
        <v>75.650000000000006</v>
      </c>
      <c r="AB18" s="95">
        <v>2331200</v>
      </c>
      <c r="AC18" s="243">
        <v>75.42</v>
      </c>
      <c r="AD18" s="2">
        <f t="shared" si="0"/>
        <v>1.7299999999999898</v>
      </c>
      <c r="AE18" s="138">
        <f t="shared" si="1"/>
        <v>9.233239662786108E-3</v>
      </c>
    </row>
    <row r="19" spans="1:40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42741</v>
      </c>
      <c r="X19" s="10">
        <v>74.819999999999993</v>
      </c>
      <c r="Y19" s="40">
        <v>75.48</v>
      </c>
      <c r="Z19" s="40">
        <v>74.319999999999993</v>
      </c>
      <c r="AA19" s="10">
        <v>74.959999999999994</v>
      </c>
      <c r="AB19" s="95">
        <v>1608700</v>
      </c>
      <c r="AC19" s="243">
        <v>74.73</v>
      </c>
      <c r="AD19" s="2">
        <f t="shared" si="0"/>
        <v>1.1600000000000108</v>
      </c>
      <c r="AE19" s="138">
        <f t="shared" si="1"/>
        <v>5.1109616677875724E-3</v>
      </c>
      <c r="AK19" s="234"/>
      <c r="AN19" s="234"/>
    </row>
    <row r="20" spans="1:40" x14ac:dyDescent="0.25">
      <c r="W20" s="94">
        <v>42740</v>
      </c>
      <c r="X20" s="10">
        <v>74.66</v>
      </c>
      <c r="Y20" s="40">
        <v>75.38</v>
      </c>
      <c r="Z20" s="40">
        <v>73.94</v>
      </c>
      <c r="AA20" s="10">
        <v>74.569999999999993</v>
      </c>
      <c r="AB20" s="95">
        <v>1832600</v>
      </c>
      <c r="AC20" s="243">
        <v>74.349999999999994</v>
      </c>
      <c r="AD20" s="2">
        <f t="shared" si="0"/>
        <v>1.4399999999999977</v>
      </c>
      <c r="AE20" s="138">
        <f t="shared" si="1"/>
        <v>-5.4842161583735782E-3</v>
      </c>
    </row>
    <row r="21" spans="1:40" x14ac:dyDescent="0.25">
      <c r="W21" s="94">
        <v>42739</v>
      </c>
      <c r="X21" s="10">
        <v>75.459999999999994</v>
      </c>
      <c r="Y21" s="40">
        <v>75.66</v>
      </c>
      <c r="Z21" s="40">
        <v>74.5</v>
      </c>
      <c r="AA21" s="10">
        <v>74.989999999999995</v>
      </c>
      <c r="AB21" s="95">
        <v>1683900</v>
      </c>
      <c r="AC21" s="243">
        <v>74.760000000000005</v>
      </c>
      <c r="AD21" s="2">
        <f t="shared" si="0"/>
        <v>1.1599999999999966</v>
      </c>
      <c r="AE21" s="138">
        <f t="shared" si="1"/>
        <v>-2.1356113187399606E-3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42738</v>
      </c>
      <c r="X22" s="10">
        <v>75.22</v>
      </c>
      <c r="Y22" s="40">
        <v>76.239999999999995</v>
      </c>
      <c r="Z22" s="40">
        <v>74.400000000000006</v>
      </c>
      <c r="AA22" s="10">
        <v>75.150000000000006</v>
      </c>
      <c r="AB22" s="95">
        <v>2609400</v>
      </c>
      <c r="AC22" s="243">
        <v>74.92</v>
      </c>
      <c r="AD22" s="2">
        <f t="shared" si="0"/>
        <v>1.8399999999999892</v>
      </c>
      <c r="AE22" s="138">
        <f t="shared" si="1"/>
        <v>6.4481461579797283E-3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42734</v>
      </c>
      <c r="X23" s="10">
        <v>76.83</v>
      </c>
      <c r="Y23" s="40">
        <v>76.83</v>
      </c>
      <c r="Z23" s="40">
        <v>74.319999999999993</v>
      </c>
      <c r="AA23" s="10">
        <v>74.66</v>
      </c>
      <c r="AB23" s="95">
        <v>1844400</v>
      </c>
      <c r="AC23" s="243">
        <v>74.44</v>
      </c>
      <c r="AD23" s="2">
        <f t="shared" si="0"/>
        <v>2.5100000000000051</v>
      </c>
      <c r="AE23" s="138">
        <f t="shared" si="1"/>
        <v>-2.4760906589807452E-2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42733</v>
      </c>
      <c r="X24" s="10">
        <v>76.739999999999995</v>
      </c>
      <c r="Y24" s="40">
        <v>77.12</v>
      </c>
      <c r="Z24" s="40">
        <v>75.63</v>
      </c>
      <c r="AA24" s="10">
        <v>76.56</v>
      </c>
      <c r="AB24" s="95">
        <v>1164900</v>
      </c>
      <c r="AC24" s="243">
        <v>76.33</v>
      </c>
      <c r="AD24" s="2">
        <f t="shared" si="0"/>
        <v>1.4900000000000091</v>
      </c>
      <c r="AE24" s="138">
        <f t="shared" si="1"/>
        <v>-6.1197916666666519E-3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42732</v>
      </c>
      <c r="X25" s="10">
        <v>78.47</v>
      </c>
      <c r="Y25" s="40">
        <v>78.599999999999994</v>
      </c>
      <c r="Z25" s="40">
        <v>76.91</v>
      </c>
      <c r="AA25" s="10">
        <v>77.03</v>
      </c>
      <c r="AB25" s="95">
        <v>1070600</v>
      </c>
      <c r="AC25" s="243">
        <v>76.8</v>
      </c>
      <c r="AD25" s="2">
        <f t="shared" si="0"/>
        <v>1.6899999999999977</v>
      </c>
      <c r="AE25" s="138">
        <f t="shared" si="1"/>
        <v>-1.6519400691509922E-2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42731</v>
      </c>
      <c r="X26" s="10">
        <v>77.900000000000006</v>
      </c>
      <c r="Y26" s="40">
        <v>78.83</v>
      </c>
      <c r="Z26" s="40">
        <v>77.66</v>
      </c>
      <c r="AA26" s="10">
        <v>78.33</v>
      </c>
      <c r="AB26" s="95">
        <v>718300</v>
      </c>
      <c r="AC26" s="243">
        <v>78.09</v>
      </c>
      <c r="AD26" s="2">
        <f t="shared" si="0"/>
        <v>1.1700000000000017</v>
      </c>
      <c r="AE26" s="138">
        <f t="shared" si="1"/>
        <v>3.7275064267352498E-3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42727</v>
      </c>
      <c r="X27" s="10">
        <v>78.22</v>
      </c>
      <c r="Y27" s="40">
        <v>78.45</v>
      </c>
      <c r="Z27" s="40">
        <v>77.62</v>
      </c>
      <c r="AA27" s="10">
        <v>78.03</v>
      </c>
      <c r="AB27" s="95">
        <v>826700</v>
      </c>
      <c r="AC27" s="243">
        <v>77.8</v>
      </c>
      <c r="AD27" s="2">
        <f t="shared" si="0"/>
        <v>0.82999999999999829</v>
      </c>
      <c r="AE27" s="138">
        <f t="shared" si="1"/>
        <v>-1.411885508920574E-3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42726</v>
      </c>
      <c r="X28" s="10">
        <v>77.930000000000007</v>
      </c>
      <c r="Y28" s="40">
        <v>78.33</v>
      </c>
      <c r="Z28" s="40">
        <v>77</v>
      </c>
      <c r="AA28" s="10">
        <v>78.150000000000006</v>
      </c>
      <c r="AB28" s="95">
        <v>1705300</v>
      </c>
      <c r="AC28" s="243">
        <v>77.91</v>
      </c>
      <c r="AD28" s="2">
        <f t="shared" si="0"/>
        <v>1.3299999999999983</v>
      </c>
      <c r="AE28" s="138">
        <f t="shared" si="1"/>
        <v>1.3925039042165466E-2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42725</v>
      </c>
      <c r="X29" s="10">
        <v>76.66</v>
      </c>
      <c r="Y29" s="40">
        <v>77.150000000000006</v>
      </c>
      <c r="Z29" s="40">
        <v>76.010000000000005</v>
      </c>
      <c r="AA29" s="10">
        <v>77.069999999999993</v>
      </c>
      <c r="AB29" s="95">
        <v>1494900</v>
      </c>
      <c r="AC29" s="243">
        <v>76.84</v>
      </c>
      <c r="AD29" s="2">
        <f t="shared" si="0"/>
        <v>1.1400000000000006</v>
      </c>
      <c r="AE29" s="138">
        <f t="shared" si="1"/>
        <v>6.0225189840272808E-3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42724</v>
      </c>
      <c r="X30" s="10">
        <v>77.52</v>
      </c>
      <c r="Y30" s="40">
        <v>77.790000000000006</v>
      </c>
      <c r="Z30" s="40">
        <v>76.319999999999993</v>
      </c>
      <c r="AA30" s="10">
        <v>76.61</v>
      </c>
      <c r="AB30" s="95">
        <v>1339400</v>
      </c>
      <c r="AC30" s="243">
        <v>76.38</v>
      </c>
      <c r="AD30" s="2">
        <f t="shared" si="0"/>
        <v>1.4700000000000131</v>
      </c>
      <c r="AE30" s="138">
        <f t="shared" si="1"/>
        <v>-1.0749902862323468E-2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42723</v>
      </c>
      <c r="X31" s="10">
        <v>76.95</v>
      </c>
      <c r="Y31" s="40">
        <v>78.33</v>
      </c>
      <c r="Z31" s="40">
        <v>76.91</v>
      </c>
      <c r="AA31" s="10">
        <v>77.44</v>
      </c>
      <c r="AB31" s="95">
        <v>1116600</v>
      </c>
      <c r="AC31" s="243">
        <v>77.209999999999994</v>
      </c>
      <c r="AD31" s="2">
        <f t="shared" si="0"/>
        <v>1.4200000000000017</v>
      </c>
      <c r="AE31" s="138">
        <f t="shared" si="1"/>
        <v>8.2266910420474293E-3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42720</v>
      </c>
      <c r="X32" s="10">
        <v>77.510000000000005</v>
      </c>
      <c r="Y32" s="40">
        <v>78.59</v>
      </c>
      <c r="Z32" s="40">
        <v>76.67</v>
      </c>
      <c r="AA32" s="10">
        <v>76.81</v>
      </c>
      <c r="AB32" s="95">
        <v>2335500</v>
      </c>
      <c r="AC32" s="243">
        <v>76.58</v>
      </c>
      <c r="AD32" s="2">
        <f t="shared" si="0"/>
        <v>1.9200000000000017</v>
      </c>
      <c r="AE32" s="138">
        <f t="shared" si="1"/>
        <v>-5.196154845414469E-3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42719</v>
      </c>
      <c r="X33" s="10">
        <v>75.209999999999994</v>
      </c>
      <c r="Y33" s="40">
        <v>77.83</v>
      </c>
      <c r="Z33" s="40">
        <v>74.63</v>
      </c>
      <c r="AA33" s="10">
        <v>77.209999999999994</v>
      </c>
      <c r="AB33" s="95">
        <v>2330900</v>
      </c>
      <c r="AC33" s="243">
        <v>76.98</v>
      </c>
      <c r="AD33" s="2">
        <f t="shared" si="0"/>
        <v>3.2000000000000028</v>
      </c>
      <c r="AE33" s="138">
        <f t="shared" si="1"/>
        <v>2.7633159791750295E-2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42718</v>
      </c>
      <c r="X34" s="10">
        <v>76.489999999999995</v>
      </c>
      <c r="Y34" s="40">
        <v>77</v>
      </c>
      <c r="Z34" s="40">
        <v>74.62</v>
      </c>
      <c r="AA34" s="10">
        <v>75.14</v>
      </c>
      <c r="AB34" s="95">
        <v>2620900</v>
      </c>
      <c r="AC34" s="243">
        <v>74.91</v>
      </c>
      <c r="AD34" s="2">
        <f t="shared" si="0"/>
        <v>2.3799999999999955</v>
      </c>
      <c r="AE34" s="138">
        <f t="shared" si="1"/>
        <v>-2.2700587084148793E-2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42717</v>
      </c>
      <c r="X35" s="10">
        <v>76.8</v>
      </c>
      <c r="Y35" s="40">
        <v>77.63</v>
      </c>
      <c r="Z35" s="40">
        <v>75.95</v>
      </c>
      <c r="AA35" s="10">
        <v>76.88</v>
      </c>
      <c r="AB35" s="95">
        <v>1714300</v>
      </c>
      <c r="AC35" s="243">
        <v>76.650000000000006</v>
      </c>
      <c r="AD35" s="2">
        <f t="shared" si="0"/>
        <v>1.6799999999999926</v>
      </c>
      <c r="AE35" s="138">
        <f t="shared" si="1"/>
        <v>8.1546757858741437E-3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42716</v>
      </c>
      <c r="X36" s="10">
        <v>76.36</v>
      </c>
      <c r="Y36" s="40">
        <v>77.08</v>
      </c>
      <c r="Z36" s="40">
        <v>75.37</v>
      </c>
      <c r="AA36" s="10">
        <v>76.260000000000005</v>
      </c>
      <c r="AB36" s="95">
        <v>2302900</v>
      </c>
      <c r="AC36" s="243">
        <v>76.03</v>
      </c>
      <c r="AD36" s="2">
        <f t="shared" si="0"/>
        <v>1.7099999999999937</v>
      </c>
      <c r="AE36" s="138">
        <f t="shared" si="1"/>
        <v>-8.7353324641460395E-3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100.914</v>
      </c>
      <c r="R37" s="34"/>
      <c r="W37" s="94">
        <v>42713</v>
      </c>
      <c r="X37" s="10">
        <v>80.599999999999994</v>
      </c>
      <c r="Y37" s="40">
        <v>81.040000000000006</v>
      </c>
      <c r="Z37" s="40">
        <v>75.650000000000006</v>
      </c>
      <c r="AA37" s="10">
        <v>76.930000000000007</v>
      </c>
      <c r="AB37" s="95">
        <v>4750200</v>
      </c>
      <c r="AC37" s="243">
        <v>76.7</v>
      </c>
      <c r="AD37" s="2">
        <f t="shared" si="0"/>
        <v>5.3900000000000006</v>
      </c>
      <c r="AE37" s="138">
        <f t="shared" si="1"/>
        <v>-3.2542885973763869E-2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99.996600000000001</v>
      </c>
      <c r="R38" s="34"/>
      <c r="W38" s="94">
        <v>42712</v>
      </c>
      <c r="X38" s="10">
        <v>77.3</v>
      </c>
      <c r="Y38" s="40">
        <v>79.739999999999995</v>
      </c>
      <c r="Z38" s="40">
        <v>76.98</v>
      </c>
      <c r="AA38" s="10">
        <v>79.52</v>
      </c>
      <c r="AB38" s="95">
        <v>2716800</v>
      </c>
      <c r="AC38" s="243">
        <v>79.28</v>
      </c>
      <c r="AD38" s="2">
        <f t="shared" si="0"/>
        <v>2.7599999999999909</v>
      </c>
      <c r="AE38" s="138">
        <f t="shared" si="1"/>
        <v>2.8141615873427561E-2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99.0792</v>
      </c>
      <c r="R39" s="34"/>
      <c r="T39" s="91" t="s">
        <v>113</v>
      </c>
      <c r="W39" s="94">
        <v>42711</v>
      </c>
      <c r="X39" s="10">
        <v>75.78</v>
      </c>
      <c r="Y39" s="40">
        <v>77.66</v>
      </c>
      <c r="Z39" s="40">
        <v>74.25</v>
      </c>
      <c r="AA39" s="10">
        <v>77.34</v>
      </c>
      <c r="AB39" s="95">
        <v>2471500</v>
      </c>
      <c r="AC39" s="243">
        <v>77.11</v>
      </c>
      <c r="AD39" s="2">
        <f t="shared" si="0"/>
        <v>3.4099999999999966</v>
      </c>
      <c r="AE39" s="138">
        <f t="shared" si="1"/>
        <v>1.5406900184356198E-2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98.161799999999999</v>
      </c>
      <c r="R40" s="83"/>
      <c r="T40" s="97" t="s">
        <v>98</v>
      </c>
      <c r="U40" s="129">
        <v>91.74</v>
      </c>
      <c r="W40" s="94">
        <v>42710</v>
      </c>
      <c r="X40" s="10">
        <v>75.33</v>
      </c>
      <c r="Y40" s="40">
        <v>76.55</v>
      </c>
      <c r="Z40" s="40">
        <v>74.819999999999993</v>
      </c>
      <c r="AA40" s="10">
        <v>76.17</v>
      </c>
      <c r="AB40" s="95">
        <v>3299000</v>
      </c>
      <c r="AC40" s="243">
        <v>75.94</v>
      </c>
      <c r="AD40" s="2">
        <f t="shared" si="0"/>
        <v>1.730000000000004</v>
      </c>
      <c r="AE40" s="138">
        <f t="shared" si="1"/>
        <v>1.809894087679309E-2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97.244399999999999</v>
      </c>
      <c r="R41" s="83"/>
      <c r="T41" s="87" t="s">
        <v>99</v>
      </c>
      <c r="U41" s="130">
        <v>93.54</v>
      </c>
      <c r="W41" s="94">
        <v>42709</v>
      </c>
      <c r="X41" s="10">
        <v>73.72</v>
      </c>
      <c r="Y41" s="40">
        <v>74.98</v>
      </c>
      <c r="Z41" s="40">
        <v>73.489999999999995</v>
      </c>
      <c r="AA41" s="10">
        <v>74.819999999999993</v>
      </c>
      <c r="AB41" s="95">
        <v>2899600</v>
      </c>
      <c r="AC41" s="243">
        <v>74.59</v>
      </c>
      <c r="AD41" s="2">
        <f t="shared" si="0"/>
        <v>1.4900000000000091</v>
      </c>
      <c r="AE41" s="138">
        <f t="shared" si="1"/>
        <v>2.0103938730853477E-2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96.326999999999998</v>
      </c>
      <c r="R42" s="83"/>
      <c r="T42" s="87" t="s">
        <v>100</v>
      </c>
      <c r="U42" s="130" t="s">
        <v>608</v>
      </c>
      <c r="W42" s="94">
        <v>42706</v>
      </c>
      <c r="X42" s="10">
        <v>71.69</v>
      </c>
      <c r="Y42" s="40">
        <v>73.44</v>
      </c>
      <c r="Z42" s="40">
        <v>71.650000000000006</v>
      </c>
      <c r="AA42" s="10">
        <v>73.34</v>
      </c>
      <c r="AB42" s="95">
        <v>1927100</v>
      </c>
      <c r="AC42" s="243">
        <v>73.12</v>
      </c>
      <c r="AD42" s="2">
        <f t="shared" si="0"/>
        <v>1.789999999999992</v>
      </c>
      <c r="AE42" s="138">
        <f t="shared" si="1"/>
        <v>2.1799888205701556E-2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95.409599999999998</v>
      </c>
      <c r="R43" s="83"/>
      <c r="T43" s="87" t="s">
        <v>101</v>
      </c>
      <c r="U43" s="130" t="s">
        <v>609</v>
      </c>
      <c r="W43" s="94">
        <v>42705</v>
      </c>
      <c r="X43" s="10">
        <v>76.92</v>
      </c>
      <c r="Y43" s="40">
        <v>77.069999999999993</v>
      </c>
      <c r="Z43" s="40">
        <v>71.650000000000006</v>
      </c>
      <c r="AA43" s="10">
        <v>71.78</v>
      </c>
      <c r="AB43" s="95">
        <v>4086900</v>
      </c>
      <c r="AC43" s="243">
        <v>71.56</v>
      </c>
      <c r="AD43" s="2">
        <f t="shared" si="0"/>
        <v>5.4199999999999875</v>
      </c>
      <c r="AE43" s="138">
        <f t="shared" si="1"/>
        <v>-6.6040198381623672E-2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94.492199999999997</v>
      </c>
      <c r="R44" s="83"/>
      <c r="T44" s="87" t="s">
        <v>102</v>
      </c>
      <c r="U44" s="130">
        <v>92.57</v>
      </c>
      <c r="W44" s="94">
        <v>42704</v>
      </c>
      <c r="X44" s="10">
        <v>77.489999999999995</v>
      </c>
      <c r="Y44" s="40">
        <v>77.790000000000006</v>
      </c>
      <c r="Z44" s="40">
        <v>76.44</v>
      </c>
      <c r="AA44" s="10">
        <v>76.849999999999994</v>
      </c>
      <c r="AB44" s="95">
        <v>1595400</v>
      </c>
      <c r="AC44" s="243">
        <v>76.62</v>
      </c>
      <c r="AD44" s="2">
        <f t="shared" si="0"/>
        <v>1.3500000000000085</v>
      </c>
      <c r="AE44" s="138">
        <f t="shared" si="1"/>
        <v>-4.8058189375241867E-3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93.574799999999996</v>
      </c>
      <c r="R45" s="83"/>
      <c r="T45" s="87" t="s">
        <v>103</v>
      </c>
      <c r="U45" s="130">
        <v>0.73155199999999998</v>
      </c>
      <c r="W45" s="94">
        <v>42703</v>
      </c>
      <c r="X45" s="10">
        <v>77.09</v>
      </c>
      <c r="Y45" s="40">
        <v>77.72</v>
      </c>
      <c r="Z45" s="40">
        <v>76.28</v>
      </c>
      <c r="AA45" s="10">
        <v>77.22</v>
      </c>
      <c r="AB45" s="95">
        <v>1721700</v>
      </c>
      <c r="AC45" s="243">
        <v>76.989999999999995</v>
      </c>
      <c r="AD45" s="2">
        <f t="shared" si="0"/>
        <v>1.4399999999999977</v>
      </c>
      <c r="AE45" s="138">
        <f t="shared" si="1"/>
        <v>-1.0380173867912124E-3</v>
      </c>
    </row>
    <row r="46" spans="1:31" x14ac:dyDescent="0.25">
      <c r="O46" s="2"/>
      <c r="P46" s="83">
        <v>1.01</v>
      </c>
      <c r="Q46" s="83">
        <f t="shared" si="48"/>
        <v>92.657399999999996</v>
      </c>
      <c r="R46" s="83"/>
      <c r="T46" s="87" t="s">
        <v>122</v>
      </c>
      <c r="U46" s="94" t="s">
        <v>488</v>
      </c>
      <c r="W46" s="94">
        <v>42702</v>
      </c>
      <c r="X46" s="10">
        <v>77.06</v>
      </c>
      <c r="Y46" s="40">
        <v>77.84</v>
      </c>
      <c r="Z46" s="40">
        <v>75.819999999999993</v>
      </c>
      <c r="AA46" s="10">
        <v>77.3</v>
      </c>
      <c r="AB46" s="95">
        <v>1807000</v>
      </c>
      <c r="AC46" s="243">
        <v>77.069999999999993</v>
      </c>
      <c r="AD46" s="2">
        <f t="shared" si="0"/>
        <v>2.0200000000000102</v>
      </c>
      <c r="AE46" s="138">
        <f t="shared" si="1"/>
        <v>3.7770252669964144E-3</v>
      </c>
    </row>
    <row r="47" spans="1:31" x14ac:dyDescent="0.25">
      <c r="O47" s="2"/>
      <c r="P47" s="83">
        <v>1</v>
      </c>
      <c r="Q47" s="83">
        <f t="shared" si="48"/>
        <v>91.74</v>
      </c>
      <c r="R47" s="83"/>
      <c r="T47" s="87"/>
      <c r="U47" s="130"/>
      <c r="W47" s="94">
        <v>42699</v>
      </c>
      <c r="X47" s="10">
        <v>78.27</v>
      </c>
      <c r="Y47" s="40">
        <v>78.31</v>
      </c>
      <c r="Z47" s="40">
        <v>76.489999999999995</v>
      </c>
      <c r="AA47" s="10">
        <v>77.010000000000005</v>
      </c>
      <c r="AB47" s="95">
        <v>1174700</v>
      </c>
      <c r="AC47" s="243">
        <v>76.78</v>
      </c>
      <c r="AD47" s="2">
        <f t="shared" si="0"/>
        <v>1.8200000000000074</v>
      </c>
      <c r="AE47" s="138">
        <f t="shared" si="1"/>
        <v>-1.6523632637376662E-2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90.822599999999994</v>
      </c>
      <c r="R48" s="83"/>
      <c r="T48" s="87" t="s">
        <v>105</v>
      </c>
      <c r="U48" s="130" t="s">
        <v>610</v>
      </c>
      <c r="W48" s="94">
        <v>42697</v>
      </c>
      <c r="X48" s="10">
        <v>79.209999999999994</v>
      </c>
      <c r="Y48" s="40">
        <v>79.510000000000005</v>
      </c>
      <c r="Z48" s="40">
        <v>78.02</v>
      </c>
      <c r="AA48" s="10">
        <v>78.31</v>
      </c>
      <c r="AB48" s="95">
        <v>1585100</v>
      </c>
      <c r="AC48" s="243">
        <v>78.069999999999993</v>
      </c>
      <c r="AD48" s="2">
        <f t="shared" si="0"/>
        <v>1.4900000000000091</v>
      </c>
      <c r="AE48" s="138">
        <f t="shared" si="1"/>
        <v>-1.3270980788675613E-2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89.905199999999994</v>
      </c>
      <c r="R49" s="83"/>
      <c r="T49" s="87" t="s">
        <v>106</v>
      </c>
      <c r="U49" s="130" t="s">
        <v>611</v>
      </c>
      <c r="W49" s="94">
        <v>42696</v>
      </c>
      <c r="X49" s="10">
        <v>79.39</v>
      </c>
      <c r="Y49" s="40">
        <v>80.14</v>
      </c>
      <c r="Z49" s="40">
        <v>78.989999999999995</v>
      </c>
      <c r="AA49" s="10">
        <v>79.36</v>
      </c>
      <c r="AB49" s="95">
        <v>1218500</v>
      </c>
      <c r="AC49" s="243">
        <v>79.12</v>
      </c>
      <c r="AD49" s="2">
        <f t="shared" si="0"/>
        <v>1.1500000000000057</v>
      </c>
      <c r="AE49" s="138">
        <f t="shared" si="1"/>
        <v>5.464480874316946E-3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88.987799999999993</v>
      </c>
      <c r="R50" s="83"/>
      <c r="T50" s="87" t="s">
        <v>107</v>
      </c>
      <c r="U50" s="131">
        <v>3802086</v>
      </c>
      <c r="W50" s="94">
        <v>42695</v>
      </c>
      <c r="X50" s="10">
        <v>78.459999999999994</v>
      </c>
      <c r="Y50" s="40">
        <v>79.13</v>
      </c>
      <c r="Z50" s="40">
        <v>78.2</v>
      </c>
      <c r="AA50" s="10">
        <v>78.930000000000007</v>
      </c>
      <c r="AB50" s="95">
        <v>1526900</v>
      </c>
      <c r="AC50" s="243">
        <v>78.69</v>
      </c>
      <c r="AD50" s="2">
        <f t="shared" si="0"/>
        <v>0.92999999999999261</v>
      </c>
      <c r="AE50" s="138">
        <f t="shared" si="1"/>
        <v>9.2343208926510822E-3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88.070399999999992</v>
      </c>
      <c r="R51" s="83"/>
      <c r="T51" s="87" t="s">
        <v>110</v>
      </c>
      <c r="U51" s="131">
        <v>2624700</v>
      </c>
      <c r="W51" s="94">
        <v>42692</v>
      </c>
      <c r="X51" s="10">
        <v>77.819999999999993</v>
      </c>
      <c r="Y51" s="40">
        <v>78.94</v>
      </c>
      <c r="Z51" s="40">
        <v>76.92</v>
      </c>
      <c r="AA51" s="10">
        <v>78.209999999999994</v>
      </c>
      <c r="AB51" s="95">
        <v>2190000</v>
      </c>
      <c r="AC51" s="243">
        <v>77.97</v>
      </c>
      <c r="AD51" s="2">
        <f t="shared" si="0"/>
        <v>2.019999999999996</v>
      </c>
      <c r="AE51" s="138">
        <f t="shared" si="1"/>
        <v>3.2166752444673374E-3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87.152999999999992</v>
      </c>
      <c r="R52" s="83"/>
      <c r="T52" s="87" t="s">
        <v>108</v>
      </c>
      <c r="U52" s="130" t="s">
        <v>612</v>
      </c>
      <c r="W52" s="94">
        <v>42691</v>
      </c>
      <c r="X52" s="10">
        <v>76.150000000000006</v>
      </c>
      <c r="Y52" s="40">
        <v>77.97</v>
      </c>
      <c r="Z52" s="40">
        <v>75.69</v>
      </c>
      <c r="AA52" s="10">
        <v>77.95</v>
      </c>
      <c r="AB52" s="95">
        <v>1616800</v>
      </c>
      <c r="AC52" s="243">
        <v>77.72</v>
      </c>
      <c r="AD52" s="2">
        <f t="shared" si="0"/>
        <v>2.2800000000000011</v>
      </c>
      <c r="AE52" s="138">
        <f t="shared" si="1"/>
        <v>2.4113848991962117E-2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86.235599999999991</v>
      </c>
      <c r="R53" s="83"/>
      <c r="T53" s="87" t="s">
        <v>111</v>
      </c>
      <c r="U53" s="130">
        <v>19.41</v>
      </c>
      <c r="W53" s="94">
        <v>42690</v>
      </c>
      <c r="X53" s="10">
        <v>75.36</v>
      </c>
      <c r="Y53" s="40">
        <v>76.48</v>
      </c>
      <c r="Z53" s="40">
        <v>75</v>
      </c>
      <c r="AA53" s="10">
        <v>76.12</v>
      </c>
      <c r="AB53" s="95">
        <v>1630800</v>
      </c>
      <c r="AC53" s="243">
        <v>75.89</v>
      </c>
      <c r="AD53" s="2">
        <f t="shared" si="0"/>
        <v>1.480000000000004</v>
      </c>
      <c r="AE53" s="138">
        <f t="shared" si="1"/>
        <v>2.509907529722577E-3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85.318200000000004</v>
      </c>
      <c r="R54" s="83"/>
      <c r="T54" s="87" t="s">
        <v>112</v>
      </c>
      <c r="U54" s="130">
        <v>4.7300000000000004</v>
      </c>
      <c r="W54" s="94">
        <v>42689</v>
      </c>
      <c r="X54" s="10">
        <v>74.180000000000007</v>
      </c>
      <c r="Y54" s="40">
        <v>76.25</v>
      </c>
      <c r="Z54" s="40">
        <v>73.72</v>
      </c>
      <c r="AA54" s="10">
        <v>75.930000000000007</v>
      </c>
      <c r="AB54" s="95">
        <v>2101100</v>
      </c>
      <c r="AC54" s="243">
        <v>75.7</v>
      </c>
      <c r="AD54" s="2">
        <f t="shared" si="0"/>
        <v>2.5300000000000011</v>
      </c>
      <c r="AE54" s="138" t="e">
        <f t="shared" si="1"/>
        <v>#DIV/0!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84.400800000000004</v>
      </c>
      <c r="R55" s="83"/>
      <c r="T55" s="87" t="s">
        <v>109</v>
      </c>
      <c r="U55" s="130" t="s">
        <v>613</v>
      </c>
      <c r="W55" s="94">
        <v>42689</v>
      </c>
      <c r="X55" s="10" t="s">
        <v>355</v>
      </c>
      <c r="Y55" s="40"/>
      <c r="Z55" s="40"/>
      <c r="AA55" s="10"/>
      <c r="AB55" s="95"/>
      <c r="AC55" s="243"/>
      <c r="AD55" s="2">
        <f t="shared" si="0"/>
        <v>0</v>
      </c>
      <c r="AE55" s="138">
        <f t="shared" si="1"/>
        <v>-1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83.483400000000003</v>
      </c>
      <c r="R56" s="83"/>
      <c r="W56" s="94">
        <v>42688</v>
      </c>
      <c r="X56" s="10">
        <v>74.790000000000006</v>
      </c>
      <c r="Y56" s="40">
        <v>74.819999999999993</v>
      </c>
      <c r="Z56" s="40">
        <v>73.59</v>
      </c>
      <c r="AA56" s="10">
        <v>74.040000000000006</v>
      </c>
      <c r="AB56" s="95">
        <v>2614900</v>
      </c>
      <c r="AC56" s="243">
        <v>73.540000000000006</v>
      </c>
      <c r="AD56" s="2">
        <f t="shared" si="0"/>
        <v>1.2299999999999898</v>
      </c>
      <c r="AE56" s="138">
        <f t="shared" si="1"/>
        <v>-6.2162162162161527E-3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82.566000000000003</v>
      </c>
      <c r="R57" s="83"/>
      <c r="W57" s="94">
        <v>42685</v>
      </c>
      <c r="X57" s="10">
        <v>76</v>
      </c>
      <c r="Y57" s="40">
        <v>77.89</v>
      </c>
      <c r="Z57" s="40">
        <v>74.2</v>
      </c>
      <c r="AA57" s="10">
        <v>74.510000000000005</v>
      </c>
      <c r="AB57" s="95">
        <v>4015000</v>
      </c>
      <c r="AC57" s="243">
        <v>74</v>
      </c>
      <c r="AD57" s="2">
        <f t="shared" si="0"/>
        <v>3.6899999999999977</v>
      </c>
      <c r="AE57" s="138">
        <f t="shared" si="1"/>
        <v>-1.8567639257294544E-2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42684</v>
      </c>
      <c r="X58" s="10">
        <v>77.89</v>
      </c>
      <c r="Y58" s="40">
        <v>79.489999999999995</v>
      </c>
      <c r="Z58" s="40">
        <v>74.77</v>
      </c>
      <c r="AA58" s="10">
        <v>75.91</v>
      </c>
      <c r="AB58" s="95">
        <v>3267500</v>
      </c>
      <c r="AC58" s="243">
        <v>75.400000000000006</v>
      </c>
      <c r="AD58" s="2">
        <f t="shared" si="0"/>
        <v>4.7199999999999989</v>
      </c>
      <c r="AE58" s="138">
        <f t="shared" si="1"/>
        <v>-2.2429664203293065E-2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42683</v>
      </c>
      <c r="X59" s="10">
        <v>74.790000000000006</v>
      </c>
      <c r="Y59" s="40">
        <v>78.239999999999995</v>
      </c>
      <c r="Z59" s="40">
        <v>74.5</v>
      </c>
      <c r="AA59" s="10">
        <v>77.66</v>
      </c>
      <c r="AB59" s="95">
        <v>3458000</v>
      </c>
      <c r="AC59" s="243">
        <v>77.13</v>
      </c>
      <c r="AD59" s="2">
        <f t="shared" si="0"/>
        <v>3.7399999999999949</v>
      </c>
      <c r="AE59" s="138">
        <f t="shared" si="1"/>
        <v>4.1661242025776701E-3</v>
      </c>
    </row>
    <row r="60" spans="1:31" x14ac:dyDescent="0.25">
      <c r="W60" s="94">
        <v>42682</v>
      </c>
      <c r="X60" s="10">
        <v>76.86</v>
      </c>
      <c r="Y60" s="40">
        <v>78.02</v>
      </c>
      <c r="Z60" s="40">
        <v>76.010000000000005</v>
      </c>
      <c r="AA60" s="10">
        <v>77.33</v>
      </c>
      <c r="AB60" s="95">
        <v>2208800</v>
      </c>
      <c r="AC60" s="243">
        <v>76.81</v>
      </c>
      <c r="AD60" s="2">
        <f t="shared" si="0"/>
        <v>2.0099999999999909</v>
      </c>
      <c r="AE60" s="138">
        <f t="shared" si="1"/>
        <v>1.173096976016641E-3</v>
      </c>
    </row>
    <row r="61" spans="1:31" x14ac:dyDescent="0.25">
      <c r="L61" t="s">
        <v>65</v>
      </c>
      <c r="M61" s="455">
        <f>K79+M79-F79</f>
        <v>954.30999999999767</v>
      </c>
      <c r="W61" s="94">
        <v>42681</v>
      </c>
      <c r="X61" s="10">
        <v>76.67</v>
      </c>
      <c r="Y61" s="40">
        <v>77.3</v>
      </c>
      <c r="Z61" s="40">
        <v>75.3</v>
      </c>
      <c r="AA61" s="10">
        <v>77.239999999999995</v>
      </c>
      <c r="AB61" s="95">
        <v>2703100</v>
      </c>
      <c r="AC61" s="243">
        <v>76.72</v>
      </c>
      <c r="AD61" s="2">
        <f t="shared" si="0"/>
        <v>2</v>
      </c>
      <c r="AE61" s="138">
        <f t="shared" si="1"/>
        <v>2.8969957081544928E-2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42678</v>
      </c>
      <c r="X62" s="10">
        <v>72.599999999999994</v>
      </c>
      <c r="Y62" s="40">
        <v>76.86</v>
      </c>
      <c r="Z62" s="40">
        <v>72.5</v>
      </c>
      <c r="AA62" s="10">
        <v>75.069999999999993</v>
      </c>
      <c r="AB62" s="95">
        <v>5718600</v>
      </c>
      <c r="AC62" s="243">
        <v>74.56</v>
      </c>
      <c r="AD62" s="2">
        <f t="shared" si="0"/>
        <v>4.3599999999999994</v>
      </c>
      <c r="AE62" s="138">
        <f t="shared" si="1"/>
        <v>5.3937432578210487E-3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42677</v>
      </c>
      <c r="X63" s="10">
        <v>74.650000000000006</v>
      </c>
      <c r="Y63" s="40">
        <v>76.819999999999993</v>
      </c>
      <c r="Z63" s="40">
        <v>74.39</v>
      </c>
      <c r="AA63" s="10">
        <v>74.67</v>
      </c>
      <c r="AB63" s="95">
        <v>3566700</v>
      </c>
      <c r="AC63" s="243">
        <v>74.16</v>
      </c>
      <c r="AD63" s="2">
        <f t="shared" si="0"/>
        <v>2.4299999999999926</v>
      </c>
      <c r="AE63" s="138">
        <f t="shared" si="1"/>
        <v>-4.8309178743961567E-3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42676</v>
      </c>
      <c r="X64" s="10">
        <v>75.650000000000006</v>
      </c>
      <c r="Y64" s="40">
        <v>76.37</v>
      </c>
      <c r="Z64" s="40">
        <v>74.819999999999993</v>
      </c>
      <c r="AA64" s="10">
        <v>75.03</v>
      </c>
      <c r="AB64" s="95">
        <v>1681800</v>
      </c>
      <c r="AC64" s="243">
        <v>74.52</v>
      </c>
      <c r="AD64" s="2">
        <f t="shared" si="0"/>
        <v>1.5500000000000114</v>
      </c>
      <c r="AE64" s="138">
        <f t="shared" si="1"/>
        <v>-1.035856573705185E-2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42675</v>
      </c>
      <c r="X65" s="10">
        <v>76.92</v>
      </c>
      <c r="Y65" s="40">
        <v>77.760000000000005</v>
      </c>
      <c r="Z65" s="40">
        <v>74.760000000000005</v>
      </c>
      <c r="AA65" s="10">
        <v>75.81</v>
      </c>
      <c r="AB65" s="95">
        <v>1782700</v>
      </c>
      <c r="AC65" s="243">
        <v>75.3</v>
      </c>
      <c r="AD65" s="2">
        <f t="shared" si="0"/>
        <v>3</v>
      </c>
      <c r="AE65" s="138">
        <f t="shared" si="1"/>
        <v>-1.4655849254122E-2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42674</v>
      </c>
      <c r="X66" s="10">
        <v>75.95</v>
      </c>
      <c r="Y66" s="40">
        <v>77.260000000000005</v>
      </c>
      <c r="Z66" s="40">
        <v>75.02</v>
      </c>
      <c r="AA66" s="10">
        <v>76.94</v>
      </c>
      <c r="AB66" s="95">
        <v>1886400</v>
      </c>
      <c r="AC66" s="243">
        <v>76.42</v>
      </c>
      <c r="AD66" s="2">
        <f t="shared" si="0"/>
        <v>2.2400000000000091</v>
      </c>
      <c r="AE66" s="138">
        <f t="shared" si="1"/>
        <v>1.6088286132163399E-2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42671</v>
      </c>
      <c r="X67" s="10">
        <v>77.91</v>
      </c>
      <c r="Y67" s="40">
        <v>77.989999999999995</v>
      </c>
      <c r="Z67" s="40">
        <v>75.62</v>
      </c>
      <c r="AA67" s="10">
        <v>75.72</v>
      </c>
      <c r="AB67" s="95">
        <v>2715600</v>
      </c>
      <c r="AC67" s="243">
        <v>75.209999999999994</v>
      </c>
      <c r="AD67" s="2">
        <f t="shared" si="0"/>
        <v>2.3699999999999903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42670</v>
      </c>
      <c r="X68" s="10">
        <v>78.180000000000007</v>
      </c>
      <c r="Y68" s="40">
        <v>78.58</v>
      </c>
      <c r="Z68" s="40">
        <v>77.05</v>
      </c>
      <c r="AA68" s="10">
        <v>77.260000000000005</v>
      </c>
      <c r="AB68" s="95">
        <v>1460700</v>
      </c>
      <c r="AC68" s="243">
        <v>76.739999999999995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42669</v>
      </c>
      <c r="X69" s="10">
        <v>77.44</v>
      </c>
      <c r="Y69" s="40">
        <v>78.69</v>
      </c>
      <c r="Z69" s="40">
        <v>77.19</v>
      </c>
      <c r="AA69" s="10">
        <v>77.540000000000006</v>
      </c>
      <c r="AB69" s="95">
        <v>2190400</v>
      </c>
      <c r="AC69" s="243">
        <v>77.010000000000005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 t="e">
        <f>SumByColor($A$19,C63:C78)</f>
        <v>#VALUE!</v>
      </c>
      <c r="D80" s="469"/>
      <c r="E80" s="469"/>
      <c r="F80" s="470" t="e">
        <f>SumByColor($A$19,F63:F78)</f>
        <v>#VALUE!</v>
      </c>
      <c r="G80" s="469"/>
      <c r="H80" s="469" t="e">
        <f>SumByColor($A$19,H63:H78)</f>
        <v>#VALUE!</v>
      </c>
      <c r="I80" s="469"/>
      <c r="J80" s="469"/>
      <c r="K80" s="470" t="e">
        <f>SumByColor($A$19,K63:K78)</f>
        <v>#VALUE!</v>
      </c>
      <c r="L80" s="469"/>
      <c r="M80" s="470" t="e">
        <f t="shared" ref="M80" si="57">SumByColor($A$19,M63:M78)</f>
        <v>#VALUE!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42766</v>
      </c>
      <c r="X2" s="41">
        <v>69.95</v>
      </c>
      <c r="Y2" s="41">
        <v>70.319999999999993</v>
      </c>
      <c r="Z2" s="41">
        <v>69.38</v>
      </c>
      <c r="AA2" s="41">
        <v>69.52</v>
      </c>
      <c r="AB2" s="104">
        <v>1395200</v>
      </c>
      <c r="AC2" s="9">
        <v>69.52</v>
      </c>
      <c r="AD2" s="2">
        <f>Y2-Z2</f>
        <v>0.93999999999999773</v>
      </c>
      <c r="AE2" s="138">
        <f>AC2/AC3-1</f>
        <v>-3.5832019492618716E-3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69.069999999999993</v>
      </c>
      <c r="W3" s="123">
        <v>42765</v>
      </c>
      <c r="X3" s="41">
        <v>69.92</v>
      </c>
      <c r="Y3" s="41">
        <v>70.16</v>
      </c>
      <c r="Z3" s="41">
        <v>69.28</v>
      </c>
      <c r="AA3" s="41">
        <v>69.77</v>
      </c>
      <c r="AB3" s="104">
        <v>891000</v>
      </c>
      <c r="AC3" s="9">
        <v>69.77</v>
      </c>
      <c r="AD3" s="2">
        <f t="shared" ref="AD3:AD66" si="0">Y3-Z3</f>
        <v>0.87999999999999545</v>
      </c>
      <c r="AE3" s="138">
        <f t="shared" ref="AE3:AE66" si="1">AC3/AC4-1</f>
        <v>-7.5391180654338363E-3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69.069999999999993</v>
      </c>
      <c r="R4" s="505">
        <v>-6.4999999999999997E-3</v>
      </c>
      <c r="T4" s="1"/>
      <c r="W4" s="123">
        <v>42762</v>
      </c>
      <c r="X4" s="41">
        <v>70.25</v>
      </c>
      <c r="Y4" s="41">
        <v>70.75</v>
      </c>
      <c r="Z4" s="41">
        <v>69.989999999999995</v>
      </c>
      <c r="AA4" s="41">
        <v>70.3</v>
      </c>
      <c r="AB4" s="104">
        <v>756600</v>
      </c>
      <c r="AC4" s="9">
        <v>70.3</v>
      </c>
      <c r="AD4" s="2">
        <f t="shared" si="0"/>
        <v>0.76000000000000512</v>
      </c>
      <c r="AE4" s="138">
        <f t="shared" si="1"/>
        <v>2.4240695850563654E-3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42761</v>
      </c>
      <c r="X5" s="41">
        <v>69.930000000000007</v>
      </c>
      <c r="Y5" s="41">
        <v>70.36</v>
      </c>
      <c r="Z5" s="41">
        <v>69.540000000000006</v>
      </c>
      <c r="AA5" s="41">
        <v>70.13</v>
      </c>
      <c r="AB5" s="104">
        <v>1287300</v>
      </c>
      <c r="AC5" s="9">
        <v>70.13</v>
      </c>
      <c r="AD5" s="2">
        <f t="shared" si="0"/>
        <v>0.81999999999999318</v>
      </c>
      <c r="AE5" s="138">
        <f t="shared" si="1"/>
        <v>2.0002857551078002E-3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42760</v>
      </c>
      <c r="X6" s="41">
        <v>71.11</v>
      </c>
      <c r="Y6" s="41">
        <v>71.48</v>
      </c>
      <c r="Z6" s="41">
        <v>69.94</v>
      </c>
      <c r="AA6" s="41">
        <v>69.989999999999995</v>
      </c>
      <c r="AB6" s="104">
        <v>2645100</v>
      </c>
      <c r="AC6" s="9">
        <v>69.989999999999995</v>
      </c>
      <c r="AD6" s="2">
        <f t="shared" si="0"/>
        <v>1.5400000000000063</v>
      </c>
      <c r="AE6" s="138">
        <f t="shared" si="1"/>
        <v>-1.6026992830029507E-2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42759</v>
      </c>
      <c r="X7" s="41">
        <v>70.45</v>
      </c>
      <c r="Y7" s="41">
        <v>71.41</v>
      </c>
      <c r="Z7" s="41">
        <v>70.25</v>
      </c>
      <c r="AA7" s="41">
        <v>71.13</v>
      </c>
      <c r="AB7" s="104">
        <v>2101900</v>
      </c>
      <c r="AC7" s="9">
        <v>71.13</v>
      </c>
      <c r="AD7" s="2">
        <f t="shared" si="0"/>
        <v>1.1599999999999966</v>
      </c>
      <c r="AE7" s="138">
        <f t="shared" si="1"/>
        <v>1.2094479225953192E-2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42758</v>
      </c>
      <c r="X8" s="41">
        <v>69.7</v>
      </c>
      <c r="Y8" s="41">
        <v>70.47</v>
      </c>
      <c r="Z8" s="41">
        <v>69.38</v>
      </c>
      <c r="AA8" s="41">
        <v>70.28</v>
      </c>
      <c r="AB8" s="104">
        <v>984400</v>
      </c>
      <c r="AC8" s="9">
        <v>70.28</v>
      </c>
      <c r="AD8" s="2">
        <f t="shared" si="0"/>
        <v>1.0900000000000034</v>
      </c>
      <c r="AE8" s="138">
        <f t="shared" si="1"/>
        <v>2.2818026240729594E-3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42755</v>
      </c>
      <c r="X9" s="41">
        <v>69</v>
      </c>
      <c r="Y9" s="41">
        <v>70.19</v>
      </c>
      <c r="Z9" s="41">
        <v>68.89</v>
      </c>
      <c r="AA9" s="41">
        <v>70.12</v>
      </c>
      <c r="AB9" s="104">
        <v>1316800</v>
      </c>
      <c r="AC9" s="9">
        <v>70.12</v>
      </c>
      <c r="AD9" s="2">
        <f t="shared" si="0"/>
        <v>1.2999999999999972</v>
      </c>
      <c r="AE9" s="138">
        <f t="shared" si="1"/>
        <v>1.8889857599535098E-2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42754</v>
      </c>
      <c r="X10" s="41">
        <v>70.41</v>
      </c>
      <c r="Y10" s="41">
        <v>70.41</v>
      </c>
      <c r="Z10" s="41">
        <v>68.680000000000007</v>
      </c>
      <c r="AA10" s="41">
        <v>68.819999999999993</v>
      </c>
      <c r="AB10" s="104">
        <v>2520300</v>
      </c>
      <c r="AC10" s="9">
        <v>68.819999999999993</v>
      </c>
      <c r="AD10" s="2">
        <f t="shared" si="0"/>
        <v>1.7299999999999898</v>
      </c>
      <c r="AE10" s="138">
        <f t="shared" si="1"/>
        <v>-1.3333333333333419E-2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42753</v>
      </c>
      <c r="X11" s="41">
        <v>69.84</v>
      </c>
      <c r="Y11" s="41">
        <v>70.319999999999993</v>
      </c>
      <c r="Z11" s="41">
        <v>69.430000000000007</v>
      </c>
      <c r="AA11" s="41">
        <v>69.75</v>
      </c>
      <c r="AB11" s="104">
        <v>1339500</v>
      </c>
      <c r="AC11" s="9">
        <v>69.75</v>
      </c>
      <c r="AD11" s="2">
        <f t="shared" si="0"/>
        <v>0.88999999999998636</v>
      </c>
      <c r="AE11" s="138">
        <f t="shared" si="1"/>
        <v>-7.8236130867709308E-3</v>
      </c>
      <c r="AL11" s="234"/>
      <c r="AO11" s="234"/>
    </row>
    <row r="12" spans="1:42" x14ac:dyDescent="0.25">
      <c r="W12" s="123">
        <v>42752</v>
      </c>
      <c r="X12" s="41">
        <v>70.989999999999995</v>
      </c>
      <c r="Y12" s="41">
        <v>71.569999999999993</v>
      </c>
      <c r="Z12" s="41">
        <v>70.14</v>
      </c>
      <c r="AA12" s="41">
        <v>70.3</v>
      </c>
      <c r="AB12" s="104">
        <v>1201000</v>
      </c>
      <c r="AC12" s="9">
        <v>70.3</v>
      </c>
      <c r="AD12" s="2">
        <f t="shared" si="0"/>
        <v>1.4299999999999926</v>
      </c>
      <c r="AE12" s="138">
        <f t="shared" si="1"/>
        <v>-9.8591549295774517E-3</v>
      </c>
      <c r="AL12" s="234"/>
      <c r="AO12" s="234"/>
    </row>
    <row r="13" spans="1:42" x14ac:dyDescent="0.25">
      <c r="W13" s="123">
        <v>42748</v>
      </c>
      <c r="X13" s="41">
        <v>70.64</v>
      </c>
      <c r="Y13" s="41">
        <v>71.5</v>
      </c>
      <c r="Z13" s="41">
        <v>70.44</v>
      </c>
      <c r="AA13" s="41">
        <v>71</v>
      </c>
      <c r="AB13" s="104">
        <v>629600</v>
      </c>
      <c r="AC13" s="9">
        <v>71</v>
      </c>
      <c r="AD13" s="2">
        <f t="shared" si="0"/>
        <v>1.0600000000000023</v>
      </c>
      <c r="AE13" s="138">
        <f t="shared" si="1"/>
        <v>6.0932407538614175E-3</v>
      </c>
    </row>
    <row r="14" spans="1:42" x14ac:dyDescent="0.25">
      <c r="W14" s="123">
        <v>42747</v>
      </c>
      <c r="X14" s="41">
        <v>71.03</v>
      </c>
      <c r="Y14" s="41">
        <v>71.150000000000006</v>
      </c>
      <c r="Z14" s="41">
        <v>70.09</v>
      </c>
      <c r="AA14" s="41">
        <v>70.569999999999993</v>
      </c>
      <c r="AB14" s="104">
        <v>1208200</v>
      </c>
      <c r="AC14" s="9">
        <v>70.569999999999993</v>
      </c>
      <c r="AD14" s="2">
        <f t="shared" si="0"/>
        <v>1.0600000000000023</v>
      </c>
      <c r="AE14" s="138">
        <f t="shared" si="1"/>
        <v>9.9290780141836343E-4</v>
      </c>
    </row>
    <row r="15" spans="1:42" x14ac:dyDescent="0.25">
      <c r="V15" s="2"/>
      <c r="W15" s="123">
        <v>42746</v>
      </c>
      <c r="X15" s="41">
        <v>69.400000000000006</v>
      </c>
      <c r="Y15" s="41">
        <v>70.67</v>
      </c>
      <c r="Z15" s="41">
        <v>69.209999999999994</v>
      </c>
      <c r="AA15" s="41">
        <v>70.5</v>
      </c>
      <c r="AB15" s="104">
        <v>891100</v>
      </c>
      <c r="AC15" s="9">
        <v>70.5</v>
      </c>
      <c r="AD15" s="2">
        <f t="shared" si="0"/>
        <v>1.460000000000008</v>
      </c>
      <c r="AE15" s="138">
        <f t="shared" si="1"/>
        <v>1.7462837350266991E-2</v>
      </c>
      <c r="AL15" s="234"/>
      <c r="AO15" s="234"/>
      <c r="AP15" s="234"/>
    </row>
    <row r="16" spans="1:42" x14ac:dyDescent="0.25">
      <c r="V16" s="2"/>
      <c r="W16" s="123">
        <v>42745</v>
      </c>
      <c r="X16" s="41">
        <v>68.94</v>
      </c>
      <c r="Y16" s="41">
        <v>69.73</v>
      </c>
      <c r="Z16" s="41">
        <v>68.89</v>
      </c>
      <c r="AA16" s="41">
        <v>69.290000000000006</v>
      </c>
      <c r="AB16" s="104">
        <v>757700</v>
      </c>
      <c r="AC16" s="9">
        <v>69.290000000000006</v>
      </c>
      <c r="AD16" s="2">
        <f t="shared" si="0"/>
        <v>0.84000000000000341</v>
      </c>
      <c r="AE16" s="138">
        <f t="shared" si="1"/>
        <v>7.5614366729679361E-3</v>
      </c>
    </row>
    <row r="17" spans="1:42" x14ac:dyDescent="0.25">
      <c r="V17" s="2"/>
      <c r="W17" s="123">
        <v>42744</v>
      </c>
      <c r="X17" s="41">
        <v>68.95</v>
      </c>
      <c r="Y17" s="41">
        <v>69.08</v>
      </c>
      <c r="Z17" s="41">
        <v>68.41</v>
      </c>
      <c r="AA17" s="41">
        <v>68.77</v>
      </c>
      <c r="AB17" s="104">
        <v>947500</v>
      </c>
      <c r="AC17" s="9">
        <v>68.77</v>
      </c>
      <c r="AD17" s="2">
        <f t="shared" si="0"/>
        <v>0.67000000000000171</v>
      </c>
      <c r="AE17" s="138">
        <f t="shared" si="1"/>
        <v>-5.0636574074075513E-3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42741</v>
      </c>
      <c r="X18" s="41">
        <v>69.400000000000006</v>
      </c>
      <c r="Y18" s="41">
        <v>69.94</v>
      </c>
      <c r="Z18" s="41">
        <v>69.06</v>
      </c>
      <c r="AA18" s="41">
        <v>69.12</v>
      </c>
      <c r="AB18" s="104">
        <v>960800</v>
      </c>
      <c r="AC18" s="9">
        <v>69.12</v>
      </c>
      <c r="AD18" s="2">
        <f t="shared" si="0"/>
        <v>0.87999999999999545</v>
      </c>
      <c r="AE18" s="138">
        <f t="shared" si="1"/>
        <v>-4.7516198704103951E-3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42740</v>
      </c>
      <c r="X19" s="41">
        <v>68.959999999999994</v>
      </c>
      <c r="Y19" s="41">
        <v>69.989999999999995</v>
      </c>
      <c r="Z19" s="41">
        <v>68.53</v>
      </c>
      <c r="AA19" s="41">
        <v>69.45</v>
      </c>
      <c r="AB19" s="104">
        <v>924200</v>
      </c>
      <c r="AC19" s="9">
        <v>69.45</v>
      </c>
      <c r="AD19" s="2">
        <f t="shared" si="0"/>
        <v>1.4599999999999937</v>
      </c>
      <c r="AE19" s="138">
        <f t="shared" si="1"/>
        <v>7.6900754497968293E-3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42739</v>
      </c>
      <c r="X20" s="41">
        <v>68.47</v>
      </c>
      <c r="Y20" s="41">
        <v>69.06</v>
      </c>
      <c r="Z20" s="41">
        <v>68.13</v>
      </c>
      <c r="AA20" s="41">
        <v>68.92</v>
      </c>
      <c r="AB20" s="104">
        <v>1193700</v>
      </c>
      <c r="AC20" s="9">
        <v>68.92</v>
      </c>
      <c r="AD20" s="2">
        <f t="shared" si="0"/>
        <v>0.93000000000000682</v>
      </c>
      <c r="AE20" s="138">
        <f t="shared" si="1"/>
        <v>2.3311061618411344E-2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42738</v>
      </c>
      <c r="X21" s="41">
        <v>67.709999999999994</v>
      </c>
      <c r="Y21" s="41">
        <v>68.430000000000007</v>
      </c>
      <c r="Z21" s="41">
        <v>67.08</v>
      </c>
      <c r="AA21" s="41">
        <v>67.349999999999994</v>
      </c>
      <c r="AB21" s="104">
        <v>764400</v>
      </c>
      <c r="AC21" s="9">
        <v>67.349999999999994</v>
      </c>
      <c r="AD21" s="2">
        <f t="shared" si="0"/>
        <v>1.3500000000000085</v>
      </c>
      <c r="AE21" s="138">
        <f t="shared" si="1"/>
        <v>-7.4183976261144036E-4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42734</v>
      </c>
      <c r="X22" s="41">
        <v>68.150000000000006</v>
      </c>
      <c r="Y22" s="41">
        <v>68.37</v>
      </c>
      <c r="Z22" s="41">
        <v>67.180000000000007</v>
      </c>
      <c r="AA22" s="41">
        <v>67.400000000000006</v>
      </c>
      <c r="AB22" s="104">
        <v>526400</v>
      </c>
      <c r="AC22" s="9">
        <v>67.400000000000006</v>
      </c>
      <c r="AD22" s="2">
        <f t="shared" si="0"/>
        <v>1.1899999999999977</v>
      </c>
      <c r="AE22" s="138">
        <f t="shared" si="1"/>
        <v>-8.6777467274598008E-3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42733</v>
      </c>
      <c r="X23" s="41">
        <v>68.02</v>
      </c>
      <c r="Y23" s="41">
        <v>68.17</v>
      </c>
      <c r="Z23" s="41">
        <v>67.739999999999995</v>
      </c>
      <c r="AA23" s="41">
        <v>67.989999999999995</v>
      </c>
      <c r="AB23" s="104">
        <v>496100</v>
      </c>
      <c r="AC23" s="9">
        <v>67.989999999999995</v>
      </c>
      <c r="AD23" s="2">
        <f t="shared" si="0"/>
        <v>0.43000000000000682</v>
      </c>
      <c r="AE23" s="138">
        <f t="shared" si="1"/>
        <v>5.0258684405024567E-3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42732</v>
      </c>
      <c r="X24" s="41">
        <v>67.47</v>
      </c>
      <c r="Y24" s="41">
        <v>68.459999999999994</v>
      </c>
      <c r="Z24" s="41">
        <v>67.33</v>
      </c>
      <c r="AA24" s="41">
        <v>67.650000000000006</v>
      </c>
      <c r="AB24" s="104">
        <v>734600</v>
      </c>
      <c r="AC24" s="9">
        <v>67.650000000000006</v>
      </c>
      <c r="AD24" s="2">
        <f t="shared" si="0"/>
        <v>1.1299999999999955</v>
      </c>
      <c r="AE24" s="138">
        <f t="shared" si="1"/>
        <v>-1.6233766233766378E-3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42731</v>
      </c>
      <c r="X25" s="41">
        <v>67.790000000000006</v>
      </c>
      <c r="Y25" s="41">
        <v>67.930000000000007</v>
      </c>
      <c r="Z25" s="41">
        <v>67.599999999999994</v>
      </c>
      <c r="AA25" s="41">
        <v>67.760000000000005</v>
      </c>
      <c r="AB25" s="104">
        <v>260600</v>
      </c>
      <c r="AC25" s="9">
        <v>67.760000000000005</v>
      </c>
      <c r="AD25" s="2">
        <f t="shared" si="0"/>
        <v>0.33000000000001251</v>
      </c>
      <c r="AE25" s="138">
        <f t="shared" si="1"/>
        <v>2.2186067149829736E-3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42727</v>
      </c>
      <c r="X26" s="41">
        <v>67.739999999999995</v>
      </c>
      <c r="Y26" s="41">
        <v>67.86</v>
      </c>
      <c r="Z26" s="41">
        <v>67.400000000000006</v>
      </c>
      <c r="AA26" s="41">
        <v>67.61</v>
      </c>
      <c r="AB26" s="104">
        <v>412200</v>
      </c>
      <c r="AC26" s="9">
        <v>67.61</v>
      </c>
      <c r="AD26" s="2">
        <f t="shared" si="0"/>
        <v>0.45999999999999375</v>
      </c>
      <c r="AE26" s="138">
        <f t="shared" si="1"/>
        <v>-2.5081144880495509E-3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42726</v>
      </c>
      <c r="X27" s="41">
        <v>67.78</v>
      </c>
      <c r="Y27" s="41">
        <v>68.010000000000005</v>
      </c>
      <c r="Z27" s="41">
        <v>67.459999999999994</v>
      </c>
      <c r="AA27" s="41">
        <v>67.78</v>
      </c>
      <c r="AB27" s="104">
        <v>460300</v>
      </c>
      <c r="AC27" s="9">
        <v>67.78</v>
      </c>
      <c r="AD27" s="2">
        <f t="shared" si="0"/>
        <v>0.55000000000001137</v>
      </c>
      <c r="AE27" s="138">
        <f t="shared" si="1"/>
        <v>-3.2352941176470029E-3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42725</v>
      </c>
      <c r="X28" s="41">
        <v>67.94</v>
      </c>
      <c r="Y28" s="41">
        <v>68.44</v>
      </c>
      <c r="Z28" s="41">
        <v>67.69</v>
      </c>
      <c r="AA28" s="41">
        <v>68</v>
      </c>
      <c r="AB28" s="104">
        <v>614300</v>
      </c>
      <c r="AC28" s="9">
        <v>68</v>
      </c>
      <c r="AD28" s="2">
        <f t="shared" si="0"/>
        <v>0.75</v>
      </c>
      <c r="AE28" s="138">
        <f t="shared" si="1"/>
        <v>1.4727540500736325E-3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42724</v>
      </c>
      <c r="X29" s="41">
        <v>67.319999999999993</v>
      </c>
      <c r="Y29" s="41">
        <v>68.319999999999993</v>
      </c>
      <c r="Z29" s="41">
        <v>67.3</v>
      </c>
      <c r="AA29" s="41">
        <v>67.900000000000006</v>
      </c>
      <c r="AB29" s="104">
        <v>1344400</v>
      </c>
      <c r="AC29" s="9">
        <v>67.900000000000006</v>
      </c>
      <c r="AD29" s="2">
        <f t="shared" si="0"/>
        <v>1.019999999999996</v>
      </c>
      <c r="AE29" s="138">
        <f t="shared" si="1"/>
        <v>1.1922503725782629E-2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42723</v>
      </c>
      <c r="X30" s="41">
        <v>66.92</v>
      </c>
      <c r="Y30" s="41">
        <v>67.290000000000006</v>
      </c>
      <c r="Z30" s="41">
        <v>66.78</v>
      </c>
      <c r="AA30" s="41">
        <v>67.099999999999994</v>
      </c>
      <c r="AB30" s="104">
        <v>481800</v>
      </c>
      <c r="AC30" s="9">
        <v>67.099999999999994</v>
      </c>
      <c r="AD30" s="2">
        <f t="shared" si="0"/>
        <v>0.51000000000000512</v>
      </c>
      <c r="AE30" s="138">
        <f t="shared" si="1"/>
        <v>2.9815146094214207E-4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42720</v>
      </c>
      <c r="X31" s="41">
        <v>67.13</v>
      </c>
      <c r="Y31" s="41">
        <v>67.569999999999993</v>
      </c>
      <c r="Z31" s="41">
        <v>66.77</v>
      </c>
      <c r="AA31" s="41">
        <v>67.08</v>
      </c>
      <c r="AB31" s="104">
        <v>744600</v>
      </c>
      <c r="AC31" s="9">
        <v>67.08</v>
      </c>
      <c r="AD31" s="2">
        <f t="shared" si="0"/>
        <v>0.79999999999999716</v>
      </c>
      <c r="AE31" s="138">
        <f t="shared" si="1"/>
        <v>-5.9594755661507293E-4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42719</v>
      </c>
      <c r="X32" s="41">
        <v>66.64</v>
      </c>
      <c r="Y32" s="41">
        <v>67.709999999999994</v>
      </c>
      <c r="Z32" s="41">
        <v>66.58</v>
      </c>
      <c r="AA32" s="41">
        <v>67.12</v>
      </c>
      <c r="AB32" s="104">
        <v>978200</v>
      </c>
      <c r="AC32" s="9">
        <v>67.12</v>
      </c>
      <c r="AD32" s="2">
        <f t="shared" si="0"/>
        <v>1.1299999999999955</v>
      </c>
      <c r="AE32" s="138">
        <f t="shared" si="1"/>
        <v>2.5392083644510954E-3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42718</v>
      </c>
      <c r="X33" s="41">
        <v>68.44</v>
      </c>
      <c r="Y33" s="41">
        <v>68.75</v>
      </c>
      <c r="Z33" s="41">
        <v>66.849999999999994</v>
      </c>
      <c r="AA33" s="41">
        <v>66.95</v>
      </c>
      <c r="AB33" s="104">
        <v>988900</v>
      </c>
      <c r="AC33" s="9">
        <v>66.95</v>
      </c>
      <c r="AD33" s="2">
        <f t="shared" si="0"/>
        <v>1.9000000000000057</v>
      </c>
      <c r="AE33" s="138">
        <f t="shared" si="1"/>
        <v>-2.1627940961566616E-2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42717</v>
      </c>
      <c r="X34" s="41">
        <v>68.42</v>
      </c>
      <c r="Y34" s="41">
        <v>69.319999999999993</v>
      </c>
      <c r="Z34" s="41">
        <v>68.260000000000005</v>
      </c>
      <c r="AA34" s="41">
        <v>68.430000000000007</v>
      </c>
      <c r="AB34" s="104">
        <v>1328200</v>
      </c>
      <c r="AC34" s="9">
        <v>68.430000000000007</v>
      </c>
      <c r="AD34" s="2">
        <f t="shared" si="0"/>
        <v>1.0599999999999881</v>
      </c>
      <c r="AE34" s="138">
        <f t="shared" si="1"/>
        <v>3.961267605633978E-3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42716</v>
      </c>
      <c r="X35" s="41">
        <v>67.400000000000006</v>
      </c>
      <c r="Y35" s="41">
        <v>68.510000000000005</v>
      </c>
      <c r="Z35" s="41">
        <v>66.89</v>
      </c>
      <c r="AA35" s="41">
        <v>68.16</v>
      </c>
      <c r="AB35" s="104">
        <v>4194800</v>
      </c>
      <c r="AC35" s="9">
        <v>68.16</v>
      </c>
      <c r="AD35" s="2">
        <f t="shared" si="0"/>
        <v>1.6200000000000045</v>
      </c>
      <c r="AE35" s="138">
        <f t="shared" si="1"/>
        <v>-1.9562715765247374E-2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42713</v>
      </c>
      <c r="X36" s="41">
        <v>69.58</v>
      </c>
      <c r="Y36" s="41">
        <v>70</v>
      </c>
      <c r="Z36" s="41">
        <v>69.25</v>
      </c>
      <c r="AA36" s="41">
        <v>69.52</v>
      </c>
      <c r="AB36" s="104">
        <v>1701000</v>
      </c>
      <c r="AC36" s="9">
        <v>69.52</v>
      </c>
      <c r="AD36" s="2">
        <f t="shared" si="0"/>
        <v>0.75</v>
      </c>
      <c r="AE36" s="138">
        <f t="shared" si="1"/>
        <v>-4.7244094488189115E-3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42712</v>
      </c>
      <c r="X37" s="41">
        <v>69.19</v>
      </c>
      <c r="Y37" s="41">
        <v>69.92</v>
      </c>
      <c r="Z37" s="41">
        <v>68.56</v>
      </c>
      <c r="AA37" s="41">
        <v>69.849999999999994</v>
      </c>
      <c r="AB37" s="104">
        <v>984400</v>
      </c>
      <c r="AC37" s="9">
        <v>69.849999999999994</v>
      </c>
      <c r="AD37" s="2">
        <f t="shared" si="0"/>
        <v>1.3599999999999994</v>
      </c>
      <c r="AE37" s="138">
        <f t="shared" si="1"/>
        <v>9.9768652400231694E-3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42711</v>
      </c>
      <c r="X38" s="41">
        <v>67.459999999999994</v>
      </c>
      <c r="Y38" s="41">
        <v>69.22</v>
      </c>
      <c r="Z38" s="41">
        <v>67.33</v>
      </c>
      <c r="AA38" s="41">
        <v>69.16</v>
      </c>
      <c r="AB38" s="104">
        <v>1006100</v>
      </c>
      <c r="AC38" s="9">
        <v>69.16</v>
      </c>
      <c r="AD38" s="2">
        <f t="shared" si="0"/>
        <v>1.8900000000000006</v>
      </c>
      <c r="AE38" s="138" t="e">
        <f t="shared" si="1"/>
        <v>#DIV/0!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42711</v>
      </c>
      <c r="X39" s="41" t="s">
        <v>350</v>
      </c>
      <c r="Y39" s="41"/>
      <c r="Z39" s="41"/>
      <c r="AA39" s="41"/>
      <c r="AB39" s="104"/>
      <c r="AC39" s="9"/>
      <c r="AD39" s="2">
        <f t="shared" si="0"/>
        <v>0</v>
      </c>
      <c r="AE39" s="138">
        <f t="shared" si="1"/>
        <v>-1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42710</v>
      </c>
      <c r="X40" s="41">
        <v>67.5</v>
      </c>
      <c r="Y40" s="41">
        <v>67.849999999999994</v>
      </c>
      <c r="Z40" s="41">
        <v>67.22</v>
      </c>
      <c r="AA40" s="41">
        <v>67.7</v>
      </c>
      <c r="AB40" s="104">
        <v>814800</v>
      </c>
      <c r="AC40" s="9">
        <v>67.42</v>
      </c>
      <c r="AD40" s="2">
        <f t="shared" si="0"/>
        <v>0.62999999999999545</v>
      </c>
      <c r="AE40" s="138">
        <f t="shared" si="1"/>
        <v>-1.0371906949177001E-3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42709</v>
      </c>
      <c r="X41" s="41">
        <v>67.650000000000006</v>
      </c>
      <c r="Y41" s="41">
        <v>68.209999999999994</v>
      </c>
      <c r="Z41" s="41">
        <v>67.48</v>
      </c>
      <c r="AA41" s="41">
        <v>67.77</v>
      </c>
      <c r="AB41" s="104">
        <v>778100</v>
      </c>
      <c r="AC41" s="9">
        <v>67.489999999999995</v>
      </c>
      <c r="AD41" s="2">
        <f t="shared" si="0"/>
        <v>0.72999999999998977</v>
      </c>
      <c r="AE41" s="138">
        <f t="shared" si="1"/>
        <v>4.6144685918425576E-3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42706</v>
      </c>
      <c r="X42" s="41">
        <v>67.78</v>
      </c>
      <c r="Y42" s="41">
        <v>68.06</v>
      </c>
      <c r="Z42" s="41">
        <v>67.239999999999995</v>
      </c>
      <c r="AA42" s="41">
        <v>67.459999999999994</v>
      </c>
      <c r="AB42" s="104">
        <v>697000</v>
      </c>
      <c r="AC42" s="9">
        <v>67.180000000000007</v>
      </c>
      <c r="AD42" s="2">
        <f t="shared" si="0"/>
        <v>0.82000000000000739</v>
      </c>
      <c r="AE42" s="138">
        <f t="shared" si="1"/>
        <v>-4.2982066103451899E-3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75.977000000000004</v>
      </c>
      <c r="T43" s="139" t="s">
        <v>98</v>
      </c>
      <c r="U43" s="140">
        <v>69.52</v>
      </c>
      <c r="W43" s="123">
        <v>42705</v>
      </c>
      <c r="X43" s="41">
        <v>66.819999999999993</v>
      </c>
      <c r="Y43" s="41">
        <v>67.87</v>
      </c>
      <c r="Z43" s="41">
        <v>66.819999999999993</v>
      </c>
      <c r="AA43" s="41">
        <v>67.75</v>
      </c>
      <c r="AB43" s="104">
        <v>861700</v>
      </c>
      <c r="AC43" s="9">
        <v>67.47</v>
      </c>
      <c r="AD43" s="2">
        <f t="shared" si="0"/>
        <v>1.0500000000000114</v>
      </c>
      <c r="AE43" s="138">
        <f t="shared" si="1"/>
        <v>1.3824192336589158E-2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75.286299999999997</v>
      </c>
      <c r="T44" s="108" t="s">
        <v>99</v>
      </c>
      <c r="U44" s="106">
        <v>69.45</v>
      </c>
      <c r="W44" s="123">
        <v>42704</v>
      </c>
      <c r="X44" s="41">
        <v>67.11</v>
      </c>
      <c r="Y44" s="41">
        <v>67.599999999999994</v>
      </c>
      <c r="Z44" s="41">
        <v>66.790000000000006</v>
      </c>
      <c r="AA44" s="41">
        <v>66.83</v>
      </c>
      <c r="AB44" s="104">
        <v>1552700</v>
      </c>
      <c r="AC44" s="9">
        <v>66.55</v>
      </c>
      <c r="AD44" s="2">
        <f t="shared" si="0"/>
        <v>0.80999999999998806</v>
      </c>
      <c r="AE44" s="138">
        <f t="shared" si="1"/>
        <v>6.0141332130503322E-4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74.595600000000005</v>
      </c>
      <c r="Q45" s="2"/>
      <c r="T45" s="108" t="s">
        <v>100</v>
      </c>
      <c r="U45" s="106" t="s">
        <v>129</v>
      </c>
      <c r="W45" s="123">
        <v>42703</v>
      </c>
      <c r="X45" s="41">
        <v>66.45</v>
      </c>
      <c r="Y45" s="41">
        <v>67.17</v>
      </c>
      <c r="Z45" s="41">
        <v>66.22</v>
      </c>
      <c r="AA45" s="41">
        <v>66.790000000000006</v>
      </c>
      <c r="AB45" s="104">
        <v>737900</v>
      </c>
      <c r="AC45" s="9">
        <v>66.510000000000005</v>
      </c>
      <c r="AD45" s="2">
        <f t="shared" si="0"/>
        <v>0.95000000000000284</v>
      </c>
      <c r="AE45" s="138">
        <f t="shared" si="1"/>
        <v>2.4114544084401501E-3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73.904899999999998</v>
      </c>
      <c r="Q46" s="2"/>
      <c r="T46" s="108" t="s">
        <v>101</v>
      </c>
      <c r="U46" s="106" t="s">
        <v>129</v>
      </c>
      <c r="W46" s="123">
        <v>42702</v>
      </c>
      <c r="X46" s="41">
        <v>66.75</v>
      </c>
      <c r="Y46" s="41">
        <v>66.91</v>
      </c>
      <c r="Z46" s="41">
        <v>66.42</v>
      </c>
      <c r="AA46" s="41">
        <v>66.63</v>
      </c>
      <c r="AB46" s="104">
        <v>867200</v>
      </c>
      <c r="AC46" s="9">
        <v>66.349999999999994</v>
      </c>
      <c r="AD46" s="2">
        <f t="shared" si="0"/>
        <v>0.48999999999999488</v>
      </c>
      <c r="AE46" s="138">
        <f t="shared" si="1"/>
        <v>-1.3546056592415034E-3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73.214199999999991</v>
      </c>
      <c r="Q47" s="2"/>
      <c r="T47" s="108" t="s">
        <v>102</v>
      </c>
      <c r="U47" s="106">
        <v>70.83</v>
      </c>
      <c r="W47" s="123">
        <v>42699</v>
      </c>
      <c r="X47" s="41">
        <v>66.16</v>
      </c>
      <c r="Y47" s="41">
        <v>66.900000000000006</v>
      </c>
      <c r="Z47" s="41">
        <v>65.959999999999994</v>
      </c>
      <c r="AA47" s="41">
        <v>66.72</v>
      </c>
      <c r="AB47" s="104">
        <v>299800</v>
      </c>
      <c r="AC47" s="9">
        <v>66.44</v>
      </c>
      <c r="AD47" s="2">
        <f t="shared" si="0"/>
        <v>0.94000000000001194</v>
      </c>
      <c r="AE47" s="138">
        <f t="shared" si="1"/>
        <v>1.0187015356545537E-2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72.523499999999999</v>
      </c>
      <c r="Q48" s="2"/>
      <c r="T48" s="108" t="s">
        <v>103</v>
      </c>
      <c r="U48" s="106">
        <v>1.18781</v>
      </c>
      <c r="W48" s="123">
        <v>42697</v>
      </c>
      <c r="X48" s="41">
        <v>65.73</v>
      </c>
      <c r="Y48" s="41">
        <v>66.180000000000007</v>
      </c>
      <c r="Z48" s="41">
        <v>65.7</v>
      </c>
      <c r="AA48" s="41">
        <v>66.05</v>
      </c>
      <c r="AB48" s="104">
        <v>491900</v>
      </c>
      <c r="AC48" s="9">
        <v>65.77</v>
      </c>
      <c r="AD48" s="2">
        <f t="shared" si="0"/>
        <v>0.48000000000000398</v>
      </c>
      <c r="AE48" s="138">
        <f t="shared" si="1"/>
        <v>-7.5964752354906739E-4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71.832799999999992</v>
      </c>
      <c r="Q49" s="2"/>
      <c r="T49" s="108" t="s">
        <v>104</v>
      </c>
      <c r="U49" s="106" t="s">
        <v>129</v>
      </c>
      <c r="W49" s="123">
        <v>42696</v>
      </c>
      <c r="X49" s="41">
        <v>66.209999999999994</v>
      </c>
      <c r="Y49" s="41">
        <v>66.34</v>
      </c>
      <c r="Z49" s="41">
        <v>65.900000000000006</v>
      </c>
      <c r="AA49" s="41">
        <v>66.099999999999994</v>
      </c>
      <c r="AB49" s="104">
        <v>958200</v>
      </c>
      <c r="AC49" s="9">
        <v>65.819999999999993</v>
      </c>
      <c r="AD49" s="2">
        <f t="shared" si="0"/>
        <v>0.43999999999999773</v>
      </c>
      <c r="AE49" s="138">
        <f t="shared" si="1"/>
        <v>1.8264840182646847E-3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71.142099999999999</v>
      </c>
      <c r="Q50" s="2"/>
      <c r="T50" s="108"/>
      <c r="U50" s="106"/>
      <c r="W50" s="123">
        <v>42695</v>
      </c>
      <c r="X50" s="41">
        <v>64.67</v>
      </c>
      <c r="Y50" s="41">
        <v>66.08</v>
      </c>
      <c r="Z50" s="41">
        <v>64.67</v>
      </c>
      <c r="AA50" s="41">
        <v>65.97</v>
      </c>
      <c r="AB50" s="104">
        <v>1405000</v>
      </c>
      <c r="AC50" s="9">
        <v>65.7</v>
      </c>
      <c r="AD50" s="2">
        <f t="shared" si="0"/>
        <v>1.4099999999999966</v>
      </c>
      <c r="AE50" s="138">
        <f t="shared" si="1"/>
        <v>2.4641297567061793E-2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70.451399999999992</v>
      </c>
      <c r="Q51" s="2"/>
      <c r="T51" s="108" t="s">
        <v>105</v>
      </c>
      <c r="U51" s="106" t="s">
        <v>614</v>
      </c>
      <c r="W51" s="123">
        <v>42692</v>
      </c>
      <c r="X51" s="41">
        <v>63.93</v>
      </c>
      <c r="Y51" s="41">
        <v>64.47</v>
      </c>
      <c r="Z51" s="41">
        <v>63.71</v>
      </c>
      <c r="AA51" s="41">
        <v>64.39</v>
      </c>
      <c r="AB51" s="104">
        <v>676400</v>
      </c>
      <c r="AC51" s="9">
        <v>64.12</v>
      </c>
      <c r="AD51" s="2">
        <f t="shared" si="0"/>
        <v>0.75999999999999801</v>
      </c>
      <c r="AE51" s="138">
        <f>AC51/AC52-1</f>
        <v>3.2858707557503752E-3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69.7607</v>
      </c>
      <c r="Q52" s="2"/>
      <c r="T52" s="108" t="s">
        <v>106</v>
      </c>
      <c r="U52" s="106" t="s">
        <v>615</v>
      </c>
      <c r="W52" s="123">
        <v>42691</v>
      </c>
      <c r="X52" s="41">
        <v>63.58</v>
      </c>
      <c r="Y52" s="41">
        <v>64.47</v>
      </c>
      <c r="Z52" s="41">
        <v>63.41</v>
      </c>
      <c r="AA52" s="41">
        <v>64.180000000000007</v>
      </c>
      <c r="AB52" s="104">
        <v>1019700</v>
      </c>
      <c r="AC52" s="9">
        <v>63.91</v>
      </c>
      <c r="AD52" s="2">
        <f t="shared" si="0"/>
        <v>1.0600000000000023</v>
      </c>
      <c r="AE52" s="138">
        <f t="shared" si="1"/>
        <v>1.075438873952228E-2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69.069999999999993</v>
      </c>
      <c r="Q53" s="2"/>
      <c r="T53" s="108" t="s">
        <v>107</v>
      </c>
      <c r="U53" s="107">
        <v>1300376</v>
      </c>
      <c r="W53" s="123">
        <v>42690</v>
      </c>
      <c r="X53" s="41">
        <v>63.88</v>
      </c>
      <c r="Y53" s="41">
        <v>64</v>
      </c>
      <c r="Z53" s="41">
        <v>63.19</v>
      </c>
      <c r="AA53" s="41">
        <v>63.49</v>
      </c>
      <c r="AB53" s="104">
        <v>936100</v>
      </c>
      <c r="AC53" s="9">
        <v>63.23</v>
      </c>
      <c r="AD53" s="2">
        <f t="shared" si="0"/>
        <v>0.81000000000000227</v>
      </c>
      <c r="AE53" s="138">
        <f t="shared" si="1"/>
        <v>-1.2956603184514637E-2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68.379299999999986</v>
      </c>
      <c r="Q54" s="2"/>
      <c r="T54" s="108" t="s">
        <v>110</v>
      </c>
      <c r="U54" s="107">
        <v>1080350</v>
      </c>
      <c r="W54" s="123">
        <v>42689</v>
      </c>
      <c r="X54" s="41">
        <v>63.98</v>
      </c>
      <c r="Y54" s="41">
        <v>64.45</v>
      </c>
      <c r="Z54" s="41">
        <v>63.49</v>
      </c>
      <c r="AA54" s="41">
        <v>64.33</v>
      </c>
      <c r="AB54" s="104">
        <v>894600</v>
      </c>
      <c r="AC54" s="9">
        <v>64.06</v>
      </c>
      <c r="AD54" s="2">
        <f t="shared" si="0"/>
        <v>0.96000000000000085</v>
      </c>
      <c r="AE54" s="138">
        <f t="shared" si="1"/>
        <v>9.1367359798362191E-3</v>
      </c>
    </row>
    <row r="55" spans="1:42" x14ac:dyDescent="0.25">
      <c r="O55" s="83">
        <v>0.98</v>
      </c>
      <c r="P55" s="83">
        <f t="shared" si="2"/>
        <v>67.688599999999994</v>
      </c>
      <c r="T55" s="108" t="s">
        <v>108</v>
      </c>
      <c r="U55" s="106" t="s">
        <v>616</v>
      </c>
      <c r="W55" s="123">
        <v>42688</v>
      </c>
      <c r="X55" s="41">
        <v>63.58</v>
      </c>
      <c r="Y55" s="41">
        <v>63.89</v>
      </c>
      <c r="Z55" s="41">
        <v>62.97</v>
      </c>
      <c r="AA55" s="41">
        <v>63.75</v>
      </c>
      <c r="AB55" s="104">
        <v>1770600</v>
      </c>
      <c r="AC55" s="9">
        <v>63.48</v>
      </c>
      <c r="AD55" s="2">
        <f t="shared" si="0"/>
        <v>0.92000000000000171</v>
      </c>
      <c r="AE55" s="138">
        <f t="shared" si="1"/>
        <v>7.7790125416732359E-3</v>
      </c>
    </row>
    <row r="56" spans="1:42" x14ac:dyDescent="0.25">
      <c r="O56" s="83">
        <v>0.97</v>
      </c>
      <c r="P56" s="83">
        <f t="shared" si="2"/>
        <v>66.997899999999987</v>
      </c>
      <c r="T56" s="108" t="s">
        <v>111</v>
      </c>
      <c r="U56" s="106">
        <v>19.38</v>
      </c>
      <c r="W56" s="123">
        <v>42685</v>
      </c>
      <c r="X56" s="41">
        <v>64.41</v>
      </c>
      <c r="Y56" s="41">
        <v>64.72</v>
      </c>
      <c r="Z56" s="41">
        <v>62.97</v>
      </c>
      <c r="AA56" s="41">
        <v>63.25</v>
      </c>
      <c r="AB56" s="104">
        <v>1163200</v>
      </c>
      <c r="AC56" s="9">
        <v>62.99</v>
      </c>
      <c r="AD56" s="2">
        <f t="shared" si="0"/>
        <v>1.75</v>
      </c>
      <c r="AE56" s="138">
        <f t="shared" si="1"/>
        <v>-2.250155183116076E-2</v>
      </c>
    </row>
    <row r="57" spans="1:42" x14ac:dyDescent="0.25">
      <c r="O57" s="83">
        <v>0.96</v>
      </c>
      <c r="P57" s="83">
        <f t="shared" si="2"/>
        <v>66.307199999999995</v>
      </c>
      <c r="T57" s="108" t="s">
        <v>112</v>
      </c>
      <c r="U57" s="106">
        <v>3.56</v>
      </c>
      <c r="W57" s="123">
        <v>42684</v>
      </c>
      <c r="X57" s="41">
        <v>63.48</v>
      </c>
      <c r="Y57" s="41">
        <v>65.13</v>
      </c>
      <c r="Z57" s="41">
        <v>62.89</v>
      </c>
      <c r="AA57" s="41">
        <v>64.709999999999994</v>
      </c>
      <c r="AB57" s="104">
        <v>1533300</v>
      </c>
      <c r="AC57" s="9">
        <v>64.44</v>
      </c>
      <c r="AD57" s="2">
        <f t="shared" si="0"/>
        <v>2.2399999999999949</v>
      </c>
      <c r="AE57" s="138">
        <f t="shared" si="1"/>
        <v>2.2045995241871452E-2</v>
      </c>
      <c r="AL57" s="234"/>
      <c r="AO57" s="234"/>
    </row>
    <row r="58" spans="1:42" x14ac:dyDescent="0.25">
      <c r="O58" s="83">
        <v>0.95</v>
      </c>
      <c r="P58" s="83">
        <f t="shared" si="2"/>
        <v>65.616499999999988</v>
      </c>
      <c r="T58" s="108" t="s">
        <v>109</v>
      </c>
      <c r="U58" s="106" t="s">
        <v>374</v>
      </c>
      <c r="W58" s="123">
        <v>42683</v>
      </c>
      <c r="X58" s="41">
        <v>62.49</v>
      </c>
      <c r="Y58" s="41">
        <v>63.48</v>
      </c>
      <c r="Z58" s="41">
        <v>62.38</v>
      </c>
      <c r="AA58" s="41">
        <v>63.31</v>
      </c>
      <c r="AB58" s="104">
        <v>1546200</v>
      </c>
      <c r="AC58" s="9">
        <v>63.05</v>
      </c>
      <c r="AD58" s="2">
        <f t="shared" si="0"/>
        <v>1.0999999999999943</v>
      </c>
      <c r="AE58" s="138">
        <f t="shared" si="1"/>
        <v>-9.5821551994973442E-3</v>
      </c>
    </row>
    <row r="59" spans="1:42" x14ac:dyDescent="0.25">
      <c r="O59" s="83">
        <v>0.94</v>
      </c>
      <c r="P59" s="83">
        <f t="shared" si="2"/>
        <v>64.925799999999995</v>
      </c>
      <c r="W59" s="123">
        <v>42682</v>
      </c>
      <c r="X59" s="41">
        <v>63.49</v>
      </c>
      <c r="Y59" s="41">
        <v>64</v>
      </c>
      <c r="Z59" s="41">
        <v>62.93</v>
      </c>
      <c r="AA59" s="41">
        <v>63.93</v>
      </c>
      <c r="AB59" s="104">
        <v>797400</v>
      </c>
      <c r="AC59" s="9">
        <v>63.66</v>
      </c>
      <c r="AD59" s="2">
        <f t="shared" si="0"/>
        <v>1.0700000000000003</v>
      </c>
      <c r="AE59" s="138">
        <f t="shared" si="1"/>
        <v>6.3231109705974564E-3</v>
      </c>
      <c r="AL59" s="234"/>
    </row>
    <row r="60" spans="1:42" x14ac:dyDescent="0.25">
      <c r="O60" s="83">
        <v>0.93</v>
      </c>
      <c r="P60" s="83">
        <f t="shared" si="2"/>
        <v>64.235100000000003</v>
      </c>
      <c r="W60" s="123">
        <v>42681</v>
      </c>
      <c r="X60" s="41">
        <v>62.48</v>
      </c>
      <c r="Y60" s="41">
        <v>63.55</v>
      </c>
      <c r="Z60" s="41">
        <v>62.48</v>
      </c>
      <c r="AA60" s="41">
        <v>63.52</v>
      </c>
      <c r="AB60" s="104">
        <v>812200</v>
      </c>
      <c r="AC60" s="9">
        <v>63.26</v>
      </c>
      <c r="AD60" s="2">
        <f t="shared" si="0"/>
        <v>1.0700000000000003</v>
      </c>
      <c r="AE60" s="138">
        <f t="shared" si="1"/>
        <v>2.5449829794131906E-2</v>
      </c>
    </row>
    <row r="61" spans="1:42" x14ac:dyDescent="0.25">
      <c r="O61" s="83">
        <v>0.92</v>
      </c>
      <c r="P61" s="83">
        <f t="shared" si="2"/>
        <v>63.544399999999996</v>
      </c>
      <c r="W61" s="123">
        <v>42678</v>
      </c>
      <c r="X61" s="41">
        <v>62.26</v>
      </c>
      <c r="Y61" s="41">
        <v>62.48</v>
      </c>
      <c r="Z61" s="41">
        <v>61.72</v>
      </c>
      <c r="AA61" s="41">
        <v>61.95</v>
      </c>
      <c r="AB61" s="104">
        <v>718100</v>
      </c>
      <c r="AC61" s="9">
        <v>61.69</v>
      </c>
      <c r="AD61" s="2">
        <f t="shared" si="0"/>
        <v>0.75999999999999801</v>
      </c>
      <c r="AE61" s="138">
        <f t="shared" si="1"/>
        <v>-6.602254428341392E-3</v>
      </c>
      <c r="AL61" s="234"/>
      <c r="AO61" s="234"/>
    </row>
    <row r="62" spans="1:42" x14ac:dyDescent="0.25">
      <c r="O62" s="83">
        <v>0.91</v>
      </c>
      <c r="P62" s="83">
        <f t="shared" si="2"/>
        <v>62.853699999999996</v>
      </c>
      <c r="W62" s="123">
        <v>42677</v>
      </c>
      <c r="X62" s="41">
        <v>62.31</v>
      </c>
      <c r="Y62" s="41">
        <v>62.88</v>
      </c>
      <c r="Z62" s="41">
        <v>62.03</v>
      </c>
      <c r="AA62" s="41">
        <v>62.36</v>
      </c>
      <c r="AB62" s="104">
        <v>968300</v>
      </c>
      <c r="AC62" s="9">
        <v>62.1</v>
      </c>
      <c r="AD62" s="2">
        <f t="shared" si="0"/>
        <v>0.85000000000000142</v>
      </c>
      <c r="AE62" s="138">
        <f t="shared" si="1"/>
        <v>9.6711798839455021E-4</v>
      </c>
    </row>
    <row r="63" spans="1:42" x14ac:dyDescent="0.25">
      <c r="O63" s="83">
        <v>0.9</v>
      </c>
      <c r="P63" s="83">
        <f t="shared" si="2"/>
        <v>62.162999999999997</v>
      </c>
      <c r="W63" s="123">
        <v>42676</v>
      </c>
      <c r="X63" s="41">
        <v>62.15</v>
      </c>
      <c r="Y63" s="41">
        <v>62.61</v>
      </c>
      <c r="Z63" s="41">
        <v>62.02</v>
      </c>
      <c r="AA63" s="41">
        <v>62.3</v>
      </c>
      <c r="AB63" s="104">
        <v>1051500</v>
      </c>
      <c r="AC63" s="9">
        <v>62.04</v>
      </c>
      <c r="AD63" s="2">
        <f t="shared" si="0"/>
        <v>0.58999999999999631</v>
      </c>
      <c r="AE63" s="138">
        <f t="shared" si="1"/>
        <v>3.5587188612098419E-3</v>
      </c>
      <c r="AL63" s="234"/>
      <c r="AO63" s="234"/>
      <c r="AP63" s="234"/>
    </row>
    <row r="64" spans="1:42" x14ac:dyDescent="0.25">
      <c r="W64" s="123">
        <v>42675</v>
      </c>
      <c r="X64" s="41">
        <v>63.02</v>
      </c>
      <c r="Y64" s="41">
        <v>63.11</v>
      </c>
      <c r="Z64" s="41">
        <v>61.85</v>
      </c>
      <c r="AA64" s="41">
        <v>62.08</v>
      </c>
      <c r="AB64" s="104">
        <v>1430800</v>
      </c>
      <c r="AC64" s="9">
        <v>61.82</v>
      </c>
      <c r="AD64" s="2">
        <f t="shared" si="0"/>
        <v>1.259999999999998</v>
      </c>
      <c r="AE64" s="138">
        <f t="shared" si="1"/>
        <v>-1.2617792684874618E-2</v>
      </c>
    </row>
    <row r="65" spans="23:41" x14ac:dyDescent="0.25">
      <c r="W65" s="123">
        <v>42674</v>
      </c>
      <c r="X65" s="41">
        <v>62.99</v>
      </c>
      <c r="Y65" s="41">
        <v>63.38</v>
      </c>
      <c r="Z65" s="41">
        <v>62.83</v>
      </c>
      <c r="AA65" s="41">
        <v>62.87</v>
      </c>
      <c r="AB65" s="104">
        <v>1134800</v>
      </c>
      <c r="AC65" s="9">
        <v>62.61</v>
      </c>
      <c r="AD65" s="2">
        <f t="shared" si="0"/>
        <v>0.55000000000000426</v>
      </c>
      <c r="AE65" s="138">
        <f t="shared" si="1"/>
        <v>-3.6600891152133164E-3</v>
      </c>
      <c r="AL65" s="234"/>
      <c r="AO65" s="234"/>
    </row>
    <row r="66" spans="23:41" x14ac:dyDescent="0.25">
      <c r="W66" s="123">
        <v>42671</v>
      </c>
      <c r="X66" s="41">
        <v>63.2</v>
      </c>
      <c r="Y66" s="41">
        <v>63.85</v>
      </c>
      <c r="Z66" s="41">
        <v>62.9</v>
      </c>
      <c r="AA66" s="41">
        <v>63.1</v>
      </c>
      <c r="AB66" s="104">
        <v>812700</v>
      </c>
      <c r="AC66" s="9">
        <v>62.84</v>
      </c>
      <c r="AD66" s="2">
        <f t="shared" si="0"/>
        <v>0.95000000000000284</v>
      </c>
      <c r="AE66" s="138">
        <f t="shared" si="1"/>
        <v>-4.9089469517021866E-3</v>
      </c>
    </row>
    <row r="67" spans="23:41" x14ac:dyDescent="0.25">
      <c r="W67" s="123">
        <v>42670</v>
      </c>
      <c r="X67" s="41">
        <v>63.7</v>
      </c>
      <c r="Y67" s="41">
        <v>63.78</v>
      </c>
      <c r="Z67" s="41">
        <v>62.84</v>
      </c>
      <c r="AA67" s="41">
        <v>63.41</v>
      </c>
      <c r="AB67" s="104">
        <v>1158000</v>
      </c>
      <c r="AC67" s="9">
        <v>63.15</v>
      </c>
      <c r="AD67" s="2">
        <f>Y67-Z67</f>
        <v>0.93999999999999773</v>
      </c>
      <c r="AE67" s="138">
        <f>AC67/AC68-1</f>
        <v>5.0931083877128192E-3</v>
      </c>
      <c r="AL67" s="234"/>
    </row>
    <row r="68" spans="23:41" x14ac:dyDescent="0.25">
      <c r="W68" s="123">
        <v>42669</v>
      </c>
      <c r="X68" s="41">
        <v>65.72</v>
      </c>
      <c r="Y68" s="41">
        <v>65.930000000000007</v>
      </c>
      <c r="Z68" s="41">
        <v>62.87</v>
      </c>
      <c r="AA68" s="41">
        <v>63.09</v>
      </c>
      <c r="AB68" s="104">
        <v>3165600</v>
      </c>
      <c r="AC68" s="9">
        <v>62.83</v>
      </c>
      <c r="AD68" s="2">
        <f>Y68-Z68</f>
        <v>3.0600000000000094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42766</v>
      </c>
      <c r="X2" s="10">
        <v>55.98</v>
      </c>
      <c r="Y2" s="10">
        <v>56.38</v>
      </c>
      <c r="Z2" s="10">
        <v>55.8</v>
      </c>
      <c r="AA2" s="10">
        <v>56.33</v>
      </c>
      <c r="AB2" s="95">
        <v>22341700</v>
      </c>
      <c r="AC2" s="10">
        <v>56.33</v>
      </c>
      <c r="AD2" s="2">
        <f>Y2-Z2</f>
        <v>0.5800000000000054</v>
      </c>
      <c r="AE2" s="138">
        <f>AC2/AC3-1</f>
        <v>4.4579172610557105E-3</v>
      </c>
    </row>
    <row r="3" spans="1:40" x14ac:dyDescent="0.25">
      <c r="A3" s="23" t="s">
        <v>71</v>
      </c>
      <c r="B3" s="459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64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42765</v>
      </c>
      <c r="X3" s="10">
        <v>56.12</v>
      </c>
      <c r="Y3" s="10">
        <v>56.32</v>
      </c>
      <c r="Z3" s="10">
        <v>55.75</v>
      </c>
      <c r="AA3" s="10">
        <v>56.08</v>
      </c>
      <c r="AB3" s="95">
        <v>15921600</v>
      </c>
      <c r="AC3" s="10">
        <v>56.08</v>
      </c>
      <c r="AD3" s="2">
        <f>Y3-Z3</f>
        <v>0.57000000000000028</v>
      </c>
      <c r="AE3" s="138">
        <f>AC3/AC4-1</f>
        <v>-9.0121929669554346E-3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55.91</v>
      </c>
      <c r="R4" s="505">
        <v>-6.9999999999999999E-4</v>
      </c>
      <c r="T4" s="121"/>
      <c r="W4" s="94">
        <v>42762</v>
      </c>
      <c r="X4" s="10">
        <v>57.03</v>
      </c>
      <c r="Y4" s="10">
        <v>57.11</v>
      </c>
      <c r="Z4" s="10">
        <v>56.41</v>
      </c>
      <c r="AA4" s="10">
        <v>56.59</v>
      </c>
      <c r="AB4" s="95">
        <v>16527200</v>
      </c>
      <c r="AC4" s="10">
        <v>56.59</v>
      </c>
      <c r="AD4" s="2">
        <f t="shared" ref="AD4:AD67" si="1">Y4-Z4</f>
        <v>0.70000000000000284</v>
      </c>
      <c r="AE4" s="138">
        <f t="shared" ref="AE4:AE66" si="2">AC4/AC5-1</f>
        <v>-1.0318293109478738E-2</v>
      </c>
      <c r="AK4" s="234"/>
      <c r="AN4" s="234"/>
    </row>
    <row r="5" spans="1:40" x14ac:dyDescent="0.25">
      <c r="B5" s="503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4472.7999999999993</v>
      </c>
      <c r="W5" s="94">
        <v>42761</v>
      </c>
      <c r="X5" s="10">
        <v>56.61</v>
      </c>
      <c r="Y5" s="10">
        <v>57.33</v>
      </c>
      <c r="Z5" s="10">
        <v>56.59</v>
      </c>
      <c r="AA5" s="10">
        <v>57.18</v>
      </c>
      <c r="AB5" s="95">
        <v>23713400</v>
      </c>
      <c r="AC5" s="10">
        <v>57.18</v>
      </c>
      <c r="AD5" s="2">
        <f t="shared" si="1"/>
        <v>0.73999999999999488</v>
      </c>
      <c r="AE5" s="138">
        <f t="shared" si="2"/>
        <v>9.8904980572236401E-3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42760</v>
      </c>
      <c r="X6" s="10">
        <v>55.38</v>
      </c>
      <c r="Y6" s="10">
        <v>56.83</v>
      </c>
      <c r="Z6" s="10">
        <v>55.28</v>
      </c>
      <c r="AA6" s="10">
        <v>56.62</v>
      </c>
      <c r="AB6" s="95">
        <v>32178000</v>
      </c>
      <c r="AC6" s="10">
        <v>56.62</v>
      </c>
      <c r="AD6" s="2">
        <f t="shared" si="1"/>
        <v>1.5499999999999972</v>
      </c>
      <c r="AE6" s="138">
        <f t="shared" si="2"/>
        <v>3.5100548446069357E-2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962.18000000000666</v>
      </c>
      <c r="R7" s="30">
        <v>42772</v>
      </c>
      <c r="T7" s="85"/>
      <c r="W7" s="94">
        <v>42759</v>
      </c>
      <c r="X7" s="10">
        <v>54.36</v>
      </c>
      <c r="Y7" s="10">
        <v>55.07</v>
      </c>
      <c r="Z7" s="10">
        <v>54.13</v>
      </c>
      <c r="AA7" s="10">
        <v>54.7</v>
      </c>
      <c r="AB7" s="95">
        <v>18428600</v>
      </c>
      <c r="AC7" s="10">
        <v>54.7</v>
      </c>
      <c r="AD7" s="2">
        <f t="shared" si="1"/>
        <v>0.93999999999999773</v>
      </c>
      <c r="AE7" s="138">
        <f t="shared" si="2"/>
        <v>8.2949308755759787E-3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133.90000000000055</v>
      </c>
      <c r="W8" s="94">
        <v>42758</v>
      </c>
      <c r="X8" s="10">
        <v>54.71</v>
      </c>
      <c r="Y8" s="10">
        <v>55</v>
      </c>
      <c r="Z8" s="10">
        <v>54.15</v>
      </c>
      <c r="AA8" s="10">
        <v>54.25</v>
      </c>
      <c r="AB8" s="95">
        <v>17114100</v>
      </c>
      <c r="AC8" s="10">
        <v>54.25</v>
      </c>
      <c r="AD8" s="2">
        <f t="shared" si="1"/>
        <v>0.85000000000000142</v>
      </c>
      <c r="AE8" s="138">
        <f t="shared" si="2"/>
        <v>-1.4890139822044679E-2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3.0860356311507658E-2</v>
      </c>
      <c r="W9" s="94">
        <v>42755</v>
      </c>
      <c r="X9" s="10">
        <v>54.75</v>
      </c>
      <c r="Y9" s="10">
        <v>55.11</v>
      </c>
      <c r="Z9" s="10">
        <v>54.62</v>
      </c>
      <c r="AA9" s="10">
        <v>55.07</v>
      </c>
      <c r="AB9" s="95">
        <v>22988500</v>
      </c>
      <c r="AC9" s="10">
        <v>55.07</v>
      </c>
      <c r="AD9" s="2">
        <f t="shared" si="1"/>
        <v>0.49000000000000199</v>
      </c>
      <c r="AE9" s="138">
        <f t="shared" si="2"/>
        <v>8.9776474899230241E-3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42754</v>
      </c>
      <c r="X10" s="10">
        <v>54.24</v>
      </c>
      <c r="Y10" s="10">
        <v>54.77</v>
      </c>
      <c r="Z10" s="10">
        <v>53.86</v>
      </c>
      <c r="AA10" s="10">
        <v>54.58</v>
      </c>
      <c r="AB10" s="95">
        <v>20870100</v>
      </c>
      <c r="AC10" s="10">
        <v>54.58</v>
      </c>
      <c r="AD10" s="2">
        <f t="shared" si="1"/>
        <v>0.91000000000000369</v>
      </c>
      <c r="AE10" s="138">
        <f t="shared" si="2"/>
        <v>5.7121798415329383E-3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2.7099999999999999E-2</v>
      </c>
      <c r="W11" s="94">
        <v>42753</v>
      </c>
      <c r="X11" s="10">
        <v>53.78</v>
      </c>
      <c r="Y11" s="10">
        <v>54.29</v>
      </c>
      <c r="Z11" s="10">
        <v>53.34</v>
      </c>
      <c r="AA11" s="10">
        <v>54.27</v>
      </c>
      <c r="AB11" s="95">
        <v>21052400</v>
      </c>
      <c r="AC11" s="10">
        <v>54.27</v>
      </c>
      <c r="AD11" s="2">
        <f t="shared" si="1"/>
        <v>0.94999999999999574</v>
      </c>
      <c r="AE11" s="138">
        <f t="shared" si="2"/>
        <v>9.1111937523242759E-3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42752</v>
      </c>
      <c r="X12" s="10">
        <v>54.8</v>
      </c>
      <c r="Y12" s="10">
        <v>54.96</v>
      </c>
      <c r="Z12" s="10">
        <v>53.58</v>
      </c>
      <c r="AA12" s="10">
        <v>53.78</v>
      </c>
      <c r="AB12" s="95">
        <v>26866000</v>
      </c>
      <c r="AC12" s="10">
        <v>53.78</v>
      </c>
      <c r="AD12" s="2">
        <f t="shared" si="1"/>
        <v>1.3800000000000026</v>
      </c>
      <c r="AE12" s="138">
        <f t="shared" si="2"/>
        <v>-2.7662267221117309E-2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42748</v>
      </c>
      <c r="X13" s="10">
        <v>55.11</v>
      </c>
      <c r="Y13" s="10">
        <v>56.2</v>
      </c>
      <c r="Z13" s="10">
        <v>54.65</v>
      </c>
      <c r="AA13" s="10">
        <v>55.31</v>
      </c>
      <c r="AB13" s="95">
        <v>37050500</v>
      </c>
      <c r="AC13" s="10">
        <v>55.31</v>
      </c>
      <c r="AD13" s="2">
        <f t="shared" si="1"/>
        <v>1.5500000000000043</v>
      </c>
      <c r="AE13" s="138">
        <f t="shared" si="2"/>
        <v>1.4862385321100957E-2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42747</v>
      </c>
      <c r="X14" s="10">
        <v>54.65</v>
      </c>
      <c r="Y14" s="10">
        <v>54.78</v>
      </c>
      <c r="Z14" s="10">
        <v>53.9</v>
      </c>
      <c r="AA14" s="10">
        <v>54.5</v>
      </c>
      <c r="AB14" s="95">
        <v>20505800</v>
      </c>
      <c r="AC14" s="10">
        <v>54.5</v>
      </c>
      <c r="AD14" s="2">
        <f t="shared" si="1"/>
        <v>0.88000000000000256</v>
      </c>
      <c r="AE14" s="138">
        <f t="shared" si="2"/>
        <v>-5.4744525547444356E-3</v>
      </c>
    </row>
    <row r="15" spans="1:40" x14ac:dyDescent="0.25">
      <c r="H15" s="72"/>
      <c r="W15" s="94">
        <v>42746</v>
      </c>
      <c r="X15" s="10">
        <v>54.6</v>
      </c>
      <c r="Y15" s="10">
        <v>54.8</v>
      </c>
      <c r="Z15" s="10">
        <v>53.72</v>
      </c>
      <c r="AA15" s="10">
        <v>54.8</v>
      </c>
      <c r="AB15" s="95">
        <v>20700000</v>
      </c>
      <c r="AC15" s="10">
        <v>54.8</v>
      </c>
      <c r="AD15" s="2">
        <f t="shared" si="1"/>
        <v>1.0799999999999983</v>
      </c>
      <c r="AE15" s="138">
        <f t="shared" si="2"/>
        <v>3.2954961552544848E-3</v>
      </c>
      <c r="AK15" s="234"/>
      <c r="AN15" s="234"/>
    </row>
    <row r="16" spans="1:40" x14ac:dyDescent="0.25">
      <c r="H16" s="72"/>
      <c r="W16" s="94">
        <v>42745</v>
      </c>
      <c r="X16" s="10">
        <v>54.35</v>
      </c>
      <c r="Y16" s="10">
        <v>55.18</v>
      </c>
      <c r="Z16" s="10">
        <v>54.26</v>
      </c>
      <c r="AA16" s="10">
        <v>54.62</v>
      </c>
      <c r="AB16" s="95">
        <v>17951300</v>
      </c>
      <c r="AC16" s="10">
        <v>54.62</v>
      </c>
      <c r="AD16" s="2">
        <f t="shared" si="1"/>
        <v>0.92000000000000171</v>
      </c>
      <c r="AE16" s="138">
        <f t="shared" si="2"/>
        <v>7.0058997050146399E-3</v>
      </c>
    </row>
    <row r="17" spans="1:40" x14ac:dyDescent="0.25">
      <c r="H17" s="72"/>
      <c r="W17" s="94">
        <v>42744</v>
      </c>
      <c r="X17" s="10">
        <v>54.68</v>
      </c>
      <c r="Y17" s="10">
        <v>54.81</v>
      </c>
      <c r="Z17" s="10">
        <v>54.18</v>
      </c>
      <c r="AA17" s="10">
        <v>54.24</v>
      </c>
      <c r="AB17" s="95">
        <v>21665600</v>
      </c>
      <c r="AC17" s="10">
        <v>54.24</v>
      </c>
      <c r="AD17" s="2">
        <f t="shared" si="1"/>
        <v>0.63000000000000256</v>
      </c>
      <c r="AE17" s="138">
        <f t="shared" si="2"/>
        <v>-1.4534883720930147E-2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42741</v>
      </c>
      <c r="X18" s="10">
        <v>55.26</v>
      </c>
      <c r="Y18" s="10">
        <v>55.57</v>
      </c>
      <c r="Z18" s="10">
        <v>54.7</v>
      </c>
      <c r="AA18" s="10">
        <v>55.04</v>
      </c>
      <c r="AB18" s="95">
        <v>18362200</v>
      </c>
      <c r="AC18" s="10">
        <v>55.04</v>
      </c>
      <c r="AD18" s="2">
        <f t="shared" si="1"/>
        <v>0.86999999999999744</v>
      </c>
      <c r="AE18" s="138">
        <f t="shared" si="2"/>
        <v>-2.5371511417180415E-3</v>
      </c>
    </row>
    <row r="19" spans="1:40" ht="15.75" thickBot="1" x14ac:dyDescent="0.3">
      <c r="A19" s="356" t="s">
        <v>198</v>
      </c>
      <c r="B19" s="357"/>
      <c r="C19" s="358">
        <f>SumByColor($A$19,C2:C17)</f>
        <v>80</v>
      </c>
      <c r="D19" s="358"/>
      <c r="E19" s="358"/>
      <c r="F19" s="359">
        <f>SumByColor($A$19,F2:F17)</f>
        <v>4354</v>
      </c>
      <c r="G19" s="358"/>
      <c r="H19" s="358">
        <f>SumByColor($A$19,H2:H17)</f>
        <v>80</v>
      </c>
      <c r="I19" s="358"/>
      <c r="J19" s="358"/>
      <c r="K19" s="359">
        <f>SumByColor($A$19,K2:K17)</f>
        <v>4479</v>
      </c>
      <c r="L19" s="358"/>
      <c r="M19" s="359">
        <f>SumByColor($A$19,M2:M17)</f>
        <v>0</v>
      </c>
      <c r="W19" s="94">
        <v>42740</v>
      </c>
      <c r="X19" s="10">
        <v>55.49</v>
      </c>
      <c r="Y19" s="10">
        <v>55.82</v>
      </c>
      <c r="Z19" s="10">
        <v>54.48</v>
      </c>
      <c r="AA19" s="10">
        <v>55.18</v>
      </c>
      <c r="AB19" s="95">
        <v>18617900</v>
      </c>
      <c r="AC19" s="10">
        <v>55.18</v>
      </c>
      <c r="AD19" s="2">
        <f t="shared" si="1"/>
        <v>1.3400000000000034</v>
      </c>
      <c r="AE19" s="138">
        <f t="shared" si="2"/>
        <v>-1.552185548617302E-2</v>
      </c>
      <c r="AK19" s="234"/>
      <c r="AN19" s="234"/>
    </row>
    <row r="20" spans="1:40" x14ac:dyDescent="0.25">
      <c r="W20" s="94">
        <v>42739</v>
      </c>
      <c r="X20" s="10">
        <v>56.16</v>
      </c>
      <c r="Y20" s="10">
        <v>56.31</v>
      </c>
      <c r="Z20" s="10">
        <v>55.61</v>
      </c>
      <c r="AA20" s="10">
        <v>56.05</v>
      </c>
      <c r="AB20" s="95">
        <v>14993800</v>
      </c>
      <c r="AC20" s="10">
        <v>56.05</v>
      </c>
      <c r="AD20" s="2">
        <f t="shared" si="1"/>
        <v>0.70000000000000284</v>
      </c>
      <c r="AE20" s="138">
        <f t="shared" si="2"/>
        <v>8.9285714285702866E-4</v>
      </c>
    </row>
    <row r="21" spans="1:40" x14ac:dyDescent="0.25">
      <c r="W21" s="94">
        <v>42738</v>
      </c>
      <c r="X21" s="10">
        <v>55.67</v>
      </c>
      <c r="Y21" s="10">
        <v>56.35</v>
      </c>
      <c r="Z21" s="10">
        <v>55.46</v>
      </c>
      <c r="AA21" s="10">
        <v>56</v>
      </c>
      <c r="AB21" s="95">
        <v>21960100</v>
      </c>
      <c r="AC21" s="10">
        <v>56</v>
      </c>
      <c r="AD21" s="2">
        <f t="shared" si="1"/>
        <v>0.89000000000000057</v>
      </c>
      <c r="AE21" s="138">
        <f t="shared" si="2"/>
        <v>1.6149519143531021E-2</v>
      </c>
      <c r="AK21" s="234"/>
      <c r="AN21" s="234"/>
    </row>
    <row r="22" spans="1:40" x14ac:dyDescent="0.25">
      <c r="W22" s="94">
        <v>42734</v>
      </c>
      <c r="X22" s="10">
        <v>54.89</v>
      </c>
      <c r="Y22" s="10">
        <v>55.36</v>
      </c>
      <c r="Z22" s="10">
        <v>54.79</v>
      </c>
      <c r="AA22" s="10">
        <v>55.11</v>
      </c>
      <c r="AB22" s="95">
        <v>15039100</v>
      </c>
      <c r="AC22" s="10">
        <v>55.11</v>
      </c>
      <c r="AD22" s="2">
        <f t="shared" si="1"/>
        <v>0.57000000000000028</v>
      </c>
      <c r="AE22" s="138">
        <f t="shared" si="2"/>
        <v>4.9234135667395318E-3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42733</v>
      </c>
      <c r="X23" s="10">
        <v>55.19</v>
      </c>
      <c r="Y23" s="10">
        <v>55.46</v>
      </c>
      <c r="Z23" s="10">
        <v>54.48</v>
      </c>
      <c r="AA23" s="10">
        <v>54.84</v>
      </c>
      <c r="AB23" s="95">
        <v>15794100</v>
      </c>
      <c r="AC23" s="10">
        <v>54.84</v>
      </c>
      <c r="AD23" s="2">
        <f t="shared" si="1"/>
        <v>0.98000000000000398</v>
      </c>
      <c r="AE23" s="138">
        <f t="shared" si="2"/>
        <v>-8.6767895878524515E-3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42732</v>
      </c>
      <c r="X24" s="10">
        <v>55.98</v>
      </c>
      <c r="Y24" s="10">
        <v>56.08</v>
      </c>
      <c r="Z24" s="10">
        <v>55.27</v>
      </c>
      <c r="AA24" s="10">
        <v>55.32</v>
      </c>
      <c r="AB24" s="95">
        <v>10311800</v>
      </c>
      <c r="AC24" s="10">
        <v>55.32</v>
      </c>
      <c r="AD24" s="2">
        <f t="shared" si="1"/>
        <v>0.80999999999999517</v>
      </c>
      <c r="AE24" s="138">
        <f t="shared" si="2"/>
        <v>-1.1260053619303045E-2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42731</v>
      </c>
      <c r="X25" s="10">
        <v>55.9</v>
      </c>
      <c r="Y25" s="10">
        <v>56.1</v>
      </c>
      <c r="Z25" s="10">
        <v>55.84</v>
      </c>
      <c r="AA25" s="10">
        <v>55.95</v>
      </c>
      <c r="AB25" s="95">
        <v>8855100</v>
      </c>
      <c r="AC25" s="10">
        <v>55.95</v>
      </c>
      <c r="AD25" s="2">
        <f t="shared" si="1"/>
        <v>0.25999999999999801</v>
      </c>
      <c r="AE25" s="138">
        <f t="shared" si="2"/>
        <v>-1.7869907076484282E-4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42727</v>
      </c>
      <c r="X26" s="10">
        <v>55.78</v>
      </c>
      <c r="Y26" s="10">
        <v>55.98</v>
      </c>
      <c r="Z26" s="10">
        <v>55.62</v>
      </c>
      <c r="AA26" s="10">
        <v>55.96</v>
      </c>
      <c r="AB26" s="95">
        <v>8282900</v>
      </c>
      <c r="AC26" s="10">
        <v>55.96</v>
      </c>
      <c r="AD26" s="2">
        <f t="shared" si="1"/>
        <v>0.35999999999999943</v>
      </c>
      <c r="AE26" s="138">
        <f t="shared" si="2"/>
        <v>3.7668161434978309E-3</v>
      </c>
    </row>
    <row r="27" spans="1:40" x14ac:dyDescent="0.25">
      <c r="A27" t="s">
        <v>425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42726</v>
      </c>
      <c r="X27" s="10">
        <v>55.76</v>
      </c>
      <c r="Y27" s="10">
        <v>56.03</v>
      </c>
      <c r="Z27" s="10">
        <v>55.5</v>
      </c>
      <c r="AA27" s="10">
        <v>55.75</v>
      </c>
      <c r="AB27" s="95">
        <v>14499500</v>
      </c>
      <c r="AC27" s="10">
        <v>55.75</v>
      </c>
      <c r="AD27" s="2">
        <f t="shared" si="1"/>
        <v>0.53000000000000114</v>
      </c>
      <c r="AE27" s="138">
        <f t="shared" si="2"/>
        <v>7.1800394902177267E-4</v>
      </c>
    </row>
    <row r="28" spans="1:40" x14ac:dyDescent="0.25">
      <c r="A28" t="s">
        <v>444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42725</v>
      </c>
      <c r="X28" s="10">
        <v>56.09</v>
      </c>
      <c r="Y28" s="10">
        <v>56.09</v>
      </c>
      <c r="Z28" s="10">
        <v>55.64</v>
      </c>
      <c r="AA28" s="10">
        <v>55.71</v>
      </c>
      <c r="AB28" s="95">
        <v>14013100</v>
      </c>
      <c r="AC28" s="10">
        <v>55.71</v>
      </c>
      <c r="AD28" s="2">
        <f t="shared" si="1"/>
        <v>0.45000000000000284</v>
      </c>
      <c r="AE28" s="138">
        <f t="shared" si="2"/>
        <v>-6.9518716577540163E-3</v>
      </c>
    </row>
    <row r="29" spans="1:40" x14ac:dyDescent="0.25">
      <c r="A29" t="s">
        <v>444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42724</v>
      </c>
      <c r="X29" s="10">
        <v>55.47</v>
      </c>
      <c r="Y29" s="10">
        <v>56.32</v>
      </c>
      <c r="Z29" s="10">
        <v>55.15</v>
      </c>
      <c r="AA29" s="10">
        <v>56.1</v>
      </c>
      <c r="AB29" s="95">
        <v>18798700</v>
      </c>
      <c r="AC29" s="10">
        <v>56.1</v>
      </c>
      <c r="AD29" s="2">
        <f t="shared" si="1"/>
        <v>1.1700000000000017</v>
      </c>
      <c r="AE29" s="138">
        <f t="shared" si="2"/>
        <v>1.5936254980079667E-2</v>
      </c>
    </row>
    <row r="30" spans="1:40" x14ac:dyDescent="0.25">
      <c r="A30" t="s">
        <v>515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42723</v>
      </c>
      <c r="X30" s="10">
        <v>55.18</v>
      </c>
      <c r="Y30" s="10">
        <v>55.47</v>
      </c>
      <c r="Z30" s="10">
        <v>54.65</v>
      </c>
      <c r="AA30" s="10">
        <v>55.22</v>
      </c>
      <c r="AB30" s="95">
        <v>16552500</v>
      </c>
      <c r="AC30" s="10">
        <v>55.22</v>
      </c>
      <c r="AD30" s="2">
        <f t="shared" si="1"/>
        <v>0.82000000000000028</v>
      </c>
      <c r="AE30" s="138">
        <f t="shared" si="2"/>
        <v>-2.1684134441634084E-3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42720</v>
      </c>
      <c r="X31" s="10">
        <v>55.49</v>
      </c>
      <c r="Y31" s="10">
        <v>55.65</v>
      </c>
      <c r="Z31" s="10">
        <v>54.92</v>
      </c>
      <c r="AA31" s="10">
        <v>55.34</v>
      </c>
      <c r="AB31" s="95">
        <v>32767100</v>
      </c>
      <c r="AC31" s="10">
        <v>55.34</v>
      </c>
      <c r="AD31" s="2">
        <f t="shared" si="1"/>
        <v>0.72999999999999687</v>
      </c>
      <c r="AE31" s="138">
        <f t="shared" si="2"/>
        <v>2.7178836745789248E-3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42719</v>
      </c>
      <c r="X32" s="10">
        <v>55.17</v>
      </c>
      <c r="Y32" s="10">
        <v>56.25</v>
      </c>
      <c r="Z32" s="10">
        <v>54.9</v>
      </c>
      <c r="AA32" s="10">
        <v>55.19</v>
      </c>
      <c r="AB32" s="95">
        <v>31213700</v>
      </c>
      <c r="AC32" s="10">
        <v>55.19</v>
      </c>
      <c r="AD32" s="2">
        <f t="shared" si="1"/>
        <v>1.3500000000000014</v>
      </c>
      <c r="AE32" s="138">
        <f t="shared" si="2"/>
        <v>8.9579524680072353E-3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42718</v>
      </c>
      <c r="X33" s="10">
        <v>54.74</v>
      </c>
      <c r="Y33" s="10">
        <v>55.62</v>
      </c>
      <c r="Z33" s="10">
        <v>54.03</v>
      </c>
      <c r="AA33" s="10">
        <v>54.7</v>
      </c>
      <c r="AB33" s="95">
        <v>53760000</v>
      </c>
      <c r="AC33" s="10">
        <v>54.7</v>
      </c>
      <c r="AD33" s="2">
        <f t="shared" si="1"/>
        <v>1.5899999999999963</v>
      </c>
      <c r="AE33" s="138">
        <f t="shared" si="2"/>
        <v>-2.0415472779369614E-2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42717</v>
      </c>
      <c r="X34" s="10">
        <v>55.85</v>
      </c>
      <c r="Y34" s="10">
        <v>56.21</v>
      </c>
      <c r="Z34" s="10">
        <v>55.29</v>
      </c>
      <c r="AA34" s="10">
        <v>55.84</v>
      </c>
      <c r="AB34" s="95">
        <v>23860800</v>
      </c>
      <c r="AC34" s="10">
        <v>55.84</v>
      </c>
      <c r="AD34" s="2">
        <f t="shared" si="1"/>
        <v>0.92000000000000171</v>
      </c>
      <c r="AE34" s="138">
        <f t="shared" si="2"/>
        <v>1.0756543564001131E-3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42716</v>
      </c>
      <c r="X35" s="10">
        <v>56.5</v>
      </c>
      <c r="Y35" s="10">
        <v>57.1</v>
      </c>
      <c r="Z35" s="10">
        <v>55.55</v>
      </c>
      <c r="AA35" s="10">
        <v>55.78</v>
      </c>
      <c r="AB35" s="95">
        <v>27589700</v>
      </c>
      <c r="AC35" s="10">
        <v>55.78</v>
      </c>
      <c r="AD35" s="2">
        <f t="shared" si="1"/>
        <v>1.5500000000000043</v>
      </c>
      <c r="AE35" s="138">
        <f t="shared" si="2"/>
        <v>-2.3801190059502986E-2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42713</v>
      </c>
      <c r="X36" s="10">
        <v>56.91</v>
      </c>
      <c r="Y36" s="10">
        <v>57.24</v>
      </c>
      <c r="Z36" s="10">
        <v>56.49</v>
      </c>
      <c r="AA36" s="10">
        <v>57.14</v>
      </c>
      <c r="AB36" s="95">
        <v>20313400</v>
      </c>
      <c r="AC36" s="10">
        <v>57.14</v>
      </c>
      <c r="AD36" s="2">
        <f t="shared" si="1"/>
        <v>0.75</v>
      </c>
      <c r="AE36" s="138">
        <f t="shared" si="2"/>
        <v>-2.6182579856868227E-3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42712</v>
      </c>
      <c r="X37" s="10">
        <v>57.29</v>
      </c>
      <c r="Y37" s="10">
        <v>58.02</v>
      </c>
      <c r="Z37" s="10">
        <v>56.71</v>
      </c>
      <c r="AA37" s="10">
        <v>57.29</v>
      </c>
      <c r="AB37" s="95">
        <v>39770400</v>
      </c>
      <c r="AC37" s="10">
        <v>57.29</v>
      </c>
      <c r="AD37" s="2">
        <f t="shared" si="1"/>
        <v>1.3100000000000023</v>
      </c>
      <c r="AE37" s="138">
        <f t="shared" si="2"/>
        <v>1.7458100558664924E-4</v>
      </c>
    </row>
    <row r="38" spans="2:31" x14ac:dyDescent="0.25">
      <c r="W38" s="94">
        <v>42711</v>
      </c>
      <c r="X38" s="10">
        <v>55.55</v>
      </c>
      <c r="Y38" s="10">
        <v>57.29</v>
      </c>
      <c r="Z38" s="10">
        <v>55.23</v>
      </c>
      <c r="AA38" s="10">
        <v>57.28</v>
      </c>
      <c r="AB38" s="95">
        <v>45989600</v>
      </c>
      <c r="AC38" s="10">
        <v>57.28</v>
      </c>
      <c r="AD38" s="2">
        <f t="shared" si="1"/>
        <v>2.0600000000000023</v>
      </c>
      <c r="AE38" s="138">
        <f t="shared" si="2"/>
        <v>3.114311431143113E-2</v>
      </c>
    </row>
    <row r="39" spans="2:31" ht="20.25" thickBot="1" x14ac:dyDescent="0.35">
      <c r="O39" s="11"/>
      <c r="P39" s="636" t="s">
        <v>78</v>
      </c>
      <c r="Q39" s="636"/>
      <c r="R39" s="34"/>
      <c r="W39" s="94">
        <v>42710</v>
      </c>
      <c r="X39" s="10">
        <v>54.45</v>
      </c>
      <c r="Y39" s="10">
        <v>55.57</v>
      </c>
      <c r="Z39" s="10">
        <v>54.22</v>
      </c>
      <c r="AA39" s="10">
        <v>55.55</v>
      </c>
      <c r="AB39" s="95">
        <v>30206800</v>
      </c>
      <c r="AC39" s="10">
        <v>55.55</v>
      </c>
      <c r="AD39" s="2">
        <f t="shared" si="1"/>
        <v>1.3500000000000014</v>
      </c>
      <c r="AE39" s="138">
        <f t="shared" si="2"/>
        <v>2.2079116835326484E-2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61.500999999999998</v>
      </c>
      <c r="R40" s="34"/>
      <c r="W40" s="94">
        <v>42709</v>
      </c>
      <c r="X40" s="10">
        <v>53.9</v>
      </c>
      <c r="Y40" s="10">
        <v>54.53</v>
      </c>
      <c r="Z40" s="10">
        <v>53.87</v>
      </c>
      <c r="AA40" s="10">
        <v>54.35</v>
      </c>
      <c r="AB40" s="95">
        <v>23858600</v>
      </c>
      <c r="AC40" s="10">
        <v>54.35</v>
      </c>
      <c r="AD40" s="2">
        <f t="shared" si="1"/>
        <v>0.66000000000000369</v>
      </c>
      <c r="AE40" s="138">
        <f t="shared" si="2"/>
        <v>1.4371033967898628E-2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60.941900000000004</v>
      </c>
      <c r="R41" s="34"/>
      <c r="W41" s="94">
        <v>42706</v>
      </c>
      <c r="X41" s="10">
        <v>54.24</v>
      </c>
      <c r="Y41" s="10">
        <v>54.27</v>
      </c>
      <c r="Z41" s="10">
        <v>53.31</v>
      </c>
      <c r="AA41" s="10">
        <v>53.58</v>
      </c>
      <c r="AB41" s="95">
        <v>21538000</v>
      </c>
      <c r="AC41" s="10">
        <v>53.58</v>
      </c>
      <c r="AD41" s="2">
        <f t="shared" si="1"/>
        <v>0.96000000000000085</v>
      </c>
      <c r="AE41" s="138">
        <f t="shared" si="2"/>
        <v>-1.3986013986014068E-2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60.382800000000003</v>
      </c>
      <c r="R42" s="34"/>
      <c r="T42" s="91" t="s">
        <v>113</v>
      </c>
      <c r="W42" s="94">
        <v>42705</v>
      </c>
      <c r="X42" s="10">
        <v>53.13</v>
      </c>
      <c r="Y42" s="10">
        <v>54.47</v>
      </c>
      <c r="Z42" s="10">
        <v>53.06</v>
      </c>
      <c r="AA42" s="10">
        <v>54.34</v>
      </c>
      <c r="AB42" s="95">
        <v>35512200</v>
      </c>
      <c r="AC42" s="10">
        <v>54.34</v>
      </c>
      <c r="AD42" s="2">
        <f t="shared" si="1"/>
        <v>1.4099999999999966</v>
      </c>
      <c r="AE42" s="138">
        <f t="shared" si="2"/>
        <v>2.6832955404384018E-2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59.823700000000002</v>
      </c>
      <c r="R43" s="83"/>
      <c r="T43" s="97" t="s">
        <v>98</v>
      </c>
      <c r="U43" s="98">
        <v>55.95</v>
      </c>
      <c r="W43" s="94">
        <v>42704</v>
      </c>
      <c r="X43" s="10">
        <v>52.48</v>
      </c>
      <c r="Y43" s="10">
        <v>53.16</v>
      </c>
      <c r="Z43" s="10">
        <v>52.3</v>
      </c>
      <c r="AA43" s="10">
        <v>52.92</v>
      </c>
      <c r="AB43" s="95">
        <v>26338100</v>
      </c>
      <c r="AC43" s="10">
        <v>52.92</v>
      </c>
      <c r="AD43" s="2">
        <f t="shared" si="1"/>
        <v>0.85999999999999943</v>
      </c>
      <c r="AE43" s="138">
        <f t="shared" si="2"/>
        <v>2.0439645198611744E-2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59.264600000000002</v>
      </c>
      <c r="R44" s="83"/>
      <c r="T44" s="87" t="s">
        <v>99</v>
      </c>
      <c r="U44" s="88">
        <v>56.54</v>
      </c>
      <c r="W44" s="94">
        <v>42703</v>
      </c>
      <c r="X44" s="10">
        <v>51.56</v>
      </c>
      <c r="Y44" s="10">
        <v>52.13</v>
      </c>
      <c r="Z44" s="10">
        <v>51.56</v>
      </c>
      <c r="AA44" s="10">
        <v>51.86</v>
      </c>
      <c r="AB44" s="95">
        <v>16097000</v>
      </c>
      <c r="AC44" s="10">
        <v>51.86</v>
      </c>
      <c r="AD44" s="2">
        <f t="shared" si="1"/>
        <v>0.57000000000000028</v>
      </c>
      <c r="AE44" s="138">
        <f t="shared" si="2"/>
        <v>5.4284606436603156E-3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58.705500000000001</v>
      </c>
      <c r="R45" s="83"/>
      <c r="T45" s="87" t="s">
        <v>100</v>
      </c>
      <c r="U45" s="88" t="s">
        <v>129</v>
      </c>
      <c r="W45" s="94">
        <v>42702</v>
      </c>
      <c r="X45" s="10">
        <v>52.12</v>
      </c>
      <c r="Y45" s="10">
        <v>52.48</v>
      </c>
      <c r="Z45" s="10">
        <v>51.39</v>
      </c>
      <c r="AA45" s="10">
        <v>51.58</v>
      </c>
      <c r="AB45" s="95">
        <v>25832600</v>
      </c>
      <c r="AC45" s="10">
        <v>51.58</v>
      </c>
      <c r="AD45" s="2">
        <f t="shared" si="1"/>
        <v>1.0899999999999963</v>
      </c>
      <c r="AE45" s="138">
        <f t="shared" si="2"/>
        <v>-1.9764348156594447E-2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58.1464</v>
      </c>
      <c r="R46" s="83"/>
      <c r="T46" s="87" t="s">
        <v>101</v>
      </c>
      <c r="U46" s="88" t="s">
        <v>129</v>
      </c>
      <c r="W46" s="94">
        <v>42699</v>
      </c>
      <c r="X46" s="10">
        <v>52.4</v>
      </c>
      <c r="Y46" s="10">
        <v>52.62</v>
      </c>
      <c r="Z46" s="10">
        <v>52.04</v>
      </c>
      <c r="AA46" s="10">
        <v>52.62</v>
      </c>
      <c r="AB46" s="95">
        <v>9635500</v>
      </c>
      <c r="AC46" s="10">
        <v>52.62</v>
      </c>
      <c r="AD46" s="2">
        <f t="shared" si="1"/>
        <v>0.57999999999999829</v>
      </c>
      <c r="AE46" s="138">
        <f t="shared" si="2"/>
        <v>8.8190184049079523E-3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57.587299999999999</v>
      </c>
      <c r="R47" s="83"/>
      <c r="T47" s="87" t="s">
        <v>102</v>
      </c>
      <c r="U47" s="88">
        <v>57.92</v>
      </c>
      <c r="W47" s="94">
        <v>42697</v>
      </c>
      <c r="X47" s="10">
        <v>52.45</v>
      </c>
      <c r="Y47" s="10">
        <v>52.63</v>
      </c>
      <c r="Z47" s="10">
        <v>51.95</v>
      </c>
      <c r="AA47" s="10">
        <v>52.16</v>
      </c>
      <c r="AB47" s="95">
        <v>19986800</v>
      </c>
      <c r="AC47" s="10">
        <v>52.16</v>
      </c>
      <c r="AD47" s="2">
        <f t="shared" si="1"/>
        <v>0.67999999999999972</v>
      </c>
      <c r="AE47" s="138">
        <f t="shared" si="2"/>
        <v>-1.1489850631942744E-3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57.028199999999998</v>
      </c>
      <c r="R48" s="83"/>
      <c r="T48" s="87" t="s">
        <v>103</v>
      </c>
      <c r="U48" s="88">
        <v>0.96955000000000002</v>
      </c>
      <c r="W48" s="94">
        <v>42696</v>
      </c>
      <c r="X48" s="10">
        <v>52.43</v>
      </c>
      <c r="Y48" s="10">
        <v>52.58</v>
      </c>
      <c r="Z48" s="10">
        <v>51.81</v>
      </c>
      <c r="AA48" s="10">
        <v>52.22</v>
      </c>
      <c r="AB48" s="95">
        <v>22711800</v>
      </c>
      <c r="AC48" s="10">
        <v>52.22</v>
      </c>
      <c r="AD48" s="2">
        <f t="shared" si="1"/>
        <v>0.76999999999999602</v>
      </c>
      <c r="AE48" s="138">
        <f t="shared" si="2"/>
        <v>1.9186492709133418E-3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56.469099999999997</v>
      </c>
      <c r="R49" s="83"/>
      <c r="T49" s="87" t="s">
        <v>104</v>
      </c>
      <c r="U49" s="89" t="s">
        <v>409</v>
      </c>
      <c r="W49" s="94">
        <v>42695</v>
      </c>
      <c r="X49" s="10">
        <v>52.85</v>
      </c>
      <c r="Y49" s="10">
        <v>52.98</v>
      </c>
      <c r="Z49" s="10">
        <v>52.02</v>
      </c>
      <c r="AA49" s="10">
        <v>52.12</v>
      </c>
      <c r="AB49" s="95">
        <v>23250400</v>
      </c>
      <c r="AC49" s="10">
        <v>52.12</v>
      </c>
      <c r="AD49" s="2">
        <f t="shared" si="1"/>
        <v>0.95999999999999375</v>
      </c>
      <c r="AE49" s="138">
        <f t="shared" si="2"/>
        <v>-1.3252555850056802E-2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55.91</v>
      </c>
      <c r="R50" s="83"/>
      <c r="T50" s="87"/>
      <c r="U50" s="88"/>
      <c r="W50" s="94">
        <v>42692</v>
      </c>
      <c r="X50" s="10">
        <v>52.45</v>
      </c>
      <c r="Y50" s="10">
        <v>52.98</v>
      </c>
      <c r="Z50" s="10">
        <v>51.99</v>
      </c>
      <c r="AA50" s="10">
        <v>52.82</v>
      </c>
      <c r="AB50" s="95">
        <v>29403800</v>
      </c>
      <c r="AC50" s="10">
        <v>52.82</v>
      </c>
      <c r="AD50" s="2">
        <f t="shared" si="1"/>
        <v>0.98999999999999488</v>
      </c>
      <c r="AE50" s="138">
        <f t="shared" si="2"/>
        <v>6.2869117927224494E-3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55.350899999999996</v>
      </c>
      <c r="R51" s="83"/>
      <c r="T51" s="87" t="s">
        <v>105</v>
      </c>
      <c r="U51" s="88" t="s">
        <v>617</v>
      </c>
      <c r="W51" s="94">
        <v>42691</v>
      </c>
      <c r="X51" s="10">
        <v>51.39</v>
      </c>
      <c r="Y51" s="10">
        <v>52.9</v>
      </c>
      <c r="Z51" s="10">
        <v>50.96</v>
      </c>
      <c r="AA51" s="10">
        <v>52.49</v>
      </c>
      <c r="AB51" s="95">
        <v>29128600</v>
      </c>
      <c r="AC51" s="10">
        <v>52.49</v>
      </c>
      <c r="AD51" s="2">
        <f t="shared" si="1"/>
        <v>1.9399999999999977</v>
      </c>
      <c r="AE51" s="138">
        <f t="shared" si="2"/>
        <v>1.567337461300311E-2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54.791799999999995</v>
      </c>
      <c r="R52" s="83"/>
      <c r="T52" s="87" t="s">
        <v>106</v>
      </c>
      <c r="U52" s="88" t="s">
        <v>351</v>
      </c>
      <c r="W52" s="94">
        <v>42690</v>
      </c>
      <c r="X52" s="10">
        <v>51.79</v>
      </c>
      <c r="Y52" s="10">
        <v>52.17</v>
      </c>
      <c r="Z52" s="10">
        <v>51.36</v>
      </c>
      <c r="AA52" s="10">
        <v>51.68</v>
      </c>
      <c r="AB52" s="95">
        <v>26774300</v>
      </c>
      <c r="AC52" s="10">
        <v>51.68</v>
      </c>
      <c r="AD52" s="2">
        <f t="shared" si="1"/>
        <v>0.81000000000000227</v>
      </c>
      <c r="AE52" s="138">
        <f t="shared" si="2"/>
        <v>-1.7303669899220497E-2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54.232699999999994</v>
      </c>
      <c r="R53" s="83"/>
      <c r="T53" s="87" t="s">
        <v>107</v>
      </c>
      <c r="U53" s="90">
        <v>21157256</v>
      </c>
      <c r="W53" s="94">
        <v>42689</v>
      </c>
      <c r="X53" s="10">
        <v>52.38</v>
      </c>
      <c r="Y53" s="10">
        <v>52.59</v>
      </c>
      <c r="Z53" s="10">
        <v>51.54</v>
      </c>
      <c r="AA53" s="10">
        <v>52.59</v>
      </c>
      <c r="AB53" s="95">
        <v>39149400</v>
      </c>
      <c r="AC53" s="10">
        <v>52.59</v>
      </c>
      <c r="AD53" s="2">
        <f t="shared" si="1"/>
        <v>1.0500000000000043</v>
      </c>
      <c r="AE53" s="138">
        <f t="shared" si="2"/>
        <v>-1.1837655016910809E-2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53.673599999999993</v>
      </c>
      <c r="R54" s="83"/>
      <c r="T54" s="87" t="s">
        <v>110</v>
      </c>
      <c r="U54" s="90">
        <v>26137600</v>
      </c>
      <c r="W54" s="94">
        <v>42688</v>
      </c>
      <c r="X54" s="10">
        <v>51.91</v>
      </c>
      <c r="Y54" s="10">
        <v>54.06</v>
      </c>
      <c r="Z54" s="10">
        <v>51.91</v>
      </c>
      <c r="AA54" s="10">
        <v>53.22</v>
      </c>
      <c r="AB54" s="95">
        <v>58839400</v>
      </c>
      <c r="AC54" s="10">
        <v>53.22</v>
      </c>
      <c r="AD54" s="2">
        <f t="shared" si="1"/>
        <v>2.1500000000000057</v>
      </c>
      <c r="AE54" s="138">
        <f t="shared" si="2"/>
        <v>2.8803402281074808E-2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53.114499999999992</v>
      </c>
      <c r="R55" s="83"/>
      <c r="T55" s="87" t="s">
        <v>108</v>
      </c>
      <c r="U55" s="88" t="s">
        <v>618</v>
      </c>
      <c r="W55" s="94">
        <v>42685</v>
      </c>
      <c r="X55" s="10">
        <v>51.09</v>
      </c>
      <c r="Y55" s="10">
        <v>51.99</v>
      </c>
      <c r="Z55" s="10">
        <v>50.73</v>
      </c>
      <c r="AA55" s="10">
        <v>51.73</v>
      </c>
      <c r="AB55" s="95">
        <v>46558300</v>
      </c>
      <c r="AC55" s="10">
        <v>51.73</v>
      </c>
      <c r="AD55" s="2">
        <f t="shared" si="1"/>
        <v>1.2600000000000051</v>
      </c>
      <c r="AE55" s="138">
        <f>AC55/AC56-1</f>
        <v>1.9368584156496116E-3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52.555399999999992</v>
      </c>
      <c r="R56" s="83"/>
      <c r="T56" s="87" t="s">
        <v>111</v>
      </c>
      <c r="U56" s="88">
        <v>14.01</v>
      </c>
      <c r="W56" s="94">
        <v>42684</v>
      </c>
      <c r="X56" s="10">
        <v>48.93</v>
      </c>
      <c r="Y56" s="10">
        <v>51.93</v>
      </c>
      <c r="Z56" s="10">
        <v>48.79</v>
      </c>
      <c r="AA56" s="10">
        <v>51.63</v>
      </c>
      <c r="AB56" s="95">
        <v>100976300</v>
      </c>
      <c r="AC56" s="10">
        <v>51.63</v>
      </c>
      <c r="AD56" s="2">
        <f t="shared" si="1"/>
        <v>3.1400000000000006</v>
      </c>
      <c r="AE56" s="138">
        <f t="shared" si="2"/>
        <v>7.5849135236507603E-2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51.996299999999998</v>
      </c>
      <c r="R57" s="83"/>
      <c r="T57" s="87" t="s">
        <v>112</v>
      </c>
      <c r="U57" s="88">
        <v>3.99</v>
      </c>
      <c r="W57" s="94">
        <v>42683</v>
      </c>
      <c r="X57" s="10">
        <v>46.33</v>
      </c>
      <c r="Y57" s="10">
        <v>48.61</v>
      </c>
      <c r="Z57" s="10">
        <v>46</v>
      </c>
      <c r="AA57" s="10">
        <v>47.99</v>
      </c>
      <c r="AB57" s="95">
        <v>67401300</v>
      </c>
      <c r="AC57" s="10">
        <v>47.99</v>
      </c>
      <c r="AD57" s="2">
        <f t="shared" si="1"/>
        <v>2.6099999999999994</v>
      </c>
      <c r="AE57" s="138">
        <f t="shared" si="2"/>
        <v>5.3798858146684392E-2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51.437199999999997</v>
      </c>
      <c r="R58" s="83"/>
      <c r="T58" s="87" t="s">
        <v>109</v>
      </c>
      <c r="U58" s="88" t="s">
        <v>619</v>
      </c>
      <c r="W58" s="94">
        <v>42682</v>
      </c>
      <c r="X58" s="10">
        <v>45.18</v>
      </c>
      <c r="Y58" s="10">
        <v>45.82</v>
      </c>
      <c r="Z58" s="10">
        <v>44.87</v>
      </c>
      <c r="AA58" s="10">
        <v>45.54</v>
      </c>
      <c r="AB58" s="95">
        <v>19406700</v>
      </c>
      <c r="AC58" s="10">
        <v>45.54</v>
      </c>
      <c r="AD58" s="2">
        <f t="shared" si="1"/>
        <v>0.95000000000000284</v>
      </c>
      <c r="AE58" s="138">
        <f t="shared" si="2"/>
        <v>3.0837004405286361E-3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50.878099999999996</v>
      </c>
      <c r="R59" s="83"/>
      <c r="W59" s="94">
        <v>42681</v>
      </c>
      <c r="X59" s="10">
        <v>45.22</v>
      </c>
      <c r="Y59" s="10">
        <v>45.69</v>
      </c>
      <c r="Z59" s="10">
        <v>45.21</v>
      </c>
      <c r="AA59" s="10">
        <v>45.4</v>
      </c>
      <c r="AB59" s="95">
        <v>25452200</v>
      </c>
      <c r="AC59" s="10">
        <v>45.4</v>
      </c>
      <c r="AD59" s="2">
        <f t="shared" si="1"/>
        <v>0.47999999999999687</v>
      </c>
      <c r="AE59" s="138">
        <f t="shared" si="2"/>
        <v>1.7937219730941534E-2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50.318999999999996</v>
      </c>
      <c r="R60" s="83"/>
      <c r="W60" s="94">
        <v>42678</v>
      </c>
      <c r="X60" s="10">
        <v>45.36</v>
      </c>
      <c r="Y60" s="10">
        <v>45.42</v>
      </c>
      <c r="Z60" s="10">
        <v>44.49</v>
      </c>
      <c r="AA60" s="10">
        <v>44.6</v>
      </c>
      <c r="AB60" s="95">
        <v>27219000</v>
      </c>
      <c r="AC60" s="10">
        <v>44.6</v>
      </c>
      <c r="AD60" s="2">
        <f t="shared" si="1"/>
        <v>0.92999999999999972</v>
      </c>
      <c r="AE60" s="138">
        <f t="shared" si="2"/>
        <v>-1.6321129245699173E-2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42677</v>
      </c>
      <c r="X61" s="10">
        <v>45.33</v>
      </c>
      <c r="Y61" s="10">
        <v>45.79</v>
      </c>
      <c r="Z61" s="10">
        <v>45.25</v>
      </c>
      <c r="AA61" s="10">
        <v>45.34</v>
      </c>
      <c r="AB61" s="95">
        <v>14982700</v>
      </c>
      <c r="AC61" s="10">
        <v>45.34</v>
      </c>
      <c r="AD61" s="2">
        <f t="shared" si="1"/>
        <v>0.53999999999999915</v>
      </c>
      <c r="AE61" s="138">
        <f t="shared" si="2"/>
        <v>2.210433244915988E-3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42676</v>
      </c>
      <c r="X62" s="10">
        <v>45.38</v>
      </c>
      <c r="Y62" s="10">
        <v>45.51</v>
      </c>
      <c r="Z62" s="10">
        <v>45.07</v>
      </c>
      <c r="AA62" s="10">
        <v>45.24</v>
      </c>
      <c r="AB62" s="95">
        <v>19566600</v>
      </c>
      <c r="AC62" s="10">
        <v>45.24</v>
      </c>
      <c r="AD62" s="2">
        <f t="shared" si="1"/>
        <v>0.43999999999999773</v>
      </c>
      <c r="AE62" s="138" t="e">
        <f t="shared" si="2"/>
        <v>#DIV/0!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42676</v>
      </c>
      <c r="X63" s="10" t="s">
        <v>188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42675</v>
      </c>
      <c r="X64" s="10">
        <v>46.12</v>
      </c>
      <c r="Y64" s="10">
        <v>46.28</v>
      </c>
      <c r="Z64" s="10">
        <v>45.6</v>
      </c>
      <c r="AA64" s="10">
        <v>45.99</v>
      </c>
      <c r="AB64" s="95">
        <v>20020200</v>
      </c>
      <c r="AC64" s="10">
        <v>45.61</v>
      </c>
      <c r="AD64" s="2">
        <f t="shared" si="1"/>
        <v>0.67999999999999972</v>
      </c>
      <c r="AE64" s="138">
        <f t="shared" si="2"/>
        <v>-4.3830813061584983E-4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42674</v>
      </c>
      <c r="X65" s="10">
        <v>46.4</v>
      </c>
      <c r="Y65" s="10">
        <v>46.56</v>
      </c>
      <c r="Z65" s="10">
        <v>46</v>
      </c>
      <c r="AA65" s="10">
        <v>46.01</v>
      </c>
      <c r="AB65" s="95">
        <v>20115900</v>
      </c>
      <c r="AC65" s="10">
        <v>45.63</v>
      </c>
      <c r="AD65" s="2">
        <f t="shared" si="1"/>
        <v>0.56000000000000227</v>
      </c>
      <c r="AE65" s="138">
        <f t="shared" si="2"/>
        <v>-4.7982551799345963E-3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42671</v>
      </c>
      <c r="X66" s="10">
        <v>46.57</v>
      </c>
      <c r="Y66" s="10">
        <v>46.64</v>
      </c>
      <c r="Z66" s="10">
        <v>45.88</v>
      </c>
      <c r="AA66" s="10">
        <v>46.23</v>
      </c>
      <c r="AB66" s="95">
        <v>20882000</v>
      </c>
      <c r="AC66" s="10">
        <v>45.85</v>
      </c>
      <c r="AD66" s="2">
        <f t="shared" si="1"/>
        <v>0.75999999999999801</v>
      </c>
      <c r="AE66" s="138">
        <f t="shared" si="2"/>
        <v>-3.9104931566369405E-3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42670</v>
      </c>
      <c r="X67" s="10">
        <v>46.42</v>
      </c>
      <c r="Y67" s="10">
        <v>46.81</v>
      </c>
      <c r="Z67" s="10">
        <v>46.26</v>
      </c>
      <c r="AA67" s="10">
        <v>46.41</v>
      </c>
      <c r="AB67" s="95">
        <v>25661000</v>
      </c>
      <c r="AC67" s="10">
        <v>46.03</v>
      </c>
      <c r="AD67" s="2">
        <f t="shared" si="1"/>
        <v>0.55000000000000426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42669</v>
      </c>
      <c r="X68" s="10">
        <v>45.46</v>
      </c>
      <c r="Y68" s="10">
        <v>46.17</v>
      </c>
      <c r="Z68" s="10">
        <v>45.44</v>
      </c>
      <c r="AA68" s="10">
        <v>46.15</v>
      </c>
      <c r="AB68" s="95">
        <v>25181900</v>
      </c>
      <c r="AC68" s="10">
        <v>45.77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102">SumByColor($A$19,M108:M123)</f>
        <v>0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42766</v>
      </c>
      <c r="X2" s="10">
        <v>36.78</v>
      </c>
      <c r="Y2" s="10">
        <v>37.229999999999997</v>
      </c>
      <c r="Z2" s="10">
        <v>36.01</v>
      </c>
      <c r="AA2" s="10">
        <v>36.450000000000003</v>
      </c>
      <c r="AB2" s="95">
        <v>2677100</v>
      </c>
      <c r="AC2" s="10">
        <v>36.450000000000003</v>
      </c>
      <c r="AD2" s="2">
        <f>Y2-Z2</f>
        <v>1.2199999999999989</v>
      </c>
      <c r="AE2" s="138">
        <f>AC2/AC3-1</f>
        <v>-2.7359781121749638E-3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36.26</v>
      </c>
      <c r="T3" s="121">
        <v>42568</v>
      </c>
      <c r="U3" t="s">
        <v>251</v>
      </c>
      <c r="W3" s="94">
        <v>42765</v>
      </c>
      <c r="X3" s="10">
        <v>36.479999999999997</v>
      </c>
      <c r="Y3" s="10">
        <v>36.590000000000003</v>
      </c>
      <c r="Z3" s="10">
        <v>35.770000000000003</v>
      </c>
      <c r="AA3" s="10">
        <v>36.549999999999997</v>
      </c>
      <c r="AB3" s="95">
        <v>3002400</v>
      </c>
      <c r="AC3" s="10">
        <v>36.549999999999997</v>
      </c>
      <c r="AD3" s="2">
        <f t="shared" ref="AD3:AD40" si="0">Y3-Z3</f>
        <v>0.82000000000000028</v>
      </c>
      <c r="AE3" s="138">
        <f t="shared" ref="AE3:AE39" si="1">AC3/AC4-1</f>
        <v>-3.2724297791111301E-3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36.26</v>
      </c>
      <c r="R4" s="505">
        <v>-5.1999999999999998E-3</v>
      </c>
      <c r="T4" s="121"/>
      <c r="W4" s="94">
        <v>42762</v>
      </c>
      <c r="X4" s="10">
        <v>36.299999999999997</v>
      </c>
      <c r="Y4" s="10">
        <v>37.39</v>
      </c>
      <c r="Z4" s="10">
        <v>36.270000000000003</v>
      </c>
      <c r="AA4" s="10">
        <v>36.67</v>
      </c>
      <c r="AB4" s="95">
        <v>3617600</v>
      </c>
      <c r="AC4" s="10">
        <v>36.67</v>
      </c>
      <c r="AD4" s="2">
        <f t="shared" si="0"/>
        <v>1.1199999999999974</v>
      </c>
      <c r="AE4" s="138">
        <f t="shared" si="1"/>
        <v>1.0192837465564875E-2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42761</v>
      </c>
      <c r="X5" s="10">
        <v>36.22</v>
      </c>
      <c r="Y5" s="10">
        <v>37.07</v>
      </c>
      <c r="Z5" s="10">
        <v>35.51</v>
      </c>
      <c r="AA5" s="10">
        <v>36.299999999999997</v>
      </c>
      <c r="AB5" s="95">
        <v>5733100</v>
      </c>
      <c r="AC5" s="10">
        <v>36.299999999999997</v>
      </c>
      <c r="AD5" s="2">
        <f t="shared" si="0"/>
        <v>1.5600000000000023</v>
      </c>
      <c r="AE5" s="138">
        <f t="shared" si="1"/>
        <v>-6.2961949082946944E-3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42760</v>
      </c>
      <c r="X6" s="10">
        <v>38.58</v>
      </c>
      <c r="Y6" s="10">
        <v>38.94</v>
      </c>
      <c r="Z6" s="10">
        <v>36.31</v>
      </c>
      <c r="AA6" s="10">
        <v>36.53</v>
      </c>
      <c r="AB6" s="95">
        <v>13573700</v>
      </c>
      <c r="AC6" s="10">
        <v>36.53</v>
      </c>
      <c r="AD6" s="2">
        <f t="shared" si="0"/>
        <v>2.6299999999999955</v>
      </c>
      <c r="AE6" s="138">
        <f t="shared" si="1"/>
        <v>-2.5866666666666593E-2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42759</v>
      </c>
      <c r="X7" s="10">
        <v>37.18</v>
      </c>
      <c r="Y7" s="10">
        <v>38.380000000000003</v>
      </c>
      <c r="Z7" s="10">
        <v>37.18</v>
      </c>
      <c r="AA7" s="10">
        <v>37.5</v>
      </c>
      <c r="AB7" s="95">
        <v>11048600</v>
      </c>
      <c r="AC7" s="10">
        <v>37.5</v>
      </c>
      <c r="AD7" s="2">
        <f t="shared" si="0"/>
        <v>1.2000000000000028</v>
      </c>
      <c r="AE7" s="138">
        <f t="shared" si="1"/>
        <v>3.3342518600165461E-2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42758</v>
      </c>
      <c r="X8" s="10">
        <v>35.92</v>
      </c>
      <c r="Y8" s="10">
        <v>36.4</v>
      </c>
      <c r="Z8" s="10">
        <v>35.46</v>
      </c>
      <c r="AA8" s="10">
        <v>36.29</v>
      </c>
      <c r="AB8" s="95">
        <v>5242100</v>
      </c>
      <c r="AC8" s="10">
        <v>36.29</v>
      </c>
      <c r="AD8" s="2">
        <f t="shared" si="0"/>
        <v>0.93999999999999773</v>
      </c>
      <c r="AE8" s="138">
        <f t="shared" si="1"/>
        <v>1.7666853617498646E-2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42755</v>
      </c>
      <c r="X9" s="10">
        <v>35.4</v>
      </c>
      <c r="Y9" s="10">
        <v>35.74</v>
      </c>
      <c r="Z9" s="10">
        <v>34.93</v>
      </c>
      <c r="AA9" s="10">
        <v>35.659999999999997</v>
      </c>
      <c r="AB9" s="95">
        <v>5329400</v>
      </c>
      <c r="AC9" s="10">
        <v>35.659999999999997</v>
      </c>
      <c r="AD9" s="2">
        <f t="shared" si="0"/>
        <v>0.81000000000000227</v>
      </c>
      <c r="AE9" s="138">
        <f t="shared" si="1"/>
        <v>6.7758328627891551E-3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42754</v>
      </c>
      <c r="X10" s="10">
        <v>34.22</v>
      </c>
      <c r="Y10" s="10">
        <v>35.630000000000003</v>
      </c>
      <c r="Z10" s="10">
        <v>34.18</v>
      </c>
      <c r="AA10" s="10">
        <v>35.42</v>
      </c>
      <c r="AB10" s="95">
        <v>5035600</v>
      </c>
      <c r="AC10" s="10">
        <v>35.42</v>
      </c>
      <c r="AD10" s="2">
        <f t="shared" si="0"/>
        <v>1.4500000000000028</v>
      </c>
      <c r="AE10" s="138">
        <f t="shared" si="1"/>
        <v>1.7523700086182092E-2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42753</v>
      </c>
      <c r="X11" s="10">
        <v>32.950000000000003</v>
      </c>
      <c r="Y11" s="10">
        <v>34.83</v>
      </c>
      <c r="Z11" s="10">
        <v>32.64</v>
      </c>
      <c r="AA11" s="10">
        <v>34.81</v>
      </c>
      <c r="AB11" s="95">
        <v>6398800</v>
      </c>
      <c r="AC11" s="10">
        <v>34.81</v>
      </c>
      <c r="AD11" s="2">
        <f t="shared" si="0"/>
        <v>2.1899999999999977</v>
      </c>
      <c r="AE11" s="138">
        <f t="shared" si="1"/>
        <v>6.6482843137255054E-2</v>
      </c>
      <c r="AK11" s="234"/>
      <c r="AN11" s="234"/>
    </row>
    <row r="12" spans="1:40" x14ac:dyDescent="0.25">
      <c r="W12" s="94">
        <v>42752</v>
      </c>
      <c r="X12" s="10">
        <v>32.97</v>
      </c>
      <c r="Y12" s="10">
        <v>33.04</v>
      </c>
      <c r="Z12" s="10">
        <v>32.520000000000003</v>
      </c>
      <c r="AA12" s="10">
        <v>32.64</v>
      </c>
      <c r="AB12" s="95">
        <v>1381800</v>
      </c>
      <c r="AC12" s="10">
        <v>32.64</v>
      </c>
      <c r="AD12" s="2">
        <f t="shared" si="0"/>
        <v>0.51999999999999602</v>
      </c>
      <c r="AE12" s="138">
        <f t="shared" si="1"/>
        <v>-1.1208724628900213E-2</v>
      </c>
    </row>
    <row r="13" spans="1:40" x14ac:dyDescent="0.25">
      <c r="W13" s="94">
        <v>42748</v>
      </c>
      <c r="X13" s="10">
        <v>32.82</v>
      </c>
      <c r="Y13" s="10">
        <v>33.43</v>
      </c>
      <c r="Z13" s="10">
        <v>32.53</v>
      </c>
      <c r="AA13" s="10">
        <v>33.01</v>
      </c>
      <c r="AB13" s="95">
        <v>3026200</v>
      </c>
      <c r="AC13" s="10">
        <v>33.01</v>
      </c>
      <c r="AD13" s="2">
        <f t="shared" si="0"/>
        <v>0.89999999999999858</v>
      </c>
      <c r="AE13" s="138">
        <f t="shared" si="1"/>
        <v>-9.0799031476995751E-4</v>
      </c>
      <c r="AK13" s="234"/>
      <c r="AN13" s="234"/>
    </row>
    <row r="14" spans="1:40" x14ac:dyDescent="0.25">
      <c r="T14" s="84"/>
      <c r="U14" s="11"/>
      <c r="W14" s="94">
        <v>42747</v>
      </c>
      <c r="X14" s="10">
        <v>33</v>
      </c>
      <c r="Y14" s="10">
        <v>33.5</v>
      </c>
      <c r="Z14" s="10">
        <v>32.51</v>
      </c>
      <c r="AA14" s="10">
        <v>33.04</v>
      </c>
      <c r="AB14" s="95">
        <v>4479500</v>
      </c>
      <c r="AC14" s="10">
        <v>33.04</v>
      </c>
      <c r="AD14" s="2">
        <f t="shared" si="0"/>
        <v>0.99000000000000199</v>
      </c>
      <c r="AE14" s="138">
        <f t="shared" si="1"/>
        <v>3.3468877072255321E-2</v>
      </c>
    </row>
    <row r="15" spans="1:40" x14ac:dyDescent="0.25">
      <c r="W15" s="94">
        <v>42746</v>
      </c>
      <c r="X15" s="10">
        <v>31.08</v>
      </c>
      <c r="Y15" s="10">
        <v>32</v>
      </c>
      <c r="Z15" s="10">
        <v>31.08</v>
      </c>
      <c r="AA15" s="10">
        <v>31.97</v>
      </c>
      <c r="AB15" s="95">
        <v>3048500</v>
      </c>
      <c r="AC15" s="10">
        <v>31.97</v>
      </c>
      <c r="AD15" s="2">
        <f t="shared" si="0"/>
        <v>0.92000000000000171</v>
      </c>
      <c r="AE15" s="138">
        <f t="shared" si="1"/>
        <v>3.1956100710135438E-2</v>
      </c>
      <c r="AK15" s="234"/>
      <c r="AN15" s="234"/>
    </row>
    <row r="16" spans="1:40" x14ac:dyDescent="0.25">
      <c r="W16" s="94">
        <v>42745</v>
      </c>
      <c r="X16" s="10">
        <v>29.83</v>
      </c>
      <c r="Y16" s="10">
        <v>31.1</v>
      </c>
      <c r="Z16" s="10">
        <v>29.73</v>
      </c>
      <c r="AA16" s="10">
        <v>30.98</v>
      </c>
      <c r="AB16" s="95">
        <v>3823600</v>
      </c>
      <c r="AC16" s="10">
        <v>30.98</v>
      </c>
      <c r="AD16" s="2">
        <f t="shared" si="0"/>
        <v>1.370000000000001</v>
      </c>
      <c r="AE16" s="138">
        <f t="shared" si="1"/>
        <v>5.0881953867028429E-2</v>
      </c>
    </row>
    <row r="17" spans="1:40" x14ac:dyDescent="0.25">
      <c r="W17" s="94">
        <v>42744</v>
      </c>
      <c r="X17" s="10">
        <v>30.88</v>
      </c>
      <c r="Y17" s="10">
        <v>30.88</v>
      </c>
      <c r="Z17" s="10">
        <v>29.22</v>
      </c>
      <c r="AA17" s="10">
        <v>29.48</v>
      </c>
      <c r="AB17" s="95">
        <v>4199600</v>
      </c>
      <c r="AC17" s="10">
        <v>29.48</v>
      </c>
      <c r="AD17" s="2">
        <f t="shared" si="0"/>
        <v>1.6600000000000001</v>
      </c>
      <c r="AE17" s="138">
        <f t="shared" si="1"/>
        <v>-3.9113428943937434E-2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42741</v>
      </c>
      <c r="X18" s="10">
        <v>30.69</v>
      </c>
      <c r="Y18" s="10">
        <v>31.1</v>
      </c>
      <c r="Z18" s="10">
        <v>30.31</v>
      </c>
      <c r="AA18" s="10">
        <v>30.68</v>
      </c>
      <c r="AB18" s="95">
        <v>2083600</v>
      </c>
      <c r="AC18" s="10">
        <v>30.68</v>
      </c>
      <c r="AD18" s="2">
        <f t="shared" si="0"/>
        <v>0.7900000000000027</v>
      </c>
      <c r="AE18" s="138">
        <f t="shared" si="1"/>
        <v>9.7879282218604757E-4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42740</v>
      </c>
      <c r="X19" s="10">
        <v>30.18</v>
      </c>
      <c r="Y19" s="10">
        <v>30.93</v>
      </c>
      <c r="Z19" s="10">
        <v>30.12</v>
      </c>
      <c r="AA19" s="10">
        <v>30.65</v>
      </c>
      <c r="AB19" s="95">
        <v>2432100</v>
      </c>
      <c r="AC19" s="10">
        <v>30.65</v>
      </c>
      <c r="AD19" s="2">
        <f t="shared" si="0"/>
        <v>0.80999999999999872</v>
      </c>
      <c r="AE19" s="138">
        <f t="shared" si="1"/>
        <v>1.2888301387970813E-2</v>
      </c>
      <c r="AK19" s="234"/>
      <c r="AN19" s="234"/>
    </row>
    <row r="20" spans="1:40" x14ac:dyDescent="0.25">
      <c r="W20" s="94">
        <v>42739</v>
      </c>
      <c r="X20" s="10">
        <v>29.02</v>
      </c>
      <c r="Y20" s="10">
        <v>30.3</v>
      </c>
      <c r="Z20" s="10">
        <v>29.02</v>
      </c>
      <c r="AA20" s="10">
        <v>30.26</v>
      </c>
      <c r="AB20" s="95">
        <v>3338100</v>
      </c>
      <c r="AC20" s="10">
        <v>30.26</v>
      </c>
      <c r="AD20" s="2">
        <f t="shared" si="0"/>
        <v>1.2800000000000011</v>
      </c>
      <c r="AE20" s="138">
        <f t="shared" si="1"/>
        <v>4.9601109954908296E-2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42738</v>
      </c>
      <c r="X21" s="10">
        <v>28.6</v>
      </c>
      <c r="Y21" s="10">
        <v>28.87</v>
      </c>
      <c r="Z21" s="10">
        <v>28.17</v>
      </c>
      <c r="AA21" s="10">
        <v>28.83</v>
      </c>
      <c r="AB21" s="95">
        <v>2746400</v>
      </c>
      <c r="AC21" s="10">
        <v>28.83</v>
      </c>
      <c r="AD21" s="2">
        <f t="shared" si="0"/>
        <v>0.69999999999999929</v>
      </c>
      <c r="AE21" s="138">
        <f t="shared" si="1"/>
        <v>2.6709401709401615E-2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42734</v>
      </c>
      <c r="X22" s="10">
        <v>28.97</v>
      </c>
      <c r="Y22" s="10">
        <v>29.38</v>
      </c>
      <c r="Z22" s="10">
        <v>28.01</v>
      </c>
      <c r="AA22" s="10">
        <v>28.08</v>
      </c>
      <c r="AB22" s="95">
        <v>2651500</v>
      </c>
      <c r="AC22" s="10">
        <v>28.08</v>
      </c>
      <c r="AD22" s="2">
        <f t="shared" si="0"/>
        <v>1.3699999999999974</v>
      </c>
      <c r="AE22" s="138">
        <f t="shared" si="1"/>
        <v>-2.8037383177570208E-2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42733</v>
      </c>
      <c r="X23" s="10">
        <v>29.43</v>
      </c>
      <c r="Y23" s="10">
        <v>29.44</v>
      </c>
      <c r="Z23" s="10">
        <v>28.6</v>
      </c>
      <c r="AA23" s="10">
        <v>28.89</v>
      </c>
      <c r="AB23" s="95">
        <v>3224400</v>
      </c>
      <c r="AC23" s="10">
        <v>28.89</v>
      </c>
      <c r="AD23" s="2">
        <f t="shared" si="0"/>
        <v>0.83999999999999986</v>
      </c>
      <c r="AE23" s="138">
        <f t="shared" si="1"/>
        <v>-1.834862385321101E-2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42732</v>
      </c>
      <c r="X24" s="10">
        <v>29.78</v>
      </c>
      <c r="Y24" s="10">
        <v>30.17</v>
      </c>
      <c r="Z24" s="10">
        <v>29.35</v>
      </c>
      <c r="AA24" s="10">
        <v>29.43</v>
      </c>
      <c r="AB24" s="95">
        <v>2749800</v>
      </c>
      <c r="AC24" s="10">
        <v>29.43</v>
      </c>
      <c r="AD24" s="2">
        <f t="shared" si="0"/>
        <v>0.82000000000000028</v>
      </c>
      <c r="AE24" s="138">
        <f t="shared" si="1"/>
        <v>-7.4198988195615101E-3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42731</v>
      </c>
      <c r="X25" s="10">
        <v>29.58</v>
      </c>
      <c r="Y25" s="10">
        <v>30.04</v>
      </c>
      <c r="Z25" s="10">
        <v>29.4</v>
      </c>
      <c r="AA25" s="10">
        <v>29.65</v>
      </c>
      <c r="AB25" s="95">
        <v>1708000</v>
      </c>
      <c r="AC25" s="10">
        <v>29.65</v>
      </c>
      <c r="AD25" s="2">
        <f t="shared" si="0"/>
        <v>0.64000000000000057</v>
      </c>
      <c r="AE25" s="138">
        <f t="shared" si="1"/>
        <v>-2.0195220464490626E-3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42727</v>
      </c>
      <c r="X26" s="10">
        <v>29.79</v>
      </c>
      <c r="Y26" s="10">
        <v>30.13</v>
      </c>
      <c r="Z26" s="10">
        <v>29.34</v>
      </c>
      <c r="AA26" s="10">
        <v>29.71</v>
      </c>
      <c r="AB26" s="95">
        <v>2881800</v>
      </c>
      <c r="AC26" s="10">
        <v>29.71</v>
      </c>
      <c r="AD26" s="2">
        <f t="shared" si="0"/>
        <v>0.78999999999999915</v>
      </c>
      <c r="AE26" s="138">
        <f t="shared" si="1"/>
        <v>-1.3445378151260012E-3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42726</v>
      </c>
      <c r="X27" s="10">
        <v>30.21</v>
      </c>
      <c r="Y27" s="10">
        <v>30.35</v>
      </c>
      <c r="Z27" s="10">
        <v>29.54</v>
      </c>
      <c r="AA27" s="10">
        <v>29.75</v>
      </c>
      <c r="AB27" s="95">
        <v>3761600</v>
      </c>
      <c r="AC27" s="10">
        <v>29.75</v>
      </c>
      <c r="AD27" s="2">
        <f t="shared" si="0"/>
        <v>0.81000000000000227</v>
      </c>
      <c r="AE27" s="138">
        <f t="shared" si="1"/>
        <v>-2.2346368715083775E-2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42725</v>
      </c>
      <c r="X28" s="10">
        <v>30.19</v>
      </c>
      <c r="Y28" s="10">
        <v>30.43</v>
      </c>
      <c r="Z28" s="10">
        <v>30.02</v>
      </c>
      <c r="AA28" s="10">
        <v>30.43</v>
      </c>
      <c r="AB28" s="95">
        <v>1811200</v>
      </c>
      <c r="AC28" s="10">
        <v>30.43</v>
      </c>
      <c r="AD28" s="2">
        <f t="shared" si="0"/>
        <v>0.41000000000000014</v>
      </c>
      <c r="AE28" s="138">
        <f t="shared" si="1"/>
        <v>8.9522546419098514E-3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42724</v>
      </c>
      <c r="X29" s="10">
        <v>29.9</v>
      </c>
      <c r="Y29" s="10">
        <v>30.33</v>
      </c>
      <c r="Z29" s="10">
        <v>29.77</v>
      </c>
      <c r="AA29" s="10">
        <v>30.16</v>
      </c>
      <c r="AB29" s="95">
        <v>3821000</v>
      </c>
      <c r="AC29" s="10">
        <v>30.16</v>
      </c>
      <c r="AD29" s="2">
        <f t="shared" si="0"/>
        <v>0.55999999999999872</v>
      </c>
      <c r="AE29" s="138">
        <f t="shared" si="1"/>
        <v>2.9702970297029729E-2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42723</v>
      </c>
      <c r="X30" s="10">
        <v>28.89</v>
      </c>
      <c r="Y30" s="10">
        <v>29.49</v>
      </c>
      <c r="Z30" s="10">
        <v>28.75</v>
      </c>
      <c r="AA30" s="10">
        <v>29.29</v>
      </c>
      <c r="AB30" s="95">
        <v>2557400</v>
      </c>
      <c r="AC30" s="10">
        <v>29.29</v>
      </c>
      <c r="AD30" s="2">
        <f t="shared" si="0"/>
        <v>0.73999999999999844</v>
      </c>
      <c r="AE30" s="138">
        <f t="shared" si="1"/>
        <v>-3.7414965986394266E-3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42720</v>
      </c>
      <c r="X31" s="10">
        <v>29.65</v>
      </c>
      <c r="Y31" s="10">
        <v>30.42</v>
      </c>
      <c r="Z31" s="10">
        <v>29.16</v>
      </c>
      <c r="AA31" s="10">
        <v>29.4</v>
      </c>
      <c r="AB31" s="95">
        <v>7656400</v>
      </c>
      <c r="AC31" s="10">
        <v>29.4</v>
      </c>
      <c r="AD31" s="2">
        <f t="shared" si="0"/>
        <v>1.2600000000000016</v>
      </c>
      <c r="AE31" s="138">
        <f t="shared" si="1"/>
        <v>-1.309164149043307E-2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42719</v>
      </c>
      <c r="X32" s="10">
        <v>30.16</v>
      </c>
      <c r="Y32" s="10">
        <v>30.44</v>
      </c>
      <c r="Z32" s="10">
        <v>29.65</v>
      </c>
      <c r="AA32" s="10">
        <v>29.79</v>
      </c>
      <c r="AB32" s="95">
        <v>3751600</v>
      </c>
      <c r="AC32" s="10">
        <v>29.79</v>
      </c>
      <c r="AD32" s="2">
        <f t="shared" si="0"/>
        <v>0.7900000000000027</v>
      </c>
      <c r="AE32" s="138">
        <f t="shared" si="1"/>
        <v>-2.1674876847290636E-2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42718</v>
      </c>
      <c r="X33" s="10">
        <v>30.11</v>
      </c>
      <c r="Y33" s="10">
        <v>31.32</v>
      </c>
      <c r="Z33" s="10">
        <v>30.03</v>
      </c>
      <c r="AA33" s="10">
        <v>30.45</v>
      </c>
      <c r="AB33" s="95">
        <v>3175000</v>
      </c>
      <c r="AC33" s="10">
        <v>30.45</v>
      </c>
      <c r="AD33" s="2">
        <f t="shared" si="0"/>
        <v>1.2899999999999991</v>
      </c>
      <c r="AE33" s="138">
        <f t="shared" si="1"/>
        <v>6.9444444444444198E-3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42717</v>
      </c>
      <c r="X34" s="10">
        <v>31.4</v>
      </c>
      <c r="Y34" s="10">
        <v>31.73</v>
      </c>
      <c r="Z34" s="10">
        <v>30.03</v>
      </c>
      <c r="AA34" s="10">
        <v>30.24</v>
      </c>
      <c r="AB34" s="95">
        <v>4187700</v>
      </c>
      <c r="AC34" s="10">
        <v>30.24</v>
      </c>
      <c r="AD34" s="2">
        <f t="shared" si="0"/>
        <v>1.6999999999999993</v>
      </c>
      <c r="AE34" s="138">
        <f t="shared" si="1"/>
        <v>-3.201024327784896E-2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42716</v>
      </c>
      <c r="X35" s="10">
        <v>32.159999999999997</v>
      </c>
      <c r="Y35" s="10">
        <v>32.35</v>
      </c>
      <c r="Z35" s="10">
        <v>30.85</v>
      </c>
      <c r="AA35" s="10">
        <v>31.24</v>
      </c>
      <c r="AB35" s="95">
        <v>3415200</v>
      </c>
      <c r="AC35" s="10">
        <v>31.24</v>
      </c>
      <c r="AD35" s="2">
        <f t="shared" si="0"/>
        <v>1.5</v>
      </c>
      <c r="AE35" s="138">
        <f t="shared" si="1"/>
        <v>-2.5273010920436767E-2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42713</v>
      </c>
      <c r="X36" s="10">
        <v>31.31</v>
      </c>
      <c r="Y36" s="10">
        <v>32.11</v>
      </c>
      <c r="Z36" s="10">
        <v>31.04</v>
      </c>
      <c r="AA36" s="10">
        <v>32.049999999999997</v>
      </c>
      <c r="AB36" s="95">
        <v>4304200</v>
      </c>
      <c r="AC36" s="10">
        <v>32.049999999999997</v>
      </c>
      <c r="AD36" s="2">
        <f t="shared" si="0"/>
        <v>1.0700000000000003</v>
      </c>
      <c r="AE36" s="138">
        <f t="shared" si="1"/>
        <v>2.3634621526668731E-2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42712</v>
      </c>
      <c r="X37" s="10">
        <v>31.28</v>
      </c>
      <c r="Y37" s="10">
        <v>31.84</v>
      </c>
      <c r="Z37" s="10">
        <v>30.8</v>
      </c>
      <c r="AA37" s="10">
        <v>31.31</v>
      </c>
      <c r="AB37" s="95">
        <v>3064500</v>
      </c>
      <c r="AC37" s="10">
        <v>31.31</v>
      </c>
      <c r="AD37" s="2">
        <f t="shared" si="0"/>
        <v>1.0399999999999991</v>
      </c>
      <c r="AE37" s="138">
        <f t="shared" si="1"/>
        <v>1.3268608414239491E-2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42711</v>
      </c>
      <c r="X38" s="10">
        <v>31.3</v>
      </c>
      <c r="Y38" s="10">
        <v>31.89</v>
      </c>
      <c r="Z38" s="10">
        <v>30.76</v>
      </c>
      <c r="AA38" s="10">
        <v>30.9</v>
      </c>
      <c r="AB38" s="95">
        <v>5777400</v>
      </c>
      <c r="AC38" s="10">
        <v>30.9</v>
      </c>
      <c r="AD38" s="2">
        <f t="shared" si="0"/>
        <v>1.129999999999999</v>
      </c>
      <c r="AE38" s="138">
        <f t="shared" si="1"/>
        <v>-8.0256821829856051E-3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6" t="s">
        <v>78</v>
      </c>
      <c r="Q39" s="636"/>
      <c r="R39" s="34"/>
      <c r="T39" s="91" t="s">
        <v>113</v>
      </c>
      <c r="W39" s="94">
        <v>42710</v>
      </c>
      <c r="X39" s="10">
        <v>30.71</v>
      </c>
      <c r="Y39" s="10">
        <v>31.19</v>
      </c>
      <c r="Z39" s="10">
        <v>30.21</v>
      </c>
      <c r="AA39" s="10">
        <v>31.15</v>
      </c>
      <c r="AB39" s="95">
        <v>3235700</v>
      </c>
      <c r="AC39" s="10">
        <v>31.15</v>
      </c>
      <c r="AD39" s="2">
        <f t="shared" si="0"/>
        <v>0.98000000000000043</v>
      </c>
      <c r="AE39" s="138">
        <f t="shared" si="1"/>
        <v>-2.2421524663677195E-3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39.886000000000003</v>
      </c>
      <c r="R40" s="34"/>
      <c r="T40" s="87" t="s">
        <v>98</v>
      </c>
      <c r="U40" s="88">
        <v>36.450000000000003</v>
      </c>
      <c r="W40" s="94">
        <v>42709</v>
      </c>
      <c r="X40" s="10">
        <v>29.03</v>
      </c>
      <c r="Y40" s="10">
        <v>31.28</v>
      </c>
      <c r="Z40" s="10">
        <v>28.89</v>
      </c>
      <c r="AA40" s="10">
        <v>31.22</v>
      </c>
      <c r="AB40" s="95">
        <v>7031500</v>
      </c>
      <c r="AC40" s="10">
        <v>31.22</v>
      </c>
      <c r="AD40" s="2">
        <f t="shared" si="0"/>
        <v>2.3900000000000006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39.523400000000002</v>
      </c>
      <c r="R41" s="34"/>
      <c r="T41" s="87" t="s">
        <v>99</v>
      </c>
      <c r="U41" s="88">
        <v>36.58</v>
      </c>
      <c r="W41" s="94">
        <v>42706</v>
      </c>
      <c r="X41" s="10">
        <v>28.86</v>
      </c>
      <c r="Y41" s="10">
        <v>29.63</v>
      </c>
      <c r="Z41" s="10">
        <v>28.73</v>
      </c>
      <c r="AA41" s="10">
        <v>29.04</v>
      </c>
      <c r="AB41" s="95">
        <v>3870300</v>
      </c>
      <c r="AC41" s="10">
        <v>29.04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39.160800000000002</v>
      </c>
      <c r="R42" s="34"/>
      <c r="T42" s="87" t="s">
        <v>100</v>
      </c>
      <c r="U42" s="88" t="s">
        <v>129</v>
      </c>
      <c r="W42" s="94">
        <v>42705</v>
      </c>
      <c r="X42" s="10">
        <v>28.84</v>
      </c>
      <c r="Y42" s="10">
        <v>29.42</v>
      </c>
      <c r="Z42" s="10">
        <v>28.6</v>
      </c>
      <c r="AA42" s="10">
        <v>28.88</v>
      </c>
      <c r="AB42" s="95">
        <v>4960400</v>
      </c>
      <c r="AC42" s="10">
        <v>28.88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38.798200000000001</v>
      </c>
      <c r="R43" s="83"/>
      <c r="T43" s="87" t="s">
        <v>101</v>
      </c>
      <c r="U43" s="88" t="s">
        <v>129</v>
      </c>
      <c r="W43" s="94">
        <v>42704</v>
      </c>
      <c r="X43" s="10">
        <v>30.06</v>
      </c>
      <c r="Y43" s="10">
        <v>30.44</v>
      </c>
      <c r="Z43" s="10">
        <v>28.85</v>
      </c>
      <c r="AA43" s="10">
        <v>28.97</v>
      </c>
      <c r="AB43" s="95">
        <v>5127700</v>
      </c>
      <c r="AC43" s="10">
        <v>28.97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38.435600000000001</v>
      </c>
      <c r="R44" s="83"/>
      <c r="T44" s="87" t="s">
        <v>102</v>
      </c>
      <c r="U44" s="88">
        <v>35.06</v>
      </c>
      <c r="W44" s="94">
        <v>42703</v>
      </c>
      <c r="X44" s="10">
        <v>30.02</v>
      </c>
      <c r="Y44" s="10">
        <v>30.5</v>
      </c>
      <c r="Z44" s="10">
        <v>29.73</v>
      </c>
      <c r="AA44" s="10">
        <v>29.73</v>
      </c>
      <c r="AB44" s="95">
        <v>4805300</v>
      </c>
      <c r="AC44" s="10">
        <v>29.73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38.073</v>
      </c>
      <c r="R45" s="83"/>
      <c r="T45" s="87" t="s">
        <v>103</v>
      </c>
      <c r="U45" s="88">
        <v>0.69392299999999996</v>
      </c>
      <c r="W45" s="94">
        <v>42702</v>
      </c>
      <c r="X45" s="10">
        <v>31.48</v>
      </c>
      <c r="Y45" s="10">
        <v>31.8</v>
      </c>
      <c r="Z45" s="10">
        <v>30.7</v>
      </c>
      <c r="AA45" s="10">
        <v>30.86</v>
      </c>
      <c r="AB45" s="95">
        <v>5119200</v>
      </c>
      <c r="AC45" s="10">
        <v>30.86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37.7104</v>
      </c>
      <c r="R46" s="83"/>
      <c r="T46" s="87" t="s">
        <v>104</v>
      </c>
      <c r="U46" s="89" t="s">
        <v>129</v>
      </c>
      <c r="W46" s="94">
        <v>42699</v>
      </c>
      <c r="X46" s="10">
        <v>31.24</v>
      </c>
      <c r="Y46" s="10">
        <v>32.19</v>
      </c>
      <c r="Z46" s="10">
        <v>31.11</v>
      </c>
      <c r="AA46" s="10">
        <v>31.7</v>
      </c>
      <c r="AB46" s="95">
        <v>3109500</v>
      </c>
      <c r="AC46" s="10">
        <v>31.7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37.347799999999999</v>
      </c>
      <c r="R47" s="83"/>
      <c r="T47" s="87"/>
      <c r="U47" s="88"/>
      <c r="W47" s="94">
        <v>42697</v>
      </c>
      <c r="X47" s="10">
        <v>31</v>
      </c>
      <c r="Y47" s="10">
        <v>31.93</v>
      </c>
      <c r="Z47" s="10">
        <v>30</v>
      </c>
      <c r="AA47" s="10">
        <v>31.51</v>
      </c>
      <c r="AB47" s="95">
        <v>4111400</v>
      </c>
      <c r="AC47" s="10">
        <v>31.51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36.985199999999999</v>
      </c>
      <c r="R48" s="83"/>
      <c r="T48" s="87" t="s">
        <v>105</v>
      </c>
      <c r="U48" s="88" t="s">
        <v>620</v>
      </c>
      <c r="W48" s="94">
        <v>42696</v>
      </c>
      <c r="X48" s="10">
        <v>31.1</v>
      </c>
      <c r="Y48" s="10">
        <v>31.91</v>
      </c>
      <c r="Z48" s="10">
        <v>30.54</v>
      </c>
      <c r="AA48" s="10">
        <v>31.34</v>
      </c>
      <c r="AB48" s="95">
        <v>4181000</v>
      </c>
      <c r="AC48" s="10">
        <v>31.34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36.622599999999998</v>
      </c>
      <c r="R49" s="83"/>
      <c r="T49" s="87" t="s">
        <v>106</v>
      </c>
      <c r="U49" s="88" t="s">
        <v>458</v>
      </c>
      <c r="W49" s="94">
        <v>42695</v>
      </c>
      <c r="X49" s="10">
        <v>30.89</v>
      </c>
      <c r="Y49" s="10">
        <v>30.98</v>
      </c>
      <c r="Z49" s="10">
        <v>29.5</v>
      </c>
      <c r="AA49" s="10">
        <v>30.69</v>
      </c>
      <c r="AB49" s="95">
        <v>2986000</v>
      </c>
      <c r="AC49" s="10">
        <v>30.69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36.26</v>
      </c>
      <c r="R50" s="83"/>
      <c r="T50" s="87" t="s">
        <v>107</v>
      </c>
      <c r="U50" s="90">
        <v>2905397</v>
      </c>
      <c r="W50" s="94">
        <v>42692</v>
      </c>
      <c r="X50" s="10">
        <v>31.73</v>
      </c>
      <c r="Y50" s="10">
        <v>31.77</v>
      </c>
      <c r="Z50" s="10">
        <v>30.16</v>
      </c>
      <c r="AA50" s="10">
        <v>30.42</v>
      </c>
      <c r="AB50" s="95">
        <v>4421700</v>
      </c>
      <c r="AC50" s="10">
        <v>30.42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35.897399999999998</v>
      </c>
      <c r="R51" s="83"/>
      <c r="T51" s="87" t="s">
        <v>110</v>
      </c>
      <c r="U51" s="90">
        <v>5227680</v>
      </c>
      <c r="W51" s="94">
        <v>42691</v>
      </c>
      <c r="X51" s="10">
        <v>31.3</v>
      </c>
      <c r="Y51" s="10">
        <v>32.020000000000003</v>
      </c>
      <c r="Z51" s="10">
        <v>30.77</v>
      </c>
      <c r="AA51" s="10">
        <v>31.85</v>
      </c>
      <c r="AB51" s="95">
        <v>4693200</v>
      </c>
      <c r="AC51" s="10">
        <v>31.85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35.534799999999997</v>
      </c>
      <c r="R52" s="83"/>
      <c r="T52" s="87" t="s">
        <v>108</v>
      </c>
      <c r="U52" s="88" t="s">
        <v>621</v>
      </c>
      <c r="W52" s="94">
        <v>42690</v>
      </c>
      <c r="X52" s="10">
        <v>29.69</v>
      </c>
      <c r="Y52" s="10">
        <v>31.69</v>
      </c>
      <c r="Z52" s="10">
        <v>29.66</v>
      </c>
      <c r="AA52" s="10">
        <v>31.42</v>
      </c>
      <c r="AB52" s="95">
        <v>6153000</v>
      </c>
      <c r="AC52" s="10">
        <v>31.42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35.172199999999997</v>
      </c>
      <c r="R53" s="83"/>
      <c r="T53" s="87" t="s">
        <v>111</v>
      </c>
      <c r="U53" s="88" t="s">
        <v>129</v>
      </c>
      <c r="W53" s="94">
        <v>42689</v>
      </c>
      <c r="X53" s="10">
        <v>28.94</v>
      </c>
      <c r="Y53" s="10">
        <v>30.23</v>
      </c>
      <c r="Z53" s="10">
        <v>28.83</v>
      </c>
      <c r="AA53" s="10">
        <v>30.21</v>
      </c>
      <c r="AB53" s="95">
        <v>3668900</v>
      </c>
      <c r="AC53" s="10">
        <v>30.21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34.809599999999996</v>
      </c>
      <c r="R54" s="83"/>
      <c r="T54" s="87" t="s">
        <v>112</v>
      </c>
      <c r="U54" s="88">
        <v>-2.19</v>
      </c>
      <c r="W54" s="94">
        <v>42688</v>
      </c>
      <c r="X54" s="10">
        <v>29.5</v>
      </c>
      <c r="Y54" s="10">
        <v>29.94</v>
      </c>
      <c r="Z54" s="10">
        <v>28.61</v>
      </c>
      <c r="AA54" s="10">
        <v>29.62</v>
      </c>
      <c r="AB54" s="95">
        <v>5156700</v>
      </c>
      <c r="AC54" s="10">
        <v>29.62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34.446999999999996</v>
      </c>
      <c r="R55" s="83"/>
      <c r="T55" s="87" t="s">
        <v>109</v>
      </c>
      <c r="U55" s="88" t="s">
        <v>326</v>
      </c>
      <c r="W55" s="94">
        <v>42685</v>
      </c>
      <c r="X55" s="10">
        <v>29.18</v>
      </c>
      <c r="Y55" s="10">
        <v>29.99</v>
      </c>
      <c r="Z55" s="10">
        <v>27.63</v>
      </c>
      <c r="AA55" s="10">
        <v>29.3</v>
      </c>
      <c r="AB55" s="95">
        <v>5334500</v>
      </c>
      <c r="AC55" s="10">
        <v>29.3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34.084399999999995</v>
      </c>
      <c r="R56" s="83"/>
      <c r="W56" s="94">
        <v>42684</v>
      </c>
      <c r="X56" s="10">
        <v>29.08</v>
      </c>
      <c r="Y56" s="10">
        <v>29.7</v>
      </c>
      <c r="Z56" s="10">
        <v>28.3</v>
      </c>
      <c r="AA56" s="10">
        <v>29.1</v>
      </c>
      <c r="AB56" s="95">
        <v>8189900</v>
      </c>
      <c r="AC56" s="10">
        <v>29.1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33.721800000000002</v>
      </c>
      <c r="R57" s="83"/>
      <c r="W57" s="94">
        <v>42683</v>
      </c>
      <c r="X57" s="10">
        <v>26.83</v>
      </c>
      <c r="Y57" s="10">
        <v>29.14</v>
      </c>
      <c r="Z57" s="10">
        <v>26</v>
      </c>
      <c r="AA57" s="10">
        <v>28.72</v>
      </c>
      <c r="AB57" s="95">
        <v>10675900</v>
      </c>
      <c r="AC57" s="10">
        <v>28.72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33.359200000000001</v>
      </c>
      <c r="R58" s="83"/>
      <c r="W58" s="94">
        <v>42682</v>
      </c>
      <c r="X58" s="10">
        <v>24.3</v>
      </c>
      <c r="Y58" s="10">
        <v>26.59</v>
      </c>
      <c r="Z58" s="10">
        <v>24.3</v>
      </c>
      <c r="AA58" s="10">
        <v>26.4</v>
      </c>
      <c r="AB58" s="95">
        <v>6457600</v>
      </c>
      <c r="AC58" s="10">
        <v>26.4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32.996600000000001</v>
      </c>
      <c r="R59" s="83"/>
      <c r="W59" s="94">
        <v>42681</v>
      </c>
      <c r="X59" s="10">
        <v>25.54</v>
      </c>
      <c r="Y59" s="10">
        <v>26.41</v>
      </c>
      <c r="Z59" s="10">
        <v>24.89</v>
      </c>
      <c r="AA59" s="10">
        <v>25.08</v>
      </c>
      <c r="AB59" s="95">
        <v>8377000</v>
      </c>
      <c r="AC59" s="10">
        <v>25.08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32.634</v>
      </c>
      <c r="R60" s="83"/>
      <c r="W60" s="94">
        <v>42678</v>
      </c>
      <c r="X60" s="10">
        <v>23.82</v>
      </c>
      <c r="Y60" s="10">
        <v>25.5</v>
      </c>
      <c r="Z60" s="10">
        <v>23.56</v>
      </c>
      <c r="AA60" s="10">
        <v>25.2</v>
      </c>
      <c r="AB60" s="95">
        <v>6878700</v>
      </c>
      <c r="AC60" s="10">
        <v>25.2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42677</v>
      </c>
      <c r="X61" s="10">
        <v>22.96</v>
      </c>
      <c r="Y61" s="10">
        <v>24.35</v>
      </c>
      <c r="Z61" s="10">
        <v>22.94</v>
      </c>
      <c r="AA61" s="10">
        <v>24.15</v>
      </c>
      <c r="AB61" s="95">
        <v>8084200</v>
      </c>
      <c r="AC61" s="10">
        <v>24.15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42676</v>
      </c>
      <c r="X62" s="10">
        <v>22.67</v>
      </c>
      <c r="Y62" s="10">
        <v>23.26</v>
      </c>
      <c r="Z62" s="10">
        <v>22.64</v>
      </c>
      <c r="AA62" s="10">
        <v>22.91</v>
      </c>
      <c r="AB62" s="95">
        <v>10755300</v>
      </c>
      <c r="AC62" s="10">
        <v>22.91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42676</v>
      </c>
      <c r="X63" s="10" t="s">
        <v>325</v>
      </c>
      <c r="Y63" s="10"/>
      <c r="Z63" s="10"/>
      <c r="AA63" s="10"/>
      <c r="AB63" s="95"/>
      <c r="AC63" s="10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42675</v>
      </c>
      <c r="X64" s="10">
        <v>22.1</v>
      </c>
      <c r="Y64" s="10">
        <v>23.55</v>
      </c>
      <c r="Z64" s="10">
        <v>21.78</v>
      </c>
      <c r="AA64" s="10">
        <v>23</v>
      </c>
      <c r="AB64" s="95">
        <v>32216900</v>
      </c>
      <c r="AC64" s="10">
        <v>22.91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42674</v>
      </c>
      <c r="X65" s="10">
        <v>21.29</v>
      </c>
      <c r="Y65" s="10">
        <v>22.1</v>
      </c>
      <c r="Z65" s="10">
        <v>20.81</v>
      </c>
      <c r="AA65" s="10">
        <v>21.44</v>
      </c>
      <c r="AB65" s="95">
        <v>1937000</v>
      </c>
      <c r="AC65" s="10">
        <v>21.36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42671</v>
      </c>
      <c r="X66" s="10">
        <v>22</v>
      </c>
      <c r="Y66" s="10">
        <v>22</v>
      </c>
      <c r="Z66" s="10">
        <v>20.76</v>
      </c>
      <c r="AA66" s="10">
        <v>21.4</v>
      </c>
      <c r="AB66" s="95">
        <v>616800</v>
      </c>
      <c r="AC66" s="10">
        <v>21.32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42670</v>
      </c>
      <c r="X67" s="10">
        <v>21</v>
      </c>
      <c r="Y67" s="10">
        <v>21.75</v>
      </c>
      <c r="Z67" s="10">
        <v>20.71</v>
      </c>
      <c r="AA67" s="10">
        <v>21.2</v>
      </c>
      <c r="AB67" s="95">
        <v>71900</v>
      </c>
      <c r="AC67" s="10">
        <v>21.12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42669</v>
      </c>
      <c r="X68" s="10">
        <v>21</v>
      </c>
      <c r="Y68" s="10">
        <v>21</v>
      </c>
      <c r="Z68" s="10">
        <v>20</v>
      </c>
      <c r="AA68" s="10">
        <v>21</v>
      </c>
      <c r="AB68" s="95">
        <v>117500</v>
      </c>
      <c r="AC68" s="10">
        <v>20.92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42766</v>
      </c>
      <c r="X2" s="10">
        <v>17.7</v>
      </c>
      <c r="Y2" s="10">
        <v>18.559999999999999</v>
      </c>
      <c r="Z2" s="10">
        <v>17.690000000000001</v>
      </c>
      <c r="AA2" s="10">
        <v>18.510000000000002</v>
      </c>
      <c r="AB2" s="95">
        <v>2981700</v>
      </c>
      <c r="AC2" s="10">
        <v>18.510000000000002</v>
      </c>
      <c r="AD2" s="2">
        <f>Y2-Z2</f>
        <v>0.86999999999999744</v>
      </c>
      <c r="AE2" s="138">
        <f>AC2/AC3-1</f>
        <v>3.4656232532140896E-2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18.53</v>
      </c>
      <c r="W3" s="133">
        <v>42765</v>
      </c>
      <c r="X3" s="10">
        <v>18.149999999999999</v>
      </c>
      <c r="Y3" s="10">
        <v>18.170000000000002</v>
      </c>
      <c r="Z3" s="10">
        <v>17.75</v>
      </c>
      <c r="AA3" s="10">
        <v>17.89</v>
      </c>
      <c r="AB3" s="95">
        <v>3429000</v>
      </c>
      <c r="AC3" s="10">
        <v>17.89</v>
      </c>
      <c r="AD3" s="2">
        <f t="shared" ref="AD3:AD66" si="0">Y3-Z3</f>
        <v>0.42000000000000171</v>
      </c>
      <c r="AE3" s="138">
        <f t="shared" ref="AE3:AE66" si="1">AC3/AC4-1</f>
        <v>-1.7032967032966972E-2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18.53</v>
      </c>
      <c r="R4" s="505">
        <v>1.1000000000000001E-3</v>
      </c>
      <c r="W4" s="133">
        <v>42762</v>
      </c>
      <c r="X4" s="10">
        <v>18.64</v>
      </c>
      <c r="Y4" s="10">
        <v>18.760000000000002</v>
      </c>
      <c r="Z4" s="10">
        <v>18.100000000000001</v>
      </c>
      <c r="AA4" s="10">
        <v>18.2</v>
      </c>
      <c r="AB4" s="95">
        <v>3540900</v>
      </c>
      <c r="AC4" s="10">
        <v>18.2</v>
      </c>
      <c r="AD4" s="2">
        <f t="shared" si="0"/>
        <v>0.66000000000000014</v>
      </c>
      <c r="AE4" s="138">
        <f t="shared" si="1"/>
        <v>-2.5174076057846939E-2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42761</v>
      </c>
      <c r="X5" s="10">
        <v>18.899999999999999</v>
      </c>
      <c r="Y5" s="10">
        <v>19.02</v>
      </c>
      <c r="Z5" s="10">
        <v>18.63</v>
      </c>
      <c r="AA5" s="10">
        <v>18.670000000000002</v>
      </c>
      <c r="AB5" s="95">
        <v>2833000</v>
      </c>
      <c r="AC5" s="10">
        <v>18.670000000000002</v>
      </c>
      <c r="AD5" s="2">
        <f t="shared" si="0"/>
        <v>0.39000000000000057</v>
      </c>
      <c r="AE5" s="138">
        <f t="shared" si="1"/>
        <v>2.1470746108429584E-3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42760</v>
      </c>
      <c r="X6" s="10">
        <v>18.399999999999999</v>
      </c>
      <c r="Y6" s="10">
        <v>18.8</v>
      </c>
      <c r="Z6" s="10">
        <v>18.36</v>
      </c>
      <c r="AA6" s="10">
        <v>18.63</v>
      </c>
      <c r="AB6" s="95">
        <v>2383000</v>
      </c>
      <c r="AC6" s="10">
        <v>18.63</v>
      </c>
      <c r="AD6" s="2">
        <f t="shared" si="0"/>
        <v>0.44000000000000128</v>
      </c>
      <c r="AE6" s="138">
        <f t="shared" si="1"/>
        <v>1.0746910263299547E-3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42759</v>
      </c>
      <c r="X7" s="10">
        <v>18.43</v>
      </c>
      <c r="Y7" s="10">
        <v>18.670000000000002</v>
      </c>
      <c r="Z7" s="10">
        <v>18.21</v>
      </c>
      <c r="AA7" s="10">
        <v>18.61</v>
      </c>
      <c r="AB7" s="95">
        <v>3407600</v>
      </c>
      <c r="AC7" s="10">
        <v>18.61</v>
      </c>
      <c r="AD7" s="2">
        <f t="shared" si="0"/>
        <v>0.46000000000000085</v>
      </c>
      <c r="AE7" s="138">
        <f t="shared" si="1"/>
        <v>1.1413043478260887E-2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18.5</v>
      </c>
      <c r="Y8" s="10">
        <v>18.75</v>
      </c>
      <c r="Z8" s="10">
        <v>18.059999999999999</v>
      </c>
      <c r="AA8" s="10">
        <v>18.399999999999999</v>
      </c>
      <c r="AB8" s="95">
        <v>4442900</v>
      </c>
      <c r="AC8" s="10">
        <v>18.399999999999999</v>
      </c>
      <c r="AD8" s="2">
        <f t="shared" si="0"/>
        <v>0.69000000000000128</v>
      </c>
      <c r="AE8" s="138">
        <f t="shared" si="1"/>
        <v>3.603603603603589E-2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17.850000000000001</v>
      </c>
      <c r="Y9" s="10">
        <v>18.03</v>
      </c>
      <c r="Z9" s="10">
        <v>17.670000000000002</v>
      </c>
      <c r="AA9" s="10">
        <v>17.760000000000002</v>
      </c>
      <c r="AB9" s="95">
        <v>2175000</v>
      </c>
      <c r="AC9" s="10">
        <v>17.760000000000002</v>
      </c>
      <c r="AD9" s="2">
        <f t="shared" si="0"/>
        <v>0.35999999999999943</v>
      </c>
      <c r="AE9" s="138">
        <f t="shared" si="1"/>
        <v>-3.9259674705550696E-3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42754</v>
      </c>
      <c r="X10" s="10">
        <v>17.899999999999999</v>
      </c>
      <c r="Y10" s="10">
        <v>18.04</v>
      </c>
      <c r="Z10" s="10">
        <v>17.64</v>
      </c>
      <c r="AA10" s="10">
        <v>17.829999999999998</v>
      </c>
      <c r="AB10" s="95">
        <v>3724200</v>
      </c>
      <c r="AC10" s="10">
        <v>17.829999999999998</v>
      </c>
      <c r="AD10" s="2">
        <f t="shared" si="0"/>
        <v>0.39999999999999858</v>
      </c>
      <c r="AE10" s="138">
        <f t="shared" si="1"/>
        <v>-2.4617067833698214E-2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42753</v>
      </c>
      <c r="X11" s="10">
        <v>17.98</v>
      </c>
      <c r="Y11" s="10">
        <v>18.309999999999999</v>
      </c>
      <c r="Z11" s="10">
        <v>17.559999999999999</v>
      </c>
      <c r="AA11" s="10">
        <v>18.28</v>
      </c>
      <c r="AB11" s="95">
        <v>2682800</v>
      </c>
      <c r="AC11" s="10">
        <v>18.28</v>
      </c>
      <c r="AD11" s="2">
        <f t="shared" si="0"/>
        <v>0.75</v>
      </c>
      <c r="AE11" s="138">
        <f t="shared" si="1"/>
        <v>1.7250973845297946E-2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42752</v>
      </c>
      <c r="X12" s="10">
        <v>17.93</v>
      </c>
      <c r="Y12" s="10">
        <v>18.489999999999998</v>
      </c>
      <c r="Z12" s="10">
        <v>17.91</v>
      </c>
      <c r="AA12" s="10">
        <v>17.97</v>
      </c>
      <c r="AB12" s="95">
        <v>2089300</v>
      </c>
      <c r="AC12" s="10">
        <v>17.97</v>
      </c>
      <c r="AD12" s="2">
        <f t="shared" si="0"/>
        <v>0.57999999999999829</v>
      </c>
      <c r="AE12" s="138">
        <f t="shared" si="1"/>
        <v>-7.1823204419890763E-3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42748</v>
      </c>
      <c r="X13" s="10">
        <v>18.16</v>
      </c>
      <c r="Y13" s="10">
        <v>18.43</v>
      </c>
      <c r="Z13" s="10">
        <v>17.809999999999999</v>
      </c>
      <c r="AA13" s="10">
        <v>18.100000000000001</v>
      </c>
      <c r="AB13" s="95">
        <v>2793800</v>
      </c>
      <c r="AC13" s="10">
        <v>18.100000000000001</v>
      </c>
      <c r="AD13" s="2">
        <f t="shared" si="0"/>
        <v>0.62000000000000099</v>
      </c>
      <c r="AE13" s="138">
        <f t="shared" si="1"/>
        <v>-3.3039647577092213E-3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42747</v>
      </c>
      <c r="X14" s="10">
        <v>17.850000000000001</v>
      </c>
      <c r="Y14" s="10">
        <v>18.3</v>
      </c>
      <c r="Z14" s="10">
        <v>17.649999999999999</v>
      </c>
      <c r="AA14" s="10">
        <v>18.16</v>
      </c>
      <c r="AB14" s="95">
        <v>3074300</v>
      </c>
      <c r="AC14" s="10">
        <v>18.16</v>
      </c>
      <c r="AD14" s="2">
        <f t="shared" si="0"/>
        <v>0.65000000000000213</v>
      </c>
      <c r="AE14" s="138">
        <f t="shared" si="1"/>
        <v>1.1699164345403856E-2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42746</v>
      </c>
      <c r="X15" s="10">
        <v>18.16</v>
      </c>
      <c r="Y15" s="10">
        <v>18.16</v>
      </c>
      <c r="Z15" s="10">
        <v>17.809999999999999</v>
      </c>
      <c r="AA15" s="10">
        <v>17.95</v>
      </c>
      <c r="AB15" s="95">
        <v>2356800</v>
      </c>
      <c r="AC15" s="10">
        <v>17.95</v>
      </c>
      <c r="AD15" s="2">
        <f t="shared" si="0"/>
        <v>0.35000000000000142</v>
      </c>
      <c r="AE15" s="138">
        <f t="shared" si="1"/>
        <v>-1.4277869302581125E-2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42745</v>
      </c>
      <c r="X16" s="10">
        <v>17.8</v>
      </c>
      <c r="Y16" s="10">
        <v>18.260000000000002</v>
      </c>
      <c r="Z16" s="10">
        <v>17.8</v>
      </c>
      <c r="AA16" s="10">
        <v>18.21</v>
      </c>
      <c r="AB16" s="95">
        <v>3472000</v>
      </c>
      <c r="AC16" s="10">
        <v>18.21</v>
      </c>
      <c r="AD16" s="2">
        <f t="shared" si="0"/>
        <v>0.46000000000000085</v>
      </c>
      <c r="AE16" s="138">
        <f t="shared" si="1"/>
        <v>2.2459292532285291E-2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42744</v>
      </c>
      <c r="X17" s="10">
        <v>17.61</v>
      </c>
      <c r="Y17" s="10">
        <v>17.84</v>
      </c>
      <c r="Z17" s="10">
        <v>17.48</v>
      </c>
      <c r="AA17" s="10">
        <v>17.809999999999999</v>
      </c>
      <c r="AB17" s="95">
        <v>2367900</v>
      </c>
      <c r="AC17" s="10">
        <v>17.809999999999999</v>
      </c>
      <c r="AD17" s="2">
        <f t="shared" si="0"/>
        <v>0.35999999999999943</v>
      </c>
      <c r="AE17" s="138">
        <f t="shared" si="1"/>
        <v>1.3083048919226403E-2</v>
      </c>
    </row>
    <row r="18" spans="1:31" x14ac:dyDescent="0.25">
      <c r="W18" s="133">
        <v>42741</v>
      </c>
      <c r="X18" s="10">
        <v>18.309999999999999</v>
      </c>
      <c r="Y18" s="10">
        <v>18.36</v>
      </c>
      <c r="Z18" s="10">
        <v>17.5</v>
      </c>
      <c r="AA18" s="10">
        <v>17.579999999999998</v>
      </c>
      <c r="AB18" s="95">
        <v>4245200</v>
      </c>
      <c r="AC18" s="10">
        <v>17.579999999999998</v>
      </c>
      <c r="AD18" s="2">
        <f t="shared" si="0"/>
        <v>0.85999999999999943</v>
      </c>
      <c r="AE18" s="138">
        <f t="shared" si="1"/>
        <v>-3.723986856516992E-2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42740</v>
      </c>
      <c r="X19" s="10">
        <v>17.62</v>
      </c>
      <c r="Y19" s="10">
        <v>18.29</v>
      </c>
      <c r="Z19" s="10">
        <v>17.440000000000001</v>
      </c>
      <c r="AA19" s="10">
        <v>18.260000000000002</v>
      </c>
      <c r="AB19" s="95">
        <v>6254000</v>
      </c>
      <c r="AC19" s="10">
        <v>18.260000000000002</v>
      </c>
      <c r="AD19" s="2">
        <f t="shared" si="0"/>
        <v>0.84999999999999787</v>
      </c>
      <c r="AE19" s="138">
        <f t="shared" si="1"/>
        <v>6.6152149944873617E-3</v>
      </c>
    </row>
    <row r="20" spans="1:31" x14ac:dyDescent="0.25">
      <c r="W20" s="133">
        <v>42739</v>
      </c>
      <c r="X20" s="10">
        <v>17.91</v>
      </c>
      <c r="Y20" s="10">
        <v>18.440000000000001</v>
      </c>
      <c r="Z20" s="10">
        <v>17.78</v>
      </c>
      <c r="AA20" s="10">
        <v>18.14</v>
      </c>
      <c r="AB20" s="95">
        <v>6919900</v>
      </c>
      <c r="AC20" s="10">
        <v>18.14</v>
      </c>
      <c r="AD20" s="2">
        <f t="shared" si="0"/>
        <v>0.66000000000000014</v>
      </c>
      <c r="AE20" s="138">
        <f t="shared" si="1"/>
        <v>1.6816143497757841E-2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42738</v>
      </c>
      <c r="X21" s="10">
        <v>18.7</v>
      </c>
      <c r="Y21" s="10">
        <v>18.77</v>
      </c>
      <c r="Z21" s="10">
        <v>17.39</v>
      </c>
      <c r="AA21" s="10">
        <v>17.84</v>
      </c>
      <c r="AB21" s="95">
        <v>7907500</v>
      </c>
      <c r="AC21" s="10">
        <v>17.84</v>
      </c>
      <c r="AD21" s="2">
        <f t="shared" si="0"/>
        <v>1.379999999999999</v>
      </c>
      <c r="AE21" s="138">
        <f t="shared" si="1"/>
        <v>-4.4456347080878533E-2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42734</v>
      </c>
      <c r="X22" s="10">
        <v>18.87</v>
      </c>
      <c r="Y22" s="10">
        <v>19.45</v>
      </c>
      <c r="Z22" s="10">
        <v>18.57</v>
      </c>
      <c r="AA22" s="10">
        <v>18.670000000000002</v>
      </c>
      <c r="AB22" s="95">
        <v>10686800</v>
      </c>
      <c r="AC22" s="10">
        <v>18.670000000000002</v>
      </c>
      <c r="AD22" s="2">
        <f t="shared" si="0"/>
        <v>0.87999999999999901</v>
      </c>
      <c r="AE22" s="138">
        <f t="shared" si="1"/>
        <v>9.7349918875069275E-3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42733</v>
      </c>
      <c r="X23" s="10">
        <v>17.64</v>
      </c>
      <c r="Y23" s="10">
        <v>18.649999999999999</v>
      </c>
      <c r="Z23" s="10">
        <v>17.16</v>
      </c>
      <c r="AA23" s="10">
        <v>18.489999999999998</v>
      </c>
      <c r="AB23" s="95">
        <v>14320900</v>
      </c>
      <c r="AC23" s="10">
        <v>18.489999999999998</v>
      </c>
      <c r="AD23" s="2">
        <f t="shared" si="0"/>
        <v>1.4899999999999984</v>
      </c>
      <c r="AE23" s="138">
        <f t="shared" si="1"/>
        <v>3.5274356103023541E-2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42732</v>
      </c>
      <c r="X24" s="10">
        <v>14.58</v>
      </c>
      <c r="Y24" s="10">
        <v>18.3</v>
      </c>
      <c r="Z24" s="10">
        <v>14.31</v>
      </c>
      <c r="AA24" s="10">
        <v>17.86</v>
      </c>
      <c r="AB24" s="95">
        <v>22625000</v>
      </c>
      <c r="AC24" s="10">
        <v>17.86</v>
      </c>
      <c r="AD24" s="2">
        <f t="shared" si="0"/>
        <v>3.99</v>
      </c>
      <c r="AE24" s="138">
        <f t="shared" si="1"/>
        <v>0.23087525844245338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42731</v>
      </c>
      <c r="X25" s="10">
        <v>14.17</v>
      </c>
      <c r="Y25" s="10">
        <v>14.58</v>
      </c>
      <c r="Z25" s="10">
        <v>14.07</v>
      </c>
      <c r="AA25" s="10">
        <v>14.51</v>
      </c>
      <c r="AB25" s="95">
        <v>2268800</v>
      </c>
      <c r="AC25" s="10">
        <v>14.51</v>
      </c>
      <c r="AD25" s="2">
        <f t="shared" si="0"/>
        <v>0.50999999999999979</v>
      </c>
      <c r="AE25" s="138">
        <f t="shared" si="1"/>
        <v>2.5441696113074119E-2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42727</v>
      </c>
      <c r="X26" s="10">
        <v>14.18</v>
      </c>
      <c r="Y26" s="10">
        <v>14.43</v>
      </c>
      <c r="Z26" s="10">
        <v>14.1</v>
      </c>
      <c r="AA26" s="10">
        <v>14.15</v>
      </c>
      <c r="AB26" s="95">
        <v>1691000</v>
      </c>
      <c r="AC26" s="10">
        <v>14.15</v>
      </c>
      <c r="AD26" s="2">
        <f t="shared" si="0"/>
        <v>0.33000000000000007</v>
      </c>
      <c r="AE26" s="138">
        <f t="shared" si="1"/>
        <v>9.2724679029958512E-3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42726</v>
      </c>
      <c r="X27" s="10">
        <v>14.55</v>
      </c>
      <c r="Y27" s="10">
        <v>14.59</v>
      </c>
      <c r="Z27" s="10">
        <v>14.02</v>
      </c>
      <c r="AA27" s="10">
        <v>14.02</v>
      </c>
      <c r="AB27" s="95">
        <v>2546400</v>
      </c>
      <c r="AC27" s="10">
        <v>14.02</v>
      </c>
      <c r="AD27" s="2">
        <f t="shared" si="0"/>
        <v>0.57000000000000028</v>
      </c>
      <c r="AE27" s="138">
        <f t="shared" si="1"/>
        <v>-3.9726027397260277E-2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42725</v>
      </c>
      <c r="X28" s="10">
        <v>14.6</v>
      </c>
      <c r="Y28" s="10">
        <v>14.69</v>
      </c>
      <c r="Z28" s="10">
        <v>14.46</v>
      </c>
      <c r="AA28" s="10">
        <v>14.6</v>
      </c>
      <c r="AB28" s="95">
        <v>1676000</v>
      </c>
      <c r="AC28" s="10">
        <v>14.6</v>
      </c>
      <c r="AD28" s="2">
        <f t="shared" si="0"/>
        <v>0.22999999999999865</v>
      </c>
      <c r="AE28" s="138">
        <f t="shared" si="1"/>
        <v>-6.8027210884353817E-3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42724</v>
      </c>
      <c r="X29" s="10">
        <v>14.52</v>
      </c>
      <c r="Y29" s="10">
        <v>14.79</v>
      </c>
      <c r="Z29" s="10">
        <v>14.43</v>
      </c>
      <c r="AA29" s="10">
        <v>14.7</v>
      </c>
      <c r="AB29" s="95">
        <v>3427100</v>
      </c>
      <c r="AC29" s="10">
        <v>14.7</v>
      </c>
      <c r="AD29" s="2">
        <f t="shared" si="0"/>
        <v>0.35999999999999943</v>
      </c>
      <c r="AE29" s="138">
        <f t="shared" si="1"/>
        <v>1.5193370165745845E-2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42723</v>
      </c>
      <c r="X30" s="10">
        <v>14.64</v>
      </c>
      <c r="Y30" s="10">
        <v>14.74</v>
      </c>
      <c r="Z30" s="10">
        <v>14.4</v>
      </c>
      <c r="AA30" s="10">
        <v>14.48</v>
      </c>
      <c r="AB30" s="95">
        <v>2036500</v>
      </c>
      <c r="AC30" s="10">
        <v>14.48</v>
      </c>
      <c r="AD30" s="2">
        <f t="shared" si="0"/>
        <v>0.33999999999999986</v>
      </c>
      <c r="AE30" s="138">
        <f t="shared" si="1"/>
        <v>-6.1770761839395893E-3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42720</v>
      </c>
      <c r="X31" s="10">
        <v>14.9</v>
      </c>
      <c r="Y31" s="10">
        <v>14.95</v>
      </c>
      <c r="Z31" s="10">
        <v>14.41</v>
      </c>
      <c r="AA31" s="10">
        <v>14.57</v>
      </c>
      <c r="AB31" s="95">
        <v>3440000</v>
      </c>
      <c r="AC31" s="10">
        <v>14.57</v>
      </c>
      <c r="AD31" s="2">
        <f t="shared" si="0"/>
        <v>0.53999999999999915</v>
      </c>
      <c r="AE31" s="138">
        <f t="shared" si="1"/>
        <v>-2.2147651006711455E-2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42719</v>
      </c>
      <c r="X32" s="10">
        <v>15.3</v>
      </c>
      <c r="Y32" s="10">
        <v>15.33</v>
      </c>
      <c r="Z32" s="10">
        <v>14.74</v>
      </c>
      <c r="AA32" s="10">
        <v>14.9</v>
      </c>
      <c r="AB32" s="95">
        <v>2771000</v>
      </c>
      <c r="AC32" s="10">
        <v>14.9</v>
      </c>
      <c r="AD32" s="2">
        <f t="shared" si="0"/>
        <v>0.58999999999999986</v>
      </c>
      <c r="AE32" s="138">
        <f t="shared" si="1"/>
        <v>-2.550686723348583E-2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42718</v>
      </c>
      <c r="X33" s="10">
        <v>15.48</v>
      </c>
      <c r="Y33" s="10">
        <v>15.57</v>
      </c>
      <c r="Z33" s="10">
        <v>14.85</v>
      </c>
      <c r="AA33" s="10">
        <v>15.29</v>
      </c>
      <c r="AB33" s="95">
        <v>3704700</v>
      </c>
      <c r="AC33" s="10">
        <v>15.29</v>
      </c>
      <c r="AD33" s="2">
        <f t="shared" si="0"/>
        <v>0.72000000000000064</v>
      </c>
      <c r="AE33" s="138">
        <f t="shared" si="1"/>
        <v>-1.4184397163120588E-2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42717</v>
      </c>
      <c r="X34" s="10">
        <v>15.68</v>
      </c>
      <c r="Y34" s="10">
        <v>15.74</v>
      </c>
      <c r="Z34" s="10">
        <v>15.23</v>
      </c>
      <c r="AA34" s="10">
        <v>15.51</v>
      </c>
      <c r="AB34" s="95">
        <v>2175900</v>
      </c>
      <c r="AC34" s="10">
        <v>15.51</v>
      </c>
      <c r="AD34" s="2">
        <f t="shared" si="0"/>
        <v>0.50999999999999979</v>
      </c>
      <c r="AE34" s="138">
        <f t="shared" si="1"/>
        <v>-4.49293966623876E-3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42716</v>
      </c>
      <c r="X35" s="10">
        <v>16.64</v>
      </c>
      <c r="Y35" s="10">
        <v>16.690000000000001</v>
      </c>
      <c r="Z35" s="10">
        <v>15.56</v>
      </c>
      <c r="AA35" s="10">
        <v>15.58</v>
      </c>
      <c r="AB35" s="95">
        <v>2799900</v>
      </c>
      <c r="AC35" s="10">
        <v>15.58</v>
      </c>
      <c r="AD35" s="2">
        <f t="shared" si="0"/>
        <v>1.1300000000000008</v>
      </c>
      <c r="AE35" s="138">
        <f t="shared" si="1"/>
        <v>-6.8181818181818121E-2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42713</v>
      </c>
      <c r="X36" s="10">
        <v>17.010000000000002</v>
      </c>
      <c r="Y36" s="10">
        <v>17.100000000000001</v>
      </c>
      <c r="Z36" s="10">
        <v>16.559999999999999</v>
      </c>
      <c r="AA36" s="10">
        <v>16.72</v>
      </c>
      <c r="AB36" s="95">
        <v>2752100</v>
      </c>
      <c r="AC36" s="10">
        <v>16.72</v>
      </c>
      <c r="AD36" s="2">
        <f t="shared" si="0"/>
        <v>0.5400000000000027</v>
      </c>
      <c r="AE36" s="138">
        <f t="shared" si="1"/>
        <v>-1.7048794826572733E-2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42712</v>
      </c>
      <c r="X37" s="10">
        <v>15.84</v>
      </c>
      <c r="Y37" s="10">
        <v>17.28</v>
      </c>
      <c r="Z37" s="10">
        <v>15.75</v>
      </c>
      <c r="AA37" s="10">
        <v>17.010000000000002</v>
      </c>
      <c r="AB37" s="95">
        <v>5686000</v>
      </c>
      <c r="AC37" s="10">
        <v>17.010000000000002</v>
      </c>
      <c r="AD37" s="2">
        <f t="shared" si="0"/>
        <v>1.5300000000000011</v>
      </c>
      <c r="AE37" s="138">
        <f t="shared" si="1"/>
        <v>8.2749840865690594E-2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42711</v>
      </c>
      <c r="X38" s="10">
        <v>15.44</v>
      </c>
      <c r="Y38" s="10">
        <v>15.71</v>
      </c>
      <c r="Z38" s="10">
        <v>15.39</v>
      </c>
      <c r="AA38" s="10">
        <v>15.71</v>
      </c>
      <c r="AB38" s="95">
        <v>2124300</v>
      </c>
      <c r="AC38" s="10">
        <v>15.71</v>
      </c>
      <c r="AD38" s="2">
        <f t="shared" si="0"/>
        <v>0.32000000000000028</v>
      </c>
      <c r="AE38" s="138">
        <f t="shared" si="1"/>
        <v>2.012987012987022E-2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42710</v>
      </c>
      <c r="X39" s="10">
        <v>15.35</v>
      </c>
      <c r="Y39" s="10">
        <v>15.49</v>
      </c>
      <c r="Z39" s="10">
        <v>15.21</v>
      </c>
      <c r="AA39" s="10">
        <v>15.4</v>
      </c>
      <c r="AB39" s="95">
        <v>1654300</v>
      </c>
      <c r="AC39" s="10">
        <v>15.4</v>
      </c>
      <c r="AD39" s="2">
        <f t="shared" si="0"/>
        <v>0.27999999999999936</v>
      </c>
      <c r="AE39" s="138">
        <f t="shared" si="1"/>
        <v>7.1942446043167241E-3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42709</v>
      </c>
      <c r="X40" s="10">
        <v>14.88</v>
      </c>
      <c r="Y40" s="10">
        <v>15.49</v>
      </c>
      <c r="Z40" s="10">
        <v>14.87</v>
      </c>
      <c r="AA40" s="10">
        <v>15.29</v>
      </c>
      <c r="AB40" s="95">
        <v>2324000</v>
      </c>
      <c r="AC40" s="10">
        <v>15.29</v>
      </c>
      <c r="AD40" s="2">
        <f t="shared" si="0"/>
        <v>0.62000000000000099</v>
      </c>
      <c r="AE40" s="138">
        <f t="shared" si="1"/>
        <v>2.9629629629629672E-2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42706</v>
      </c>
      <c r="X41" s="10">
        <v>14.45</v>
      </c>
      <c r="Y41" s="10">
        <v>15.1</v>
      </c>
      <c r="Z41" s="10">
        <v>14.4</v>
      </c>
      <c r="AA41" s="10">
        <v>14.85</v>
      </c>
      <c r="AB41" s="95">
        <v>2958400</v>
      </c>
      <c r="AC41" s="10">
        <v>14.85</v>
      </c>
      <c r="AD41" s="2">
        <f t="shared" si="0"/>
        <v>0.69999999999999929</v>
      </c>
      <c r="AE41" s="138">
        <f t="shared" si="1"/>
        <v>3.125E-2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42705</v>
      </c>
      <c r="X42" s="10">
        <v>14.94</v>
      </c>
      <c r="Y42" s="10">
        <v>15.13</v>
      </c>
      <c r="Z42" s="10">
        <v>14.34</v>
      </c>
      <c r="AA42" s="10">
        <v>14.4</v>
      </c>
      <c r="AB42" s="95">
        <v>3414000</v>
      </c>
      <c r="AC42" s="10">
        <v>14.4</v>
      </c>
      <c r="AD42" s="2">
        <f t="shared" si="0"/>
        <v>0.79000000000000092</v>
      </c>
      <c r="AE42" s="138">
        <f t="shared" si="1"/>
        <v>-3.0303030303030276E-2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18.510000000000002</v>
      </c>
      <c r="W43" s="133">
        <v>42704</v>
      </c>
      <c r="X43" s="10">
        <v>15.39</v>
      </c>
      <c r="Y43" s="10">
        <v>15.49</v>
      </c>
      <c r="Z43" s="10">
        <v>14.75</v>
      </c>
      <c r="AA43" s="10">
        <v>14.85</v>
      </c>
      <c r="AB43" s="95">
        <v>3447000</v>
      </c>
      <c r="AC43" s="10">
        <v>14.85</v>
      </c>
      <c r="AD43" s="2">
        <f t="shared" si="0"/>
        <v>0.74000000000000021</v>
      </c>
      <c r="AE43" s="138">
        <f t="shared" si="1"/>
        <v>-3.2573289902280145E-2</v>
      </c>
    </row>
    <row r="44" spans="1:31" ht="20.25" thickBot="1" x14ac:dyDescent="0.35">
      <c r="O44" s="636" t="s">
        <v>78</v>
      </c>
      <c r="P44" s="636"/>
      <c r="T44" s="93" t="s">
        <v>99</v>
      </c>
      <c r="U44" s="88">
        <v>18.690000000000001</v>
      </c>
      <c r="W44" s="133">
        <v>42703</v>
      </c>
      <c r="X44" s="10">
        <v>15.82</v>
      </c>
      <c r="Y44" s="10">
        <v>15.89</v>
      </c>
      <c r="Z44" s="10">
        <v>15.32</v>
      </c>
      <c r="AA44" s="10">
        <v>15.35</v>
      </c>
      <c r="AB44" s="95">
        <v>4580900</v>
      </c>
      <c r="AC44" s="10">
        <v>15.35</v>
      </c>
      <c r="AD44" s="2">
        <f t="shared" si="0"/>
        <v>0.57000000000000028</v>
      </c>
      <c r="AE44" s="138">
        <f t="shared" si="1"/>
        <v>-2.4777636594663366E-2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20.383000000000003</v>
      </c>
      <c r="Q45" s="2"/>
      <c r="T45" s="93" t="s">
        <v>100</v>
      </c>
      <c r="U45" s="88" t="s">
        <v>129</v>
      </c>
      <c r="W45" s="133">
        <v>42702</v>
      </c>
      <c r="X45" s="10">
        <v>16</v>
      </c>
      <c r="Y45" s="10">
        <v>16.09</v>
      </c>
      <c r="Z45" s="10">
        <v>15.69</v>
      </c>
      <c r="AA45" s="10">
        <v>15.74</v>
      </c>
      <c r="AB45" s="95">
        <v>1932000</v>
      </c>
      <c r="AC45" s="10">
        <v>15.74</v>
      </c>
      <c r="AD45" s="2">
        <f t="shared" si="0"/>
        <v>0.40000000000000036</v>
      </c>
      <c r="AE45" s="138">
        <f t="shared" si="1"/>
        <v>-1.7478152309612915E-2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20.197700000000001</v>
      </c>
      <c r="Q46" s="2"/>
      <c r="T46" s="93" t="s">
        <v>101</v>
      </c>
      <c r="U46" s="88" t="s">
        <v>129</v>
      </c>
      <c r="W46" s="133">
        <v>42699</v>
      </c>
      <c r="X46" s="10">
        <v>16.52</v>
      </c>
      <c r="Y46" s="10">
        <v>16.54</v>
      </c>
      <c r="Z46" s="10">
        <v>15.94</v>
      </c>
      <c r="AA46" s="10">
        <v>16.02</v>
      </c>
      <c r="AB46" s="95">
        <v>1080300</v>
      </c>
      <c r="AC46" s="10">
        <v>16.02</v>
      </c>
      <c r="AD46" s="2">
        <f t="shared" si="0"/>
        <v>0.59999999999999964</v>
      </c>
      <c r="AE46" s="138">
        <f t="shared" si="1"/>
        <v>-2.0183486238532167E-2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20.012400000000003</v>
      </c>
      <c r="Q47" s="2"/>
      <c r="T47" s="93" t="s">
        <v>102</v>
      </c>
      <c r="U47" s="88">
        <v>19.87</v>
      </c>
      <c r="W47" s="133">
        <v>42697</v>
      </c>
      <c r="X47" s="10">
        <v>16.3</v>
      </c>
      <c r="Y47" s="10">
        <v>16.579999999999998</v>
      </c>
      <c r="Z47" s="10">
        <v>16.149999999999999</v>
      </c>
      <c r="AA47" s="10">
        <v>16.350000000000001</v>
      </c>
      <c r="AB47" s="95">
        <v>2245800</v>
      </c>
      <c r="AC47" s="10">
        <v>16.350000000000001</v>
      </c>
      <c r="AD47" s="2">
        <f t="shared" si="0"/>
        <v>0.42999999999999972</v>
      </c>
      <c r="AE47" s="138">
        <f t="shared" si="1"/>
        <v>-2.1543985637342833E-2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19.827100000000002</v>
      </c>
      <c r="Q48" s="2"/>
      <c r="T48" s="93" t="s">
        <v>103</v>
      </c>
      <c r="U48" s="88">
        <v>1.3045800000000001</v>
      </c>
      <c r="W48" s="133">
        <v>42696</v>
      </c>
      <c r="X48" s="10">
        <v>16.05</v>
      </c>
      <c r="Y48" s="10">
        <v>16.73</v>
      </c>
      <c r="Z48" s="10">
        <v>15.94</v>
      </c>
      <c r="AA48" s="10">
        <v>16.71</v>
      </c>
      <c r="AB48" s="95">
        <v>2671000</v>
      </c>
      <c r="AC48" s="10">
        <v>16.71</v>
      </c>
      <c r="AD48" s="2">
        <f t="shared" si="0"/>
        <v>0.79000000000000092</v>
      </c>
      <c r="AE48" s="138">
        <f t="shared" si="1"/>
        <v>2.5782688766114337E-2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19.641800000000003</v>
      </c>
      <c r="Q49" s="2"/>
      <c r="T49" s="93" t="s">
        <v>104</v>
      </c>
      <c r="U49" s="88" t="s">
        <v>334</v>
      </c>
      <c r="W49" s="133">
        <v>42695</v>
      </c>
      <c r="X49" s="10">
        <v>16.399999999999999</v>
      </c>
      <c r="Y49" s="10">
        <v>16.55</v>
      </c>
      <c r="Z49" s="10">
        <v>16.22</v>
      </c>
      <c r="AA49" s="10">
        <v>16.29</v>
      </c>
      <c r="AB49" s="95">
        <v>2564700</v>
      </c>
      <c r="AC49" s="10">
        <v>16.29</v>
      </c>
      <c r="AD49" s="2">
        <f t="shared" si="0"/>
        <v>0.33000000000000185</v>
      </c>
      <c r="AE49" s="138">
        <f t="shared" si="1"/>
        <v>-6.1012812690666163E-3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19.456500000000002</v>
      </c>
      <c r="Q50" s="2"/>
      <c r="T50" s="93"/>
      <c r="U50" s="88"/>
      <c r="W50" s="133">
        <v>42692</v>
      </c>
      <c r="X50" s="10">
        <v>16.91</v>
      </c>
      <c r="Y50" s="10">
        <v>16.96</v>
      </c>
      <c r="Z50" s="10">
        <v>16.350000000000001</v>
      </c>
      <c r="AA50" s="10">
        <v>16.39</v>
      </c>
      <c r="AB50" s="95">
        <v>3246400</v>
      </c>
      <c r="AC50" s="10">
        <v>16.39</v>
      </c>
      <c r="AD50" s="2">
        <f t="shared" si="0"/>
        <v>0.60999999999999943</v>
      </c>
      <c r="AE50" s="138">
        <f t="shared" si="1"/>
        <v>-3.4177961107837218E-2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19.2712</v>
      </c>
      <c r="Q51" s="2"/>
      <c r="T51" s="93" t="s">
        <v>105</v>
      </c>
      <c r="U51" s="88" t="s">
        <v>622</v>
      </c>
      <c r="W51" s="133">
        <v>42691</v>
      </c>
      <c r="X51" s="10">
        <v>17.309999999999999</v>
      </c>
      <c r="Y51" s="10">
        <v>17.45</v>
      </c>
      <c r="Z51" s="10">
        <v>16.809999999999999</v>
      </c>
      <c r="AA51" s="10">
        <v>16.97</v>
      </c>
      <c r="AB51" s="95">
        <v>3535300</v>
      </c>
      <c r="AC51" s="10">
        <v>16.97</v>
      </c>
      <c r="AD51" s="2">
        <f t="shared" si="0"/>
        <v>0.64000000000000057</v>
      </c>
      <c r="AE51" s="138">
        <f t="shared" si="1"/>
        <v>-1.5089959373186357E-2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19.085900000000002</v>
      </c>
      <c r="Q52" s="2"/>
      <c r="T52" s="93" t="s">
        <v>106</v>
      </c>
      <c r="U52" s="88" t="s">
        <v>375</v>
      </c>
      <c r="W52" s="133">
        <v>42690</v>
      </c>
      <c r="X52" s="10">
        <v>17.350000000000001</v>
      </c>
      <c r="Y52" s="10">
        <v>17.440000000000001</v>
      </c>
      <c r="Z52" s="10">
        <v>17.2</v>
      </c>
      <c r="AA52" s="10">
        <v>17.23</v>
      </c>
      <c r="AB52" s="95">
        <v>1062900</v>
      </c>
      <c r="AC52" s="10">
        <v>17.23</v>
      </c>
      <c r="AD52" s="2">
        <f t="shared" si="0"/>
        <v>0.24000000000000199</v>
      </c>
      <c r="AE52" s="138">
        <f t="shared" si="1"/>
        <v>-9.7701149425286626E-3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18.900600000000001</v>
      </c>
      <c r="Q53" s="2"/>
      <c r="T53" s="93" t="s">
        <v>107</v>
      </c>
      <c r="U53" s="90">
        <v>3036908</v>
      </c>
      <c r="W53" s="133">
        <v>42689</v>
      </c>
      <c r="X53" s="10">
        <v>17.829999999999998</v>
      </c>
      <c r="Y53" s="10">
        <v>17.93</v>
      </c>
      <c r="Z53" s="10">
        <v>17.07</v>
      </c>
      <c r="AA53" s="10">
        <v>17.399999999999999</v>
      </c>
      <c r="AB53" s="95">
        <v>2279300</v>
      </c>
      <c r="AC53" s="10">
        <v>17.399999999999999</v>
      </c>
      <c r="AD53" s="2">
        <f t="shared" si="0"/>
        <v>0.85999999999999943</v>
      </c>
      <c r="AE53" s="138">
        <f t="shared" si="1"/>
        <v>-2.9559397657557218E-2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18.715300000000003</v>
      </c>
      <c r="Q54" s="2"/>
      <c r="T54" s="93" t="s">
        <v>110</v>
      </c>
      <c r="U54" s="90">
        <v>4097850</v>
      </c>
      <c r="W54" s="133">
        <v>42688</v>
      </c>
      <c r="X54" s="10">
        <v>17.170000000000002</v>
      </c>
      <c r="Y54" s="10">
        <v>18.34</v>
      </c>
      <c r="Z54" s="10">
        <v>16.899999999999999</v>
      </c>
      <c r="AA54" s="10">
        <v>17.93</v>
      </c>
      <c r="AB54" s="95">
        <v>8302200</v>
      </c>
      <c r="AC54" s="10">
        <v>17.93</v>
      </c>
      <c r="AD54" s="2">
        <f t="shared" si="0"/>
        <v>1.4400000000000013</v>
      </c>
      <c r="AE54" s="138">
        <f t="shared" si="1"/>
        <v>7.8820697954271823E-2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18.53</v>
      </c>
      <c r="Q55" s="2"/>
      <c r="T55" s="93" t="s">
        <v>108</v>
      </c>
      <c r="U55" s="88" t="s">
        <v>623</v>
      </c>
      <c r="W55" s="133">
        <v>42685</v>
      </c>
      <c r="X55" s="10">
        <v>16.48</v>
      </c>
      <c r="Y55" s="10">
        <v>16.73</v>
      </c>
      <c r="Z55" s="10">
        <v>16.32</v>
      </c>
      <c r="AA55" s="10">
        <v>16.62</v>
      </c>
      <c r="AB55" s="95">
        <v>4147000</v>
      </c>
      <c r="AC55" s="10">
        <v>16.62</v>
      </c>
      <c r="AD55" s="2">
        <f t="shared" si="0"/>
        <v>0.41000000000000014</v>
      </c>
      <c r="AE55" s="138">
        <f t="shared" si="1"/>
        <v>4.229607250755274E-3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18.3447</v>
      </c>
      <c r="Q56" s="2"/>
      <c r="T56" s="93" t="s">
        <v>111</v>
      </c>
      <c r="U56" s="88">
        <v>18.59</v>
      </c>
      <c r="W56" s="133">
        <v>42684</v>
      </c>
      <c r="X56" s="10">
        <v>16.36</v>
      </c>
      <c r="Y56" s="10">
        <v>17</v>
      </c>
      <c r="Z56" s="10">
        <v>16.09</v>
      </c>
      <c r="AA56" s="10">
        <v>16.55</v>
      </c>
      <c r="AB56" s="95">
        <v>3068200</v>
      </c>
      <c r="AC56" s="10">
        <v>16.55</v>
      </c>
      <c r="AD56" s="2">
        <f t="shared" si="0"/>
        <v>0.91000000000000014</v>
      </c>
      <c r="AE56" s="138">
        <f t="shared" si="1"/>
        <v>3.2439176543979986E-2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18.159400000000002</v>
      </c>
      <c r="Q57" s="2"/>
      <c r="T57" s="93" t="s">
        <v>112</v>
      </c>
      <c r="U57" s="88">
        <v>1</v>
      </c>
      <c r="W57" s="133">
        <v>42683</v>
      </c>
      <c r="X57" s="10">
        <v>15.36</v>
      </c>
      <c r="Y57" s="10">
        <v>16.12</v>
      </c>
      <c r="Z57" s="10">
        <v>15.03</v>
      </c>
      <c r="AA57" s="10">
        <v>16.03</v>
      </c>
      <c r="AB57" s="95">
        <v>4814400</v>
      </c>
      <c r="AC57" s="10">
        <v>16.03</v>
      </c>
      <c r="AD57" s="2">
        <f t="shared" si="0"/>
        <v>1.0900000000000016</v>
      </c>
      <c r="AE57" s="138">
        <f t="shared" si="1"/>
        <v>2.1019108280254883E-2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17.9741</v>
      </c>
      <c r="T58" s="93" t="s">
        <v>109</v>
      </c>
      <c r="U58" s="88" t="s">
        <v>123</v>
      </c>
      <c r="W58" s="133">
        <v>42682</v>
      </c>
      <c r="X58" s="10">
        <v>15.9</v>
      </c>
      <c r="Y58" s="10">
        <v>15.9</v>
      </c>
      <c r="Z58" s="10">
        <v>15.38</v>
      </c>
      <c r="AA58" s="10">
        <v>15.7</v>
      </c>
      <c r="AB58" s="95">
        <v>2976700</v>
      </c>
      <c r="AC58" s="10">
        <v>15.7</v>
      </c>
      <c r="AD58" s="2">
        <f t="shared" si="0"/>
        <v>0.51999999999999957</v>
      </c>
      <c r="AE58" s="138">
        <f t="shared" si="1"/>
        <v>-1.3819095477387022E-2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17.788800000000002</v>
      </c>
      <c r="W59" s="133">
        <v>42681</v>
      </c>
      <c r="X59" s="10">
        <v>15.88</v>
      </c>
      <c r="Y59" s="10">
        <v>16.190000000000001</v>
      </c>
      <c r="Z59" s="10">
        <v>15.74</v>
      </c>
      <c r="AA59" s="10">
        <v>15.92</v>
      </c>
      <c r="AB59" s="95">
        <v>3187300</v>
      </c>
      <c r="AC59" s="10">
        <v>15.92</v>
      </c>
      <c r="AD59" s="2">
        <f t="shared" si="0"/>
        <v>0.45000000000000107</v>
      </c>
      <c r="AE59" s="138">
        <f t="shared" si="1"/>
        <v>2.2479126525369209E-2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17.6035</v>
      </c>
      <c r="W60" s="133">
        <v>42678</v>
      </c>
      <c r="X60" s="10">
        <v>15.02</v>
      </c>
      <c r="Y60" s="10">
        <v>16.16</v>
      </c>
      <c r="Z60" s="10">
        <v>15</v>
      </c>
      <c r="AA60" s="10">
        <v>15.57</v>
      </c>
      <c r="AB60" s="95">
        <v>4563600</v>
      </c>
      <c r="AC60" s="10">
        <v>15.57</v>
      </c>
      <c r="AD60" s="2">
        <f t="shared" si="0"/>
        <v>1.1600000000000001</v>
      </c>
      <c r="AE60" s="138">
        <f t="shared" si="1"/>
        <v>2.7722772277227747E-2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17.418199999999999</v>
      </c>
      <c r="W61" s="133">
        <v>42677</v>
      </c>
      <c r="X61" s="10">
        <v>14.71</v>
      </c>
      <c r="Y61" s="10">
        <v>15.24</v>
      </c>
      <c r="Z61" s="10">
        <v>14.26</v>
      </c>
      <c r="AA61" s="10">
        <v>15.15</v>
      </c>
      <c r="AB61" s="95">
        <v>6556200</v>
      </c>
      <c r="AC61" s="10">
        <v>15.15</v>
      </c>
      <c r="AD61" s="2">
        <f t="shared" si="0"/>
        <v>0.98000000000000043</v>
      </c>
      <c r="AE61" s="138">
        <f t="shared" si="1"/>
        <v>3.2719836400818103E-2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17.232900000000001</v>
      </c>
      <c r="W62" s="133">
        <v>42676</v>
      </c>
      <c r="X62" s="10">
        <v>14.75</v>
      </c>
      <c r="Y62" s="10">
        <v>16.100000000000001</v>
      </c>
      <c r="Z62" s="10">
        <v>14.32</v>
      </c>
      <c r="AA62" s="10">
        <v>14.67</v>
      </c>
      <c r="AB62" s="95">
        <v>11904300</v>
      </c>
      <c r="AC62" s="10">
        <v>14.67</v>
      </c>
      <c r="AD62" s="2">
        <f t="shared" si="0"/>
        <v>1.7800000000000011</v>
      </c>
      <c r="AE62" s="138">
        <f t="shared" si="1"/>
        <v>-0.10165339865278622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17.047600000000003</v>
      </c>
      <c r="W63" s="133">
        <v>42675</v>
      </c>
      <c r="X63" s="10">
        <v>16.920000000000002</v>
      </c>
      <c r="Y63" s="10">
        <v>17.28</v>
      </c>
      <c r="Z63" s="10">
        <v>16.07</v>
      </c>
      <c r="AA63" s="10">
        <v>16.329999999999998</v>
      </c>
      <c r="AB63" s="95">
        <v>4818000</v>
      </c>
      <c r="AC63" s="10">
        <v>16.329999999999998</v>
      </c>
      <c r="AD63" s="2">
        <f t="shared" si="0"/>
        <v>1.2100000000000009</v>
      </c>
      <c r="AE63" s="138">
        <f t="shared" si="1"/>
        <v>-2.5074626865671745E-2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16.862300000000001</v>
      </c>
      <c r="W64" s="133">
        <v>42674</v>
      </c>
      <c r="X64" s="10">
        <v>16.27</v>
      </c>
      <c r="Y64" s="10">
        <v>16.87</v>
      </c>
      <c r="Z64" s="10">
        <v>16.059999999999999</v>
      </c>
      <c r="AA64" s="10">
        <v>16.75</v>
      </c>
      <c r="AB64" s="95">
        <v>4636000</v>
      </c>
      <c r="AC64" s="10">
        <v>16.75</v>
      </c>
      <c r="AD64" s="2">
        <f t="shared" si="0"/>
        <v>0.81000000000000227</v>
      </c>
      <c r="AE64" s="138">
        <f t="shared" si="1"/>
        <v>2.6977314530962637E-2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16.677000000000003</v>
      </c>
      <c r="W65" s="133">
        <v>42671</v>
      </c>
      <c r="X65" s="10">
        <v>16.25</v>
      </c>
      <c r="Y65" s="10">
        <v>16.54</v>
      </c>
      <c r="Z65" s="10">
        <v>16.21</v>
      </c>
      <c r="AA65" s="10">
        <v>16.309999999999999</v>
      </c>
      <c r="AB65" s="95">
        <v>2861300</v>
      </c>
      <c r="AC65" s="10">
        <v>16.309999999999999</v>
      </c>
      <c r="AD65" s="2">
        <f t="shared" si="0"/>
        <v>0.32999999999999829</v>
      </c>
      <c r="AE65" s="138">
        <f t="shared" si="1"/>
        <v>-3.6652412950520796E-3</v>
      </c>
    </row>
    <row r="66" spans="1:31" x14ac:dyDescent="0.25">
      <c r="O66" s="34"/>
      <c r="W66" s="133">
        <v>42670</v>
      </c>
      <c r="X66" s="10">
        <v>16.73</v>
      </c>
      <c r="Y66" s="10">
        <v>16.78</v>
      </c>
      <c r="Z66" s="10">
        <v>16.23</v>
      </c>
      <c r="AA66" s="10">
        <v>16.37</v>
      </c>
      <c r="AB66" s="95">
        <v>2904900</v>
      </c>
      <c r="AC66" s="10">
        <v>16.37</v>
      </c>
      <c r="AD66" s="2">
        <f t="shared" si="0"/>
        <v>0.55000000000000071</v>
      </c>
      <c r="AE66" s="138">
        <f t="shared" si="1"/>
        <v>-2.0933014354066914E-2</v>
      </c>
    </row>
    <row r="67" spans="1:31" x14ac:dyDescent="0.25">
      <c r="W67" s="133">
        <v>42669</v>
      </c>
      <c r="X67" s="10">
        <v>16.52</v>
      </c>
      <c r="Y67" s="10">
        <v>17.13</v>
      </c>
      <c r="Z67" s="10">
        <v>16.440000000000001</v>
      </c>
      <c r="AA67" s="10">
        <v>16.72</v>
      </c>
      <c r="AB67" s="95">
        <v>2051100</v>
      </c>
      <c r="AC67" s="10">
        <v>16.72</v>
      </c>
      <c r="AD67" s="2">
        <f>Y67-Z67</f>
        <v>0.68999999999999773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42766</v>
      </c>
      <c r="X2" s="10">
        <v>35.74</v>
      </c>
      <c r="Y2" s="10">
        <v>36.1</v>
      </c>
      <c r="Z2" s="10">
        <v>35.159999999999997</v>
      </c>
      <c r="AA2" s="10">
        <v>35.29</v>
      </c>
      <c r="AB2" s="95">
        <v>4336300</v>
      </c>
      <c r="AC2" s="10">
        <v>35.29</v>
      </c>
      <c r="AD2" s="2">
        <f>Y2-Z2</f>
        <v>0.94000000000000483</v>
      </c>
      <c r="AE2" s="138">
        <f>AC2/AC3-1</f>
        <v>-2.8256569652445052E-3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42765</v>
      </c>
      <c r="X3" s="10">
        <v>36.28</v>
      </c>
      <c r="Y3" s="10">
        <v>36.28</v>
      </c>
      <c r="Z3" s="10">
        <v>35.119999999999997</v>
      </c>
      <c r="AA3" s="10">
        <v>35.39</v>
      </c>
      <c r="AB3" s="95">
        <v>4153000</v>
      </c>
      <c r="AC3" s="10">
        <v>35.39</v>
      </c>
      <c r="AD3" s="2">
        <f t="shared" ref="AD3:AD66" si="1">Y3-Z3</f>
        <v>1.1600000000000037</v>
      </c>
      <c r="AE3" s="138">
        <f t="shared" ref="AE3:AE66" si="2">AC3/AC4-1</f>
        <v>-3.0676526978909768E-2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36.630000000000003</v>
      </c>
      <c r="R4" s="529">
        <v>3.7999999999999999E-2</v>
      </c>
      <c r="T4" s="163">
        <v>42633</v>
      </c>
      <c r="U4" s="1" t="s">
        <v>290</v>
      </c>
      <c r="W4" s="133">
        <v>42762</v>
      </c>
      <c r="X4" s="10">
        <v>36.47</v>
      </c>
      <c r="Y4" s="10">
        <v>36.799999999999997</v>
      </c>
      <c r="Z4" s="10">
        <v>35.79</v>
      </c>
      <c r="AA4" s="10">
        <v>36.51</v>
      </c>
      <c r="AB4" s="95">
        <v>4208800</v>
      </c>
      <c r="AC4" s="10">
        <v>36.51</v>
      </c>
      <c r="AD4" s="2">
        <f t="shared" si="1"/>
        <v>1.009999999999998</v>
      </c>
      <c r="AE4" s="138">
        <f t="shared" si="2"/>
        <v>8.2850041425019949E-3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3663.0000000000005</v>
      </c>
      <c r="T5" t="s">
        <v>381</v>
      </c>
      <c r="W5" s="133">
        <v>42761</v>
      </c>
      <c r="X5" s="10">
        <v>34.81</v>
      </c>
      <c r="Y5" s="10">
        <v>36.479999999999997</v>
      </c>
      <c r="Z5" s="10">
        <v>34.5</v>
      </c>
      <c r="AA5" s="10">
        <v>36.21</v>
      </c>
      <c r="AB5" s="95">
        <v>6050700</v>
      </c>
      <c r="AC5" s="10">
        <v>36.21</v>
      </c>
      <c r="AD5" s="2">
        <f t="shared" si="1"/>
        <v>1.9799999999999969</v>
      </c>
      <c r="AE5" s="138">
        <f t="shared" si="2"/>
        <v>-9.0311986863710336E-3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42760</v>
      </c>
      <c r="X6" s="10">
        <v>37.11</v>
      </c>
      <c r="Y6" s="10">
        <v>37.17</v>
      </c>
      <c r="Z6" s="10">
        <v>36.020000000000003</v>
      </c>
      <c r="AA6" s="10">
        <v>36.54</v>
      </c>
      <c r="AB6" s="95">
        <v>4933900</v>
      </c>
      <c r="AC6" s="10">
        <v>36.54</v>
      </c>
      <c r="AD6" s="2">
        <f t="shared" si="1"/>
        <v>1.1499999999999986</v>
      </c>
      <c r="AE6" s="138">
        <f t="shared" si="2"/>
        <v>-8.4124830393487171E-3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3615.4699999999962</v>
      </c>
      <c r="R7" s="30">
        <v>42786</v>
      </c>
      <c r="W7" s="133">
        <v>42759</v>
      </c>
      <c r="X7" s="10">
        <v>35.630000000000003</v>
      </c>
      <c r="Y7" s="10">
        <v>37.130000000000003</v>
      </c>
      <c r="Z7" s="10">
        <v>35.56</v>
      </c>
      <c r="AA7" s="10">
        <v>36.85</v>
      </c>
      <c r="AB7" s="95">
        <v>10446800</v>
      </c>
      <c r="AC7" s="10">
        <v>36.85</v>
      </c>
      <c r="AD7" s="2">
        <f t="shared" si="1"/>
        <v>1.5700000000000003</v>
      </c>
      <c r="AE7" s="138">
        <f t="shared" si="2"/>
        <v>4.5390070921985881E-2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305.00000000000045</v>
      </c>
      <c r="W8" s="133">
        <v>42758</v>
      </c>
      <c r="X8" s="10">
        <v>34</v>
      </c>
      <c r="Y8" s="10">
        <v>35.29</v>
      </c>
      <c r="Z8" s="10">
        <v>33.92</v>
      </c>
      <c r="AA8" s="10">
        <v>35.25</v>
      </c>
      <c r="AB8" s="95">
        <v>7543800</v>
      </c>
      <c r="AC8" s="10">
        <v>35.25</v>
      </c>
      <c r="AD8" s="2">
        <f t="shared" si="1"/>
        <v>1.3699999999999974</v>
      </c>
      <c r="AE8" s="138">
        <f t="shared" si="2"/>
        <v>3.0701754385964897E-2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9.0827873734365835E-2</v>
      </c>
      <c r="W9" s="133">
        <v>42755</v>
      </c>
      <c r="X9" s="10">
        <v>33.72</v>
      </c>
      <c r="Y9" s="10">
        <v>34.340000000000003</v>
      </c>
      <c r="Z9" s="10">
        <v>33.04</v>
      </c>
      <c r="AA9" s="10">
        <v>34.200000000000003</v>
      </c>
      <c r="AB9" s="95">
        <v>7708900</v>
      </c>
      <c r="AC9" s="10">
        <v>34.200000000000003</v>
      </c>
      <c r="AD9" s="2">
        <f t="shared" si="1"/>
        <v>1.3000000000000043</v>
      </c>
      <c r="AE9" s="138">
        <f t="shared" si="2"/>
        <v>6.0465116279069919E-2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42754</v>
      </c>
      <c r="X10" s="10">
        <v>32.58</v>
      </c>
      <c r="Y10" s="10">
        <v>32.72</v>
      </c>
      <c r="Z10" s="10">
        <v>31.99</v>
      </c>
      <c r="AA10" s="10">
        <v>32.25</v>
      </c>
      <c r="AB10" s="95">
        <v>5004200</v>
      </c>
      <c r="AC10" s="10">
        <v>32.25</v>
      </c>
      <c r="AD10" s="2">
        <f t="shared" si="1"/>
        <v>0.73000000000000043</v>
      </c>
      <c r="AE10" s="138">
        <f t="shared" si="2"/>
        <v>-2.1658415841584455E-3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3.39E-2</v>
      </c>
      <c r="W11" s="133">
        <v>42753</v>
      </c>
      <c r="X11" s="10">
        <v>32.89</v>
      </c>
      <c r="Y11" s="10">
        <v>32.92</v>
      </c>
      <c r="Z11" s="10">
        <v>32.29</v>
      </c>
      <c r="AA11" s="10">
        <v>32.32</v>
      </c>
      <c r="AB11" s="95">
        <v>5387200</v>
      </c>
      <c r="AC11" s="10">
        <v>32.32</v>
      </c>
      <c r="AD11" s="2">
        <f t="shared" si="1"/>
        <v>0.63000000000000256</v>
      </c>
      <c r="AE11" s="138">
        <f t="shared" si="2"/>
        <v>-1.7330495591365125E-2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42752</v>
      </c>
      <c r="X12" s="10">
        <v>34.229999999999997</v>
      </c>
      <c r="Y12" s="10">
        <v>34.26</v>
      </c>
      <c r="Z12" s="10">
        <v>32.86</v>
      </c>
      <c r="AA12" s="10">
        <v>32.89</v>
      </c>
      <c r="AB12" s="95">
        <v>4776300</v>
      </c>
      <c r="AC12" s="10">
        <v>32.89</v>
      </c>
      <c r="AD12" s="2">
        <f t="shared" si="1"/>
        <v>1.3999999999999986</v>
      </c>
      <c r="AE12" s="138">
        <f t="shared" si="2"/>
        <v>-3.2077692760447252E-2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42748</v>
      </c>
      <c r="X13" s="10">
        <v>34.369999999999997</v>
      </c>
      <c r="Y13" s="10">
        <v>34.700000000000003</v>
      </c>
      <c r="Z13" s="10">
        <v>33.340000000000003</v>
      </c>
      <c r="AA13" s="10">
        <v>33.979999999999997</v>
      </c>
      <c r="AB13" s="95">
        <v>4132000</v>
      </c>
      <c r="AC13" s="10">
        <v>33.979999999999997</v>
      </c>
      <c r="AD13" s="2">
        <f t="shared" si="1"/>
        <v>1.3599999999999994</v>
      </c>
      <c r="AE13" s="138">
        <f t="shared" si="2"/>
        <v>-1.5357867284845006E-2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42747</v>
      </c>
      <c r="X14" s="10">
        <v>33.93</v>
      </c>
      <c r="Y14" s="10">
        <v>34.57</v>
      </c>
      <c r="Z14" s="10">
        <v>33.409999999999997</v>
      </c>
      <c r="AA14" s="10">
        <v>34.51</v>
      </c>
      <c r="AB14" s="95">
        <v>5890500</v>
      </c>
      <c r="AC14" s="10">
        <v>34.51</v>
      </c>
      <c r="AD14" s="2">
        <f t="shared" si="1"/>
        <v>1.1600000000000037</v>
      </c>
      <c r="AE14" s="138">
        <f t="shared" si="2"/>
        <v>9.3594618309447153E-3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42746</v>
      </c>
      <c r="X15" s="10">
        <v>32.869999999999997</v>
      </c>
      <c r="Y15" s="10">
        <v>34.24</v>
      </c>
      <c r="Z15" s="10">
        <v>32.86</v>
      </c>
      <c r="AA15" s="10">
        <v>34.19</v>
      </c>
      <c r="AB15" s="95">
        <v>6485300</v>
      </c>
      <c r="AC15" s="10">
        <v>34.19</v>
      </c>
      <c r="AD15" s="2">
        <f t="shared" si="1"/>
        <v>1.3800000000000026</v>
      </c>
      <c r="AE15" s="138">
        <f t="shared" si="2"/>
        <v>4.4607393828292041E-2</v>
      </c>
    </row>
    <row r="16" spans="1:31" x14ac:dyDescent="0.25">
      <c r="G16" s="30"/>
      <c r="H16" s="72"/>
      <c r="W16" s="133">
        <v>42745</v>
      </c>
      <c r="X16" s="10">
        <v>33.409999999999997</v>
      </c>
      <c r="Y16" s="10">
        <v>33.78</v>
      </c>
      <c r="Z16" s="10">
        <v>32.4</v>
      </c>
      <c r="AA16" s="10">
        <v>32.729999999999997</v>
      </c>
      <c r="AB16" s="95">
        <v>6816000</v>
      </c>
      <c r="AC16" s="10">
        <v>32.729999999999997</v>
      </c>
      <c r="AD16" s="2">
        <f t="shared" si="1"/>
        <v>1.3800000000000026</v>
      </c>
      <c r="AE16" s="138">
        <f t="shared" si="2"/>
        <v>-3.0796564998519571E-2</v>
      </c>
    </row>
    <row r="17" spans="1:31" x14ac:dyDescent="0.25">
      <c r="G17" s="30"/>
      <c r="W17" s="133">
        <v>42744</v>
      </c>
      <c r="X17" s="10">
        <v>33.47</v>
      </c>
      <c r="Y17" s="10">
        <v>33.950000000000003</v>
      </c>
      <c r="Z17" s="10">
        <v>33.07</v>
      </c>
      <c r="AA17" s="10">
        <v>33.770000000000003</v>
      </c>
      <c r="AB17" s="95">
        <v>4516800</v>
      </c>
      <c r="AC17" s="10">
        <v>33.770000000000003</v>
      </c>
      <c r="AD17" s="2">
        <f t="shared" si="1"/>
        <v>0.88000000000000256</v>
      </c>
      <c r="AE17" s="138">
        <f t="shared" si="2"/>
        <v>8.9632506722439054E-3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42741</v>
      </c>
      <c r="X18" s="10">
        <v>33.07</v>
      </c>
      <c r="Y18" s="10">
        <v>33.5</v>
      </c>
      <c r="Z18" s="10">
        <v>33.020000000000003</v>
      </c>
      <c r="AA18" s="10">
        <v>33.47</v>
      </c>
      <c r="AB18" s="95">
        <v>2832000</v>
      </c>
      <c r="AC18" s="10">
        <v>33.47</v>
      </c>
      <c r="AD18" s="2">
        <f t="shared" si="1"/>
        <v>0.47999999999999687</v>
      </c>
      <c r="AE18" s="138">
        <f t="shared" si="2"/>
        <v>1.2708018154311773E-2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42740</v>
      </c>
      <c r="X19" s="10">
        <v>33.04</v>
      </c>
      <c r="Y19" s="10">
        <v>33.4</v>
      </c>
      <c r="Z19" s="10">
        <v>32.32</v>
      </c>
      <c r="AA19" s="10">
        <v>33.049999999999997</v>
      </c>
      <c r="AB19" s="95">
        <v>5947900</v>
      </c>
      <c r="AC19" s="10">
        <v>33.049999999999997</v>
      </c>
      <c r="AD19" s="2">
        <f t="shared" si="1"/>
        <v>1.0799999999999983</v>
      </c>
      <c r="AE19" s="138">
        <f t="shared" si="2"/>
        <v>3.0266343825657849E-4</v>
      </c>
    </row>
    <row r="20" spans="1:31" x14ac:dyDescent="0.25">
      <c r="W20" s="133">
        <v>42739</v>
      </c>
      <c r="X20" s="10">
        <v>32.11</v>
      </c>
      <c r="Y20" s="10">
        <v>33.04</v>
      </c>
      <c r="Z20" s="10">
        <v>32.04</v>
      </c>
      <c r="AA20" s="10">
        <v>33.04</v>
      </c>
      <c r="AB20" s="95">
        <v>5468600</v>
      </c>
      <c r="AC20" s="10">
        <v>33.04</v>
      </c>
      <c r="AD20" s="2">
        <f t="shared" si="1"/>
        <v>1</v>
      </c>
      <c r="AE20" s="138">
        <f t="shared" si="2"/>
        <v>3.6711641041732079E-2</v>
      </c>
    </row>
    <row r="21" spans="1:31" x14ac:dyDescent="0.25">
      <c r="W21" s="133">
        <v>42738</v>
      </c>
      <c r="X21" s="10">
        <v>32.020000000000003</v>
      </c>
      <c r="Y21" s="10">
        <v>32.590000000000003</v>
      </c>
      <c r="Z21" s="10">
        <v>31.66</v>
      </c>
      <c r="AA21" s="10">
        <v>31.87</v>
      </c>
      <c r="AB21" s="95">
        <v>6719700</v>
      </c>
      <c r="AC21" s="10">
        <v>31.87</v>
      </c>
      <c r="AD21" s="2">
        <f t="shared" si="1"/>
        <v>0.93000000000000327</v>
      </c>
      <c r="AE21" s="138">
        <f t="shared" si="2"/>
        <v>1.2388818297331738E-2</v>
      </c>
    </row>
    <row r="22" spans="1:31" x14ac:dyDescent="0.25">
      <c r="W22" s="133">
        <v>42734</v>
      </c>
      <c r="X22" s="10">
        <v>31.81</v>
      </c>
      <c r="Y22" s="10">
        <v>32.159999999999997</v>
      </c>
      <c r="Z22" s="10">
        <v>31.08</v>
      </c>
      <c r="AA22" s="10">
        <v>31.48</v>
      </c>
      <c r="AB22" s="95">
        <v>4181300</v>
      </c>
      <c r="AC22" s="10">
        <v>31.48</v>
      </c>
      <c r="AD22" s="2">
        <f t="shared" si="1"/>
        <v>1.0799999999999983</v>
      </c>
      <c r="AE22" s="138">
        <f t="shared" si="2"/>
        <v>-1.3166144200626895E-2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42733</v>
      </c>
      <c r="X23" s="10">
        <v>31.52</v>
      </c>
      <c r="Y23" s="10">
        <v>32.04</v>
      </c>
      <c r="Z23" s="10">
        <v>31.44</v>
      </c>
      <c r="AA23" s="10">
        <v>31.9</v>
      </c>
      <c r="AB23" s="95">
        <v>4208000</v>
      </c>
      <c r="AC23" s="10">
        <v>31.9</v>
      </c>
      <c r="AD23" s="2">
        <f t="shared" si="1"/>
        <v>0.59999999999999787</v>
      </c>
      <c r="AE23" s="138">
        <f t="shared" si="2"/>
        <v>8.5361998103066217E-3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42732</v>
      </c>
      <c r="X24" s="10">
        <v>32.11</v>
      </c>
      <c r="Y24" s="10">
        <v>32.61</v>
      </c>
      <c r="Z24" s="10">
        <v>31.28</v>
      </c>
      <c r="AA24" s="10">
        <v>31.63</v>
      </c>
      <c r="AB24" s="95">
        <v>3644000</v>
      </c>
      <c r="AC24" s="10">
        <v>31.63</v>
      </c>
      <c r="AD24" s="2">
        <f t="shared" si="1"/>
        <v>1.3299999999999983</v>
      </c>
      <c r="AE24" s="138">
        <f t="shared" si="2"/>
        <v>-1.0015649452269182E-2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42731</v>
      </c>
      <c r="X25" s="10">
        <v>30.91</v>
      </c>
      <c r="Y25" s="10">
        <v>32.11</v>
      </c>
      <c r="Z25" s="10">
        <v>30.72</v>
      </c>
      <c r="AA25" s="10">
        <v>31.95</v>
      </c>
      <c r="AB25" s="95">
        <v>6222100</v>
      </c>
      <c r="AC25" s="10">
        <v>31.95</v>
      </c>
      <c r="AD25" s="2">
        <f t="shared" si="1"/>
        <v>1.3900000000000006</v>
      </c>
      <c r="AE25" s="138">
        <f t="shared" si="2"/>
        <v>4.037772712471499E-2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42727</v>
      </c>
      <c r="X26" s="10">
        <v>30.11</v>
      </c>
      <c r="Y26" s="10">
        <v>30.81</v>
      </c>
      <c r="Z26" s="10">
        <v>29.61</v>
      </c>
      <c r="AA26" s="10">
        <v>30.71</v>
      </c>
      <c r="AB26" s="95">
        <v>5466300</v>
      </c>
      <c r="AC26" s="10">
        <v>30.71</v>
      </c>
      <c r="AD26" s="2">
        <f t="shared" si="1"/>
        <v>1.1999999999999993</v>
      </c>
      <c r="AE26" s="138">
        <f t="shared" si="2"/>
        <v>1.9926934573231581E-2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42726</v>
      </c>
      <c r="X27" s="10">
        <v>28.97</v>
      </c>
      <c r="Y27" s="10">
        <v>30.17</v>
      </c>
      <c r="Z27" s="10">
        <v>28.82</v>
      </c>
      <c r="AA27" s="10">
        <v>30.11</v>
      </c>
      <c r="AB27" s="95">
        <v>4326800</v>
      </c>
      <c r="AC27" s="10">
        <v>30.11</v>
      </c>
      <c r="AD27" s="2">
        <f t="shared" si="1"/>
        <v>1.3500000000000014</v>
      </c>
      <c r="AE27" s="138">
        <f t="shared" si="2"/>
        <v>4.186851211072673E-2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42725</v>
      </c>
      <c r="X28" s="10">
        <v>29.11</v>
      </c>
      <c r="Y28" s="10">
        <v>29.11</v>
      </c>
      <c r="Z28" s="10">
        <v>28.55</v>
      </c>
      <c r="AA28" s="10">
        <v>28.9</v>
      </c>
      <c r="AB28" s="95">
        <v>3777600</v>
      </c>
      <c r="AC28" s="10">
        <v>28.9</v>
      </c>
      <c r="AD28" s="2">
        <f t="shared" si="1"/>
        <v>0.55999999999999872</v>
      </c>
      <c r="AE28" s="138">
        <f t="shared" si="2"/>
        <v>-3.1045187995860646E-3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42724</v>
      </c>
      <c r="X29" s="10">
        <v>28.47</v>
      </c>
      <c r="Y29" s="10">
        <v>29.09</v>
      </c>
      <c r="Z29" s="10">
        <v>28.29</v>
      </c>
      <c r="AA29" s="10">
        <v>28.99</v>
      </c>
      <c r="AB29" s="95">
        <v>3917200</v>
      </c>
      <c r="AC29" s="10">
        <v>28.99</v>
      </c>
      <c r="AD29" s="2">
        <f t="shared" si="1"/>
        <v>0.80000000000000071</v>
      </c>
      <c r="AE29" s="138">
        <f t="shared" si="2"/>
        <v>2.474372569812644E-2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42723</v>
      </c>
      <c r="X30" s="10">
        <v>29.16</v>
      </c>
      <c r="Y30" s="10">
        <v>29.5</v>
      </c>
      <c r="Z30" s="10">
        <v>28.14</v>
      </c>
      <c r="AA30" s="10">
        <v>28.29</v>
      </c>
      <c r="AB30" s="95">
        <v>5408000</v>
      </c>
      <c r="AC30" s="10">
        <v>28.29</v>
      </c>
      <c r="AD30" s="2">
        <f t="shared" si="1"/>
        <v>1.3599999999999994</v>
      </c>
      <c r="AE30" s="138">
        <f t="shared" si="2"/>
        <v>-4.0366350067842616E-2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42720</v>
      </c>
      <c r="X31" s="10">
        <v>28.58</v>
      </c>
      <c r="Y31" s="10">
        <v>29.61</v>
      </c>
      <c r="Z31" s="10">
        <v>28.22</v>
      </c>
      <c r="AA31" s="10">
        <v>29.48</v>
      </c>
      <c r="AB31" s="95">
        <v>10292300</v>
      </c>
      <c r="AC31" s="10">
        <v>29.48</v>
      </c>
      <c r="AD31" s="2">
        <f t="shared" si="1"/>
        <v>1.3900000000000006</v>
      </c>
      <c r="AE31" s="138">
        <f t="shared" si="2"/>
        <v>2.897033158813267E-2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42719</v>
      </c>
      <c r="X32" s="10">
        <v>27.97</v>
      </c>
      <c r="Y32" s="10">
        <v>29.08</v>
      </c>
      <c r="Z32" s="10">
        <v>27.75</v>
      </c>
      <c r="AA32" s="10">
        <v>28.65</v>
      </c>
      <c r="AB32" s="95">
        <v>4436700</v>
      </c>
      <c r="AC32" s="10">
        <v>28.65</v>
      </c>
      <c r="AD32" s="2">
        <f t="shared" si="1"/>
        <v>1.3299999999999983</v>
      </c>
      <c r="AE32" s="138">
        <f t="shared" si="2"/>
        <v>1.9210245464247544E-2</v>
      </c>
    </row>
    <row r="33" spans="1:31" x14ac:dyDescent="0.25">
      <c r="A33" t="s">
        <v>427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42718</v>
      </c>
      <c r="X33" s="10">
        <v>28.28</v>
      </c>
      <c r="Y33" s="10">
        <v>28.84</v>
      </c>
      <c r="Z33" s="10">
        <v>28.03</v>
      </c>
      <c r="AA33" s="10">
        <v>28.11</v>
      </c>
      <c r="AB33" s="95">
        <v>2983900</v>
      </c>
      <c r="AC33" s="10">
        <v>28.11</v>
      </c>
      <c r="AD33" s="2">
        <f t="shared" si="1"/>
        <v>0.80999999999999872</v>
      </c>
      <c r="AE33" s="138">
        <f t="shared" si="2"/>
        <v>-1.055966209081316E-2</v>
      </c>
    </row>
    <row r="34" spans="1:31" x14ac:dyDescent="0.25">
      <c r="A34" t="s">
        <v>427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42717</v>
      </c>
      <c r="X34" s="10">
        <v>29.07</v>
      </c>
      <c r="Y34" s="10">
        <v>29.3</v>
      </c>
      <c r="Z34" s="10">
        <v>28.05</v>
      </c>
      <c r="AA34" s="10">
        <v>28.41</v>
      </c>
      <c r="AB34" s="95">
        <v>6505400</v>
      </c>
      <c r="AC34" s="10">
        <v>28.41</v>
      </c>
      <c r="AD34" s="2">
        <f t="shared" si="1"/>
        <v>1.25</v>
      </c>
      <c r="AE34" s="138">
        <f t="shared" si="2"/>
        <v>-2.0344827586206926E-2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42716</v>
      </c>
      <c r="X35" s="10">
        <v>30.82</v>
      </c>
      <c r="Y35" s="10">
        <v>30.87</v>
      </c>
      <c r="Z35" s="10">
        <v>28.67</v>
      </c>
      <c r="AA35" s="10">
        <v>29</v>
      </c>
      <c r="AB35" s="95">
        <v>6037800</v>
      </c>
      <c r="AC35" s="10">
        <v>29</v>
      </c>
      <c r="AD35" s="2">
        <f t="shared" si="1"/>
        <v>2.1999999999999993</v>
      </c>
      <c r="AE35" s="138">
        <f t="shared" si="2"/>
        <v>-6.3004846526655833E-2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42713</v>
      </c>
      <c r="X36" s="10">
        <v>30.43</v>
      </c>
      <c r="Y36" s="10">
        <v>30.95</v>
      </c>
      <c r="Z36" s="10">
        <v>30.04</v>
      </c>
      <c r="AA36" s="10">
        <v>30.95</v>
      </c>
      <c r="AB36" s="95">
        <v>4645700</v>
      </c>
      <c r="AC36" s="10">
        <v>30.95</v>
      </c>
      <c r="AD36" s="2">
        <f t="shared" si="1"/>
        <v>0.91000000000000014</v>
      </c>
      <c r="AE36" s="138">
        <f t="shared" si="2"/>
        <v>1.9097793875535007E-2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42712</v>
      </c>
      <c r="X37" s="10">
        <v>29.92</v>
      </c>
      <c r="Y37" s="10">
        <v>30.75</v>
      </c>
      <c r="Z37" s="10">
        <v>29.72</v>
      </c>
      <c r="AA37" s="10">
        <v>30.37</v>
      </c>
      <c r="AB37" s="95">
        <v>4419900</v>
      </c>
      <c r="AC37" s="10">
        <v>30.37</v>
      </c>
      <c r="AD37" s="2">
        <f t="shared" si="1"/>
        <v>1.0300000000000011</v>
      </c>
      <c r="AE37" s="138">
        <f t="shared" si="2"/>
        <v>2.1870794078062028E-2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42711</v>
      </c>
      <c r="X38" s="10">
        <v>28.56</v>
      </c>
      <c r="Y38" s="10">
        <v>30.11</v>
      </c>
      <c r="Z38" s="10">
        <v>28.5</v>
      </c>
      <c r="AA38" s="10">
        <v>29.72</v>
      </c>
      <c r="AB38" s="95">
        <v>6744600</v>
      </c>
      <c r="AC38" s="10">
        <v>29.72</v>
      </c>
      <c r="AD38" s="2">
        <f t="shared" si="1"/>
        <v>1.6099999999999994</v>
      </c>
      <c r="AE38" s="138">
        <f t="shared" si="2"/>
        <v>4.0252012600630049E-2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42710</v>
      </c>
      <c r="X39" s="10">
        <v>28.29</v>
      </c>
      <c r="Y39" s="10">
        <v>28.78</v>
      </c>
      <c r="Z39" s="10">
        <v>27.82</v>
      </c>
      <c r="AA39" s="10">
        <v>28.57</v>
      </c>
      <c r="AB39" s="95">
        <v>6875100</v>
      </c>
      <c r="AC39" s="10">
        <v>28.57</v>
      </c>
      <c r="AD39" s="2">
        <f t="shared" si="1"/>
        <v>0.96000000000000085</v>
      </c>
      <c r="AE39" s="138">
        <f t="shared" si="2"/>
        <v>-3.4989503149052137E-4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6" t="s">
        <v>78</v>
      </c>
      <c r="P40" s="636"/>
      <c r="W40" s="133">
        <v>42709</v>
      </c>
      <c r="X40" s="10">
        <v>28.79</v>
      </c>
      <c r="Y40" s="10">
        <v>29.29</v>
      </c>
      <c r="Z40" s="10">
        <v>28.3</v>
      </c>
      <c r="AA40" s="10">
        <v>28.58</v>
      </c>
      <c r="AB40" s="95">
        <v>7714100</v>
      </c>
      <c r="AC40" s="10">
        <v>28.58</v>
      </c>
      <c r="AD40" s="2">
        <f t="shared" si="1"/>
        <v>0.98999999999999844</v>
      </c>
      <c r="AE40" s="138">
        <f t="shared" si="2"/>
        <v>7.0472163495418627E-3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40.293000000000006</v>
      </c>
      <c r="Q41" s="2"/>
      <c r="W41" s="133">
        <v>42706</v>
      </c>
      <c r="X41" s="10">
        <v>28.79</v>
      </c>
      <c r="Y41" s="10">
        <v>29.61</v>
      </c>
      <c r="Z41" s="10">
        <v>28.06</v>
      </c>
      <c r="AA41" s="10">
        <v>28.38</v>
      </c>
      <c r="AB41" s="95">
        <v>5096200</v>
      </c>
      <c r="AC41" s="10">
        <v>28.38</v>
      </c>
      <c r="AD41" s="2">
        <f t="shared" si="1"/>
        <v>1.5500000000000007</v>
      </c>
      <c r="AE41" s="138">
        <f t="shared" si="2"/>
        <v>-1.1838440111420656E-2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39.926700000000004</v>
      </c>
      <c r="Q42" s="2"/>
      <c r="T42" s="91" t="s">
        <v>113</v>
      </c>
      <c r="W42" s="133">
        <v>42705</v>
      </c>
      <c r="X42" s="10">
        <v>29.09</v>
      </c>
      <c r="Y42" s="10">
        <v>29.95</v>
      </c>
      <c r="Z42" s="10">
        <v>28.56</v>
      </c>
      <c r="AA42" s="10">
        <v>28.72</v>
      </c>
      <c r="AB42" s="95">
        <v>5937300</v>
      </c>
      <c r="AC42" s="10">
        <v>28.72</v>
      </c>
      <c r="AD42" s="2">
        <f t="shared" si="1"/>
        <v>1.3900000000000006</v>
      </c>
      <c r="AE42" s="138">
        <f t="shared" si="2"/>
        <v>-7.6019350380097661E-3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39.560400000000008</v>
      </c>
      <c r="Q43" s="2"/>
      <c r="T43" s="128" t="s">
        <v>98</v>
      </c>
      <c r="U43" s="129">
        <v>35.29</v>
      </c>
      <c r="W43" s="133">
        <v>42704</v>
      </c>
      <c r="X43" s="10">
        <v>27.98</v>
      </c>
      <c r="Y43" s="10">
        <v>29.31</v>
      </c>
      <c r="Z43" s="10">
        <v>27.82</v>
      </c>
      <c r="AA43" s="10">
        <v>28.94</v>
      </c>
      <c r="AB43" s="95">
        <v>6417400</v>
      </c>
      <c r="AC43" s="10">
        <v>28.94</v>
      </c>
      <c r="AD43" s="2">
        <f t="shared" si="1"/>
        <v>1.4899999999999984</v>
      </c>
      <c r="AE43" s="138">
        <f t="shared" si="2"/>
        <v>5.5049216186656924E-2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39.194100000000006</v>
      </c>
      <c r="Q44" s="2"/>
      <c r="T44" s="93" t="s">
        <v>99</v>
      </c>
      <c r="U44" s="130">
        <v>35.340000000000003</v>
      </c>
      <c r="W44" s="133">
        <v>42703</v>
      </c>
      <c r="X44" s="10">
        <v>27.9</v>
      </c>
      <c r="Y44" s="10">
        <v>28.13</v>
      </c>
      <c r="Z44" s="10">
        <v>27.34</v>
      </c>
      <c r="AA44" s="10">
        <v>27.43</v>
      </c>
      <c r="AB44" s="95">
        <v>3908500</v>
      </c>
      <c r="AC44" s="10">
        <v>27.43</v>
      </c>
      <c r="AD44" s="2">
        <f t="shared" si="1"/>
        <v>0.78999999999999915</v>
      </c>
      <c r="AE44" s="138">
        <f t="shared" si="2"/>
        <v>-2.6959914863426748E-2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38.827800000000003</v>
      </c>
      <c r="Q45" s="2"/>
      <c r="T45" s="93" t="s">
        <v>100</v>
      </c>
      <c r="U45" s="130" t="s">
        <v>129</v>
      </c>
      <c r="W45" s="133">
        <v>42702</v>
      </c>
      <c r="X45" s="10">
        <v>28.46</v>
      </c>
      <c r="Y45" s="10">
        <v>28.79</v>
      </c>
      <c r="Z45" s="10">
        <v>27.91</v>
      </c>
      <c r="AA45" s="10">
        <v>28.19</v>
      </c>
      <c r="AB45" s="95">
        <v>3157300</v>
      </c>
      <c r="AC45" s="10">
        <v>28.19</v>
      </c>
      <c r="AD45" s="2">
        <f t="shared" si="1"/>
        <v>0.87999999999999901</v>
      </c>
      <c r="AE45" s="138">
        <f t="shared" si="2"/>
        <v>-1.2609457092819576E-2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38.461500000000001</v>
      </c>
      <c r="Q46" s="2"/>
      <c r="T46" s="93" t="s">
        <v>101</v>
      </c>
      <c r="U46" s="130" t="s">
        <v>129</v>
      </c>
      <c r="W46" s="133">
        <v>42699</v>
      </c>
      <c r="X46" s="10">
        <v>28.48</v>
      </c>
      <c r="Y46" s="10">
        <v>28.93</v>
      </c>
      <c r="Z46" s="10">
        <v>28.17</v>
      </c>
      <c r="AA46" s="10">
        <v>28.55</v>
      </c>
      <c r="AB46" s="95">
        <v>1755200</v>
      </c>
      <c r="AC46" s="10">
        <v>28.55</v>
      </c>
      <c r="AD46" s="2">
        <f t="shared" si="1"/>
        <v>0.75999999999999801</v>
      </c>
      <c r="AE46" s="138">
        <f t="shared" si="2"/>
        <v>5.9901338971106721E-3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38.095200000000006</v>
      </c>
      <c r="Q47" s="2"/>
      <c r="T47" s="93" t="s">
        <v>102</v>
      </c>
      <c r="U47" s="130">
        <v>31.6</v>
      </c>
      <c r="W47" s="133">
        <v>42697</v>
      </c>
      <c r="X47" s="10">
        <v>28.31</v>
      </c>
      <c r="Y47" s="10">
        <v>28.47</v>
      </c>
      <c r="Z47" s="10">
        <v>27.77</v>
      </c>
      <c r="AA47" s="10">
        <v>28.38</v>
      </c>
      <c r="AB47" s="95">
        <v>6702000</v>
      </c>
      <c r="AC47" s="10">
        <v>28.38</v>
      </c>
      <c r="AD47" s="2">
        <f t="shared" si="1"/>
        <v>0.69999999999999929</v>
      </c>
      <c r="AE47" s="138">
        <f t="shared" si="2"/>
        <v>-3.5223670306450128E-4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37.728900000000003</v>
      </c>
      <c r="Q48" s="2"/>
      <c r="T48" s="93" t="s">
        <v>103</v>
      </c>
      <c r="U48" s="130">
        <v>0.95063699999999995</v>
      </c>
      <c r="W48" s="133">
        <v>42696</v>
      </c>
      <c r="X48" s="10">
        <v>29.76</v>
      </c>
      <c r="Y48" s="10">
        <v>29.76</v>
      </c>
      <c r="Z48" s="10">
        <v>27.92</v>
      </c>
      <c r="AA48" s="10">
        <v>28.39</v>
      </c>
      <c r="AB48" s="95">
        <v>9451300</v>
      </c>
      <c r="AC48" s="10">
        <v>28.39</v>
      </c>
      <c r="AD48" s="2">
        <f t="shared" si="1"/>
        <v>1.8399999999999999</v>
      </c>
      <c r="AE48" s="138">
        <f t="shared" si="2"/>
        <v>-4.9548041513224006E-2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37.3626</v>
      </c>
      <c r="Q49" s="2"/>
      <c r="T49" s="93" t="s">
        <v>104</v>
      </c>
      <c r="U49" s="130" t="s">
        <v>495</v>
      </c>
      <c r="W49" s="133">
        <v>42695</v>
      </c>
      <c r="X49" s="10">
        <v>29.58</v>
      </c>
      <c r="Y49" s="10">
        <v>30.24</v>
      </c>
      <c r="Z49" s="10">
        <v>29.38</v>
      </c>
      <c r="AA49" s="10">
        <v>29.87</v>
      </c>
      <c r="AB49" s="95">
        <v>7043300</v>
      </c>
      <c r="AC49" s="10">
        <v>29.87</v>
      </c>
      <c r="AD49" s="2">
        <f t="shared" si="1"/>
        <v>0.85999999999999943</v>
      </c>
      <c r="AE49" s="138">
        <f t="shared" si="2"/>
        <v>3.1422651933701751E-2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36.996300000000005</v>
      </c>
      <c r="Q50" s="2"/>
      <c r="T50" s="93"/>
      <c r="U50" s="130"/>
      <c r="W50" s="133">
        <v>42692</v>
      </c>
      <c r="X50" s="10">
        <v>26.97</v>
      </c>
      <c r="Y50" s="10">
        <v>29.03</v>
      </c>
      <c r="Z50" s="10">
        <v>26.97</v>
      </c>
      <c r="AA50" s="10">
        <v>28.96</v>
      </c>
      <c r="AB50" s="95">
        <v>7923700</v>
      </c>
      <c r="AC50" s="10">
        <v>28.96</v>
      </c>
      <c r="AD50" s="2">
        <f t="shared" si="1"/>
        <v>2.0600000000000023</v>
      </c>
      <c r="AE50" s="138">
        <f t="shared" si="2"/>
        <v>6.9029162052417936E-2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36.630000000000003</v>
      </c>
      <c r="Q51" s="2"/>
      <c r="T51" s="93" t="s">
        <v>105</v>
      </c>
      <c r="U51" s="130" t="s">
        <v>624</v>
      </c>
      <c r="W51" s="133">
        <v>42691</v>
      </c>
      <c r="X51" s="10">
        <v>27.62</v>
      </c>
      <c r="Y51" s="10">
        <v>27.78</v>
      </c>
      <c r="Z51" s="10">
        <v>26.95</v>
      </c>
      <c r="AA51" s="10">
        <v>27.09</v>
      </c>
      <c r="AB51" s="95">
        <v>5507100</v>
      </c>
      <c r="AC51" s="10">
        <v>27.09</v>
      </c>
      <c r="AD51" s="2">
        <f t="shared" si="1"/>
        <v>0.83000000000000185</v>
      </c>
      <c r="AE51" s="138">
        <f t="shared" si="2"/>
        <v>-1.2755102040816424E-2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36.2637</v>
      </c>
      <c r="Q52" s="2"/>
      <c r="T52" s="93" t="s">
        <v>106</v>
      </c>
      <c r="U52" s="130" t="s">
        <v>390</v>
      </c>
      <c r="W52" s="133">
        <v>42690</v>
      </c>
      <c r="X52" s="10">
        <v>27.7</v>
      </c>
      <c r="Y52" s="10">
        <v>27.85</v>
      </c>
      <c r="Z52" s="10">
        <v>27.44</v>
      </c>
      <c r="AA52" s="10">
        <v>27.44</v>
      </c>
      <c r="AB52" s="95">
        <v>3500800</v>
      </c>
      <c r="AC52" s="10">
        <v>27.44</v>
      </c>
      <c r="AD52" s="2">
        <f t="shared" si="1"/>
        <v>0.41000000000000014</v>
      </c>
      <c r="AE52" s="138">
        <f t="shared" si="2"/>
        <v>-1.2949640287769792E-2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35.897400000000005</v>
      </c>
      <c r="Q53" s="2"/>
      <c r="T53" s="93" t="s">
        <v>107</v>
      </c>
      <c r="U53" s="131">
        <v>4594791</v>
      </c>
      <c r="W53" s="133">
        <v>42689</v>
      </c>
      <c r="X53" s="10">
        <v>28.04</v>
      </c>
      <c r="Y53" s="10">
        <v>28.25</v>
      </c>
      <c r="Z53" s="10">
        <v>27.41</v>
      </c>
      <c r="AA53" s="10">
        <v>27.8</v>
      </c>
      <c r="AB53" s="95">
        <v>5605800</v>
      </c>
      <c r="AC53" s="10">
        <v>27.8</v>
      </c>
      <c r="AD53" s="2">
        <f t="shared" si="1"/>
        <v>0.83999999999999986</v>
      </c>
      <c r="AE53" s="138">
        <f t="shared" si="2"/>
        <v>-1.4184397163120477E-2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35.531100000000002</v>
      </c>
      <c r="T54" s="93" t="s">
        <v>110</v>
      </c>
      <c r="U54" s="131">
        <v>6058950</v>
      </c>
      <c r="W54" s="133">
        <v>42688</v>
      </c>
      <c r="X54" s="10">
        <v>27.83</v>
      </c>
      <c r="Y54" s="10">
        <v>28.3</v>
      </c>
      <c r="Z54" s="10">
        <v>27.42</v>
      </c>
      <c r="AA54" s="10">
        <v>28.2</v>
      </c>
      <c r="AB54" s="95">
        <v>5719800</v>
      </c>
      <c r="AC54" s="10">
        <v>28.2</v>
      </c>
      <c r="AD54" s="2">
        <f t="shared" si="1"/>
        <v>0.87999999999999901</v>
      </c>
      <c r="AE54" s="138">
        <f t="shared" si="2"/>
        <v>1.5118790496760237E-2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35.1648</v>
      </c>
      <c r="T55" s="93" t="s">
        <v>108</v>
      </c>
      <c r="U55" s="130" t="s">
        <v>625</v>
      </c>
      <c r="W55" s="133">
        <v>42685</v>
      </c>
      <c r="X55" s="10">
        <v>27.1</v>
      </c>
      <c r="Y55" s="10">
        <v>28</v>
      </c>
      <c r="Z55" s="10">
        <v>26.91</v>
      </c>
      <c r="AA55" s="10">
        <v>27.78</v>
      </c>
      <c r="AB55" s="95">
        <v>7297400</v>
      </c>
      <c r="AC55" s="10">
        <v>27.78</v>
      </c>
      <c r="AD55" s="2">
        <f t="shared" si="1"/>
        <v>1.0899999999999999</v>
      </c>
      <c r="AE55" s="138">
        <f t="shared" si="2"/>
        <v>2.3958717287136055E-2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34.798500000000004</v>
      </c>
      <c r="T56" s="93" t="s">
        <v>111</v>
      </c>
      <c r="U56" s="130">
        <v>122.1</v>
      </c>
      <c r="W56" s="133">
        <v>42684</v>
      </c>
      <c r="X56" s="10">
        <v>26.53</v>
      </c>
      <c r="Y56" s="10">
        <v>28.23</v>
      </c>
      <c r="Z56" s="10">
        <v>26.53</v>
      </c>
      <c r="AA56" s="10">
        <v>27.13</v>
      </c>
      <c r="AB56" s="95">
        <v>9181500</v>
      </c>
      <c r="AC56" s="10">
        <v>27.13</v>
      </c>
      <c r="AD56" s="2">
        <f t="shared" si="1"/>
        <v>1.6999999999999993</v>
      </c>
      <c r="AE56" s="138" t="e">
        <f t="shared" si="2"/>
        <v>#DIV/0!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34.432200000000002</v>
      </c>
      <c r="T57" s="93" t="s">
        <v>112</v>
      </c>
      <c r="U57" s="130">
        <v>0.3</v>
      </c>
      <c r="W57" s="133">
        <v>42684</v>
      </c>
      <c r="X57" s="10" t="s">
        <v>432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34.065900000000006</v>
      </c>
      <c r="T58" s="93" t="s">
        <v>109</v>
      </c>
      <c r="U58" s="130" t="s">
        <v>626</v>
      </c>
      <c r="W58" s="133">
        <v>42683</v>
      </c>
      <c r="X58" s="10">
        <v>24.05</v>
      </c>
      <c r="Y58" s="10">
        <v>26.72</v>
      </c>
      <c r="Z58" s="10">
        <v>23.73</v>
      </c>
      <c r="AA58" s="10">
        <v>26.48</v>
      </c>
      <c r="AB58" s="95">
        <v>10914600</v>
      </c>
      <c r="AC58" s="10">
        <v>26.18</v>
      </c>
      <c r="AD58" s="2">
        <f t="shared" si="1"/>
        <v>2.9899999999999984</v>
      </c>
      <c r="AE58" s="138">
        <f t="shared" si="2"/>
        <v>8.8113050706567053E-2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33.699600000000004</v>
      </c>
      <c r="W59" s="133">
        <v>42682</v>
      </c>
      <c r="X59" s="10">
        <v>23.2</v>
      </c>
      <c r="Y59" s="10">
        <v>24.49</v>
      </c>
      <c r="Z59" s="10">
        <v>23.04</v>
      </c>
      <c r="AA59" s="10">
        <v>24.34</v>
      </c>
      <c r="AB59" s="95">
        <v>8295300</v>
      </c>
      <c r="AC59" s="10">
        <v>24.06</v>
      </c>
      <c r="AD59" s="2">
        <f t="shared" si="1"/>
        <v>1.4499999999999993</v>
      </c>
      <c r="AE59" s="138">
        <f t="shared" si="2"/>
        <v>4.4724272687798328E-2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33.333300000000001</v>
      </c>
      <c r="W60" s="133">
        <v>42681</v>
      </c>
      <c r="X60" s="10">
        <v>23.51</v>
      </c>
      <c r="Y60" s="10">
        <v>23.66</v>
      </c>
      <c r="Z60" s="10">
        <v>23.12</v>
      </c>
      <c r="AA60" s="10">
        <v>23.29</v>
      </c>
      <c r="AB60" s="95">
        <v>5833500</v>
      </c>
      <c r="AC60" s="10">
        <v>23.03</v>
      </c>
      <c r="AD60" s="2">
        <f t="shared" si="1"/>
        <v>0.53999999999999915</v>
      </c>
      <c r="AE60" s="138">
        <f t="shared" si="2"/>
        <v>7.8774617067833841E-3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32.967000000000006</v>
      </c>
      <c r="W61" s="133">
        <v>42678</v>
      </c>
      <c r="X61" s="10">
        <v>22.65</v>
      </c>
      <c r="Y61" s="10">
        <v>23.42</v>
      </c>
      <c r="Z61" s="10">
        <v>22.58</v>
      </c>
      <c r="AA61" s="10">
        <v>23.11</v>
      </c>
      <c r="AB61" s="95">
        <v>7892000</v>
      </c>
      <c r="AC61" s="10">
        <v>22.85</v>
      </c>
      <c r="AD61" s="2">
        <f t="shared" si="1"/>
        <v>0.84000000000000341</v>
      </c>
      <c r="AE61" s="138">
        <f t="shared" si="2"/>
        <v>2.2829006266786189E-2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42677</v>
      </c>
      <c r="X62" s="10">
        <v>23.57</v>
      </c>
      <c r="Y62" s="10">
        <v>23.57</v>
      </c>
      <c r="Z62" s="10">
        <v>22.18</v>
      </c>
      <c r="AA62" s="10">
        <v>22.6</v>
      </c>
      <c r="AB62" s="95">
        <v>19321100</v>
      </c>
      <c r="AC62" s="10">
        <v>22.34</v>
      </c>
      <c r="AD62" s="2">
        <f t="shared" si="1"/>
        <v>1.3900000000000006</v>
      </c>
      <c r="AE62" s="138">
        <f t="shared" si="2"/>
        <v>-8.5176085176085214E-2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42676</v>
      </c>
      <c r="X63" s="10">
        <v>24.79</v>
      </c>
      <c r="Y63" s="10">
        <v>25.11</v>
      </c>
      <c r="Z63" s="10">
        <v>24.56</v>
      </c>
      <c r="AA63" s="10">
        <v>24.7</v>
      </c>
      <c r="AB63" s="95">
        <v>5569300</v>
      </c>
      <c r="AC63" s="10">
        <v>24.42</v>
      </c>
      <c r="AD63" s="2">
        <f t="shared" si="1"/>
        <v>0.55000000000000071</v>
      </c>
      <c r="AE63" s="138">
        <f t="shared" si="2"/>
        <v>-7.7204388459974904E-3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42675</v>
      </c>
      <c r="X64" s="10">
        <v>24.15</v>
      </c>
      <c r="Y64" s="10">
        <v>25.01</v>
      </c>
      <c r="Z64" s="10">
        <v>23.92</v>
      </c>
      <c r="AA64" s="10">
        <v>24.89</v>
      </c>
      <c r="AB64" s="95">
        <v>7449100</v>
      </c>
      <c r="AC64" s="10">
        <v>24.61</v>
      </c>
      <c r="AD64" s="2">
        <f t="shared" si="1"/>
        <v>1.0899999999999999</v>
      </c>
      <c r="AE64" s="138">
        <f t="shared" si="2"/>
        <v>3.6647009267059882E-2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42674</v>
      </c>
      <c r="X65" s="10">
        <v>24.46</v>
      </c>
      <c r="Y65" s="10">
        <v>24.8</v>
      </c>
      <c r="Z65" s="10">
        <v>23.94</v>
      </c>
      <c r="AA65" s="10">
        <v>24.01</v>
      </c>
      <c r="AB65" s="95">
        <v>3501100</v>
      </c>
      <c r="AC65" s="10">
        <v>23.74</v>
      </c>
      <c r="AD65" s="2">
        <f t="shared" si="1"/>
        <v>0.85999999999999943</v>
      </c>
      <c r="AE65" s="138">
        <f t="shared" si="2"/>
        <v>-2.0627062706270682E-2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42671</v>
      </c>
      <c r="X66" s="10">
        <v>24.62</v>
      </c>
      <c r="Y66" s="10">
        <v>24.93</v>
      </c>
      <c r="Z66" s="10">
        <v>24.09</v>
      </c>
      <c r="AA66" s="10">
        <v>24.52</v>
      </c>
      <c r="AB66" s="95">
        <v>4721800</v>
      </c>
      <c r="AC66" s="10">
        <v>24.24</v>
      </c>
      <c r="AD66" s="2">
        <f t="shared" si="1"/>
        <v>0.83999999999999986</v>
      </c>
      <c r="AE66" s="138">
        <f t="shared" si="2"/>
        <v>-4.1237113402070591E-4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42670</v>
      </c>
      <c r="X67" s="10">
        <v>25.87</v>
      </c>
      <c r="Y67" s="10">
        <v>25.95</v>
      </c>
      <c r="Z67" s="10">
        <v>24.46</v>
      </c>
      <c r="AA67" s="10">
        <v>24.53</v>
      </c>
      <c r="AB67" s="95">
        <v>4568300</v>
      </c>
      <c r="AC67" s="10">
        <v>24.25</v>
      </c>
      <c r="AD67" s="2">
        <f>Y67-Z67</f>
        <v>1.4899999999999984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42669</v>
      </c>
      <c r="X68" s="10">
        <v>25.45</v>
      </c>
      <c r="Y68" s="10">
        <v>26</v>
      </c>
      <c r="Z68" s="10">
        <v>25.24</v>
      </c>
      <c r="AA68" s="10">
        <v>25.55</v>
      </c>
      <c r="AB68" s="95">
        <v>4572000</v>
      </c>
      <c r="AC68" s="10">
        <v>25.26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340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429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42766</v>
      </c>
      <c r="X2" s="10">
        <v>63.8</v>
      </c>
      <c r="Y2" s="10">
        <v>64.5</v>
      </c>
      <c r="Z2" s="10">
        <v>63.45</v>
      </c>
      <c r="AA2" s="10">
        <v>64.48</v>
      </c>
      <c r="AB2" s="95">
        <v>5645200</v>
      </c>
      <c r="AC2" s="10">
        <v>64.48</v>
      </c>
      <c r="AD2" s="2">
        <f>Y2-Z2</f>
        <v>1.0499999999999972</v>
      </c>
      <c r="AE2" s="138">
        <f>AC2/AC3-1</f>
        <v>5.6144728633811258E-3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42765</v>
      </c>
      <c r="X3" s="10">
        <v>63.7</v>
      </c>
      <c r="Y3" s="10">
        <v>64.14</v>
      </c>
      <c r="Z3" s="10">
        <v>63.49</v>
      </c>
      <c r="AA3" s="10">
        <v>64.12</v>
      </c>
      <c r="AB3" s="95">
        <v>5207700</v>
      </c>
      <c r="AC3" s="10">
        <v>64.12</v>
      </c>
      <c r="AD3" s="2">
        <f t="shared" ref="AD3:AD66" si="1">Y3-Z3</f>
        <v>0.64999999999999858</v>
      </c>
      <c r="AE3" s="138">
        <f t="shared" ref="AE3:AE66" si="2">AC3/AC4-1</f>
        <v>6.59340659340657E-3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63.67</v>
      </c>
      <c r="R4" s="529">
        <v>-1.26E-2</v>
      </c>
      <c r="T4" s="163">
        <v>42633</v>
      </c>
      <c r="U4" s="1" t="s">
        <v>290</v>
      </c>
      <c r="W4" s="133">
        <v>42762</v>
      </c>
      <c r="X4" s="10">
        <v>64.55</v>
      </c>
      <c r="Y4" s="10">
        <v>64.77</v>
      </c>
      <c r="Z4" s="10">
        <v>62.94</v>
      </c>
      <c r="AA4" s="10">
        <v>63.7</v>
      </c>
      <c r="AB4" s="95">
        <v>7452400</v>
      </c>
      <c r="AC4" s="10">
        <v>63.7</v>
      </c>
      <c r="AD4" s="2">
        <f t="shared" si="1"/>
        <v>1.8299999999999983</v>
      </c>
      <c r="AE4" s="138">
        <f t="shared" si="2"/>
        <v>-7.3242948418263953E-3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1910.1000000000001</v>
      </c>
      <c r="T5" t="s">
        <v>381</v>
      </c>
      <c r="W5" s="133">
        <v>42761</v>
      </c>
      <c r="X5" s="10">
        <v>64.849999999999994</v>
      </c>
      <c r="Y5" s="10">
        <v>64.91</v>
      </c>
      <c r="Z5" s="10">
        <v>64.12</v>
      </c>
      <c r="AA5" s="10">
        <v>64.17</v>
      </c>
      <c r="AB5" s="95">
        <v>4379500</v>
      </c>
      <c r="AC5" s="10">
        <v>64.17</v>
      </c>
      <c r="AD5" s="2">
        <f t="shared" si="1"/>
        <v>0.78999999999999204</v>
      </c>
      <c r="AE5" s="138">
        <f t="shared" si="2"/>
        <v>-1.2769230769230755E-2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42760</v>
      </c>
      <c r="X6" s="10">
        <v>64.73</v>
      </c>
      <c r="Y6" s="10">
        <v>65.17</v>
      </c>
      <c r="Z6" s="10">
        <v>64.66</v>
      </c>
      <c r="AA6" s="10">
        <v>65</v>
      </c>
      <c r="AB6" s="95">
        <v>5669800</v>
      </c>
      <c r="AC6" s="10">
        <v>65</v>
      </c>
      <c r="AD6" s="2">
        <f t="shared" si="1"/>
        <v>0.51000000000000512</v>
      </c>
      <c r="AE6" s="138">
        <f t="shared" si="2"/>
        <v>9.1600683123738147E-3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-30.299999999999955</v>
      </c>
      <c r="R7" s="30">
        <v>42786</v>
      </c>
      <c r="W7" s="133">
        <v>42759</v>
      </c>
      <c r="X7" s="10">
        <v>63.85</v>
      </c>
      <c r="Y7" s="10">
        <v>64.42</v>
      </c>
      <c r="Z7" s="10">
        <v>63.61</v>
      </c>
      <c r="AA7" s="10">
        <v>64.41</v>
      </c>
      <c r="AB7" s="95">
        <v>6075500</v>
      </c>
      <c r="AC7" s="10">
        <v>64.41</v>
      </c>
      <c r="AD7" s="2">
        <f t="shared" si="1"/>
        <v>0.81000000000000227</v>
      </c>
      <c r="AE7" s="138">
        <f t="shared" si="2"/>
        <v>8.7705559906028352E-3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-30.299999999999955</v>
      </c>
      <c r="W8" s="133">
        <v>42758</v>
      </c>
      <c r="X8" s="10">
        <v>64.069999999999993</v>
      </c>
      <c r="Y8" s="10">
        <v>64.55</v>
      </c>
      <c r="Z8" s="10">
        <v>63.55</v>
      </c>
      <c r="AA8" s="10">
        <v>63.85</v>
      </c>
      <c r="AB8" s="95">
        <v>7836800</v>
      </c>
      <c r="AC8" s="10">
        <v>63.85</v>
      </c>
      <c r="AD8" s="2">
        <f t="shared" si="1"/>
        <v>1</v>
      </c>
      <c r="AE8" s="138">
        <f t="shared" si="2"/>
        <v>-3.900156006240163E-3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-1.5615337043908448E-2</v>
      </c>
      <c r="W9" s="133">
        <v>42755</v>
      </c>
      <c r="X9" s="10">
        <v>65.39</v>
      </c>
      <c r="Y9" s="10">
        <v>65.41</v>
      </c>
      <c r="Z9" s="10">
        <v>63.78</v>
      </c>
      <c r="AA9" s="10">
        <v>64.099999999999994</v>
      </c>
      <c r="AB9" s="95">
        <v>12839300</v>
      </c>
      <c r="AC9" s="10">
        <v>64.099999999999994</v>
      </c>
      <c r="AD9" s="2">
        <f t="shared" si="1"/>
        <v>1.6299999999999955</v>
      </c>
      <c r="AE9" s="138">
        <f t="shared" si="2"/>
        <v>-1.9727787123413498E-2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42754</v>
      </c>
      <c r="X10" s="10">
        <v>66.33</v>
      </c>
      <c r="Y10" s="10">
        <v>66.88</v>
      </c>
      <c r="Z10" s="10">
        <v>65.06</v>
      </c>
      <c r="AA10" s="10">
        <v>65.39</v>
      </c>
      <c r="AB10" s="95">
        <v>12244100</v>
      </c>
      <c r="AC10" s="10">
        <v>65.39</v>
      </c>
      <c r="AD10" s="2">
        <f t="shared" si="1"/>
        <v>1.8199999999999932</v>
      </c>
      <c r="AE10" s="138">
        <f t="shared" si="2"/>
        <v>-2.1839940164547378E-2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3.7400000000000003E-2</v>
      </c>
      <c r="W11" s="133">
        <v>42753</v>
      </c>
      <c r="X11" s="10">
        <v>68</v>
      </c>
      <c r="Y11" s="10">
        <v>68</v>
      </c>
      <c r="Z11" s="10">
        <v>66.349999999999994</v>
      </c>
      <c r="AA11" s="10">
        <v>66.849999999999994</v>
      </c>
      <c r="AB11" s="95">
        <v>19014500</v>
      </c>
      <c r="AC11" s="10">
        <v>66.849999999999994</v>
      </c>
      <c r="AD11" s="2">
        <f t="shared" si="1"/>
        <v>1.6500000000000057</v>
      </c>
      <c r="AE11" s="138">
        <f t="shared" si="2"/>
        <v>-5.7654355793628431E-2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42752</v>
      </c>
      <c r="X12" s="10">
        <v>70.760000000000005</v>
      </c>
      <c r="Y12" s="10">
        <v>72.08</v>
      </c>
      <c r="Z12" s="10">
        <v>70.63</v>
      </c>
      <c r="AA12" s="10">
        <v>70.94</v>
      </c>
      <c r="AB12" s="95">
        <v>5424700</v>
      </c>
      <c r="AC12" s="10">
        <v>70.94</v>
      </c>
      <c r="AD12" s="2">
        <f t="shared" si="1"/>
        <v>1.4500000000000028</v>
      </c>
      <c r="AE12" s="138">
        <f t="shared" si="2"/>
        <v>1.0685282803818197E-2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42748</v>
      </c>
      <c r="X13" s="10">
        <v>71.069999999999993</v>
      </c>
      <c r="Y13" s="10">
        <v>71.38</v>
      </c>
      <c r="Z13" s="10">
        <v>70.03</v>
      </c>
      <c r="AA13" s="10">
        <v>70.19</v>
      </c>
      <c r="AB13" s="95">
        <v>5332300</v>
      </c>
      <c r="AC13" s="10">
        <v>70.19</v>
      </c>
      <c r="AD13" s="2">
        <f t="shared" si="1"/>
        <v>1.3499999999999943</v>
      </c>
      <c r="AE13" s="138">
        <f t="shared" si="2"/>
        <v>-1.4877192982456156E-2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42747</v>
      </c>
      <c r="X14" s="10">
        <v>71.430000000000007</v>
      </c>
      <c r="Y14" s="10">
        <v>71.709999999999994</v>
      </c>
      <c r="Z14" s="10">
        <v>70.790000000000006</v>
      </c>
      <c r="AA14" s="10">
        <v>71.25</v>
      </c>
      <c r="AB14" s="95">
        <v>4161400</v>
      </c>
      <c r="AC14" s="10">
        <v>71.25</v>
      </c>
      <c r="AD14" s="2">
        <f t="shared" si="1"/>
        <v>0.91999999999998749</v>
      </c>
      <c r="AE14" s="138">
        <f t="shared" si="2"/>
        <v>-5.0272308336823945E-3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42746</v>
      </c>
      <c r="X15" s="10">
        <v>71.680000000000007</v>
      </c>
      <c r="Y15" s="10">
        <v>71.930000000000007</v>
      </c>
      <c r="Z15" s="10">
        <v>71.33</v>
      </c>
      <c r="AA15" s="10">
        <v>71.61</v>
      </c>
      <c r="AB15" s="95">
        <v>3471200</v>
      </c>
      <c r="AC15" s="10">
        <v>71.61</v>
      </c>
      <c r="AD15" s="2">
        <f t="shared" si="1"/>
        <v>0.60000000000000853</v>
      </c>
      <c r="AE15" s="138">
        <f t="shared" si="2"/>
        <v>2.5199496010079869E-3</v>
      </c>
    </row>
    <row r="16" spans="1:31" x14ac:dyDescent="0.25">
      <c r="G16" s="30"/>
      <c r="H16" s="72"/>
      <c r="W16" s="133">
        <v>42745</v>
      </c>
      <c r="X16" s="10">
        <v>71.38</v>
      </c>
      <c r="Y16" s="10">
        <v>72.010000000000005</v>
      </c>
      <c r="Z16" s="10">
        <v>71.010000000000005</v>
      </c>
      <c r="AA16" s="10">
        <v>71.430000000000007</v>
      </c>
      <c r="AB16" s="95">
        <v>4678000</v>
      </c>
      <c r="AC16" s="10">
        <v>71.430000000000007</v>
      </c>
      <c r="AD16" s="2">
        <f t="shared" si="1"/>
        <v>1</v>
      </c>
      <c r="AE16" s="138">
        <f t="shared" si="2"/>
        <v>0</v>
      </c>
    </row>
    <row r="17" spans="1:31" x14ac:dyDescent="0.25">
      <c r="G17" s="30"/>
      <c r="W17" s="133">
        <v>42744</v>
      </c>
      <c r="X17" s="10">
        <v>71.55</v>
      </c>
      <c r="Y17" s="10">
        <v>71.87</v>
      </c>
      <c r="Z17" s="10">
        <v>71.36</v>
      </c>
      <c r="AA17" s="10">
        <v>71.430000000000007</v>
      </c>
      <c r="AB17" s="95">
        <v>3807100</v>
      </c>
      <c r="AC17" s="10">
        <v>71.430000000000007</v>
      </c>
      <c r="AD17" s="2">
        <f t="shared" si="1"/>
        <v>0.51000000000000512</v>
      </c>
      <c r="AE17" s="138">
        <f t="shared" si="2"/>
        <v>-1.399776035833078E-4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42741</v>
      </c>
      <c r="X18" s="10">
        <v>71.98</v>
      </c>
      <c r="Y18" s="10">
        <v>72.23</v>
      </c>
      <c r="Z18" s="10">
        <v>71.180000000000007</v>
      </c>
      <c r="AA18" s="10">
        <v>71.44</v>
      </c>
      <c r="AB18" s="95">
        <v>5230000</v>
      </c>
      <c r="AC18" s="10">
        <v>71.44</v>
      </c>
      <c r="AD18" s="2">
        <f t="shared" si="1"/>
        <v>1.0499999999999972</v>
      </c>
      <c r="AE18" s="138">
        <f t="shared" si="2"/>
        <v>-1.5435501653803807E-2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42740</v>
      </c>
      <c r="X19" s="10">
        <v>72.33</v>
      </c>
      <c r="Y19" s="10">
        <v>72.72</v>
      </c>
      <c r="Z19" s="10">
        <v>70.849999999999994</v>
      </c>
      <c r="AA19" s="10">
        <v>72.56</v>
      </c>
      <c r="AB19" s="95">
        <v>7086000</v>
      </c>
      <c r="AC19" s="10">
        <v>72.56</v>
      </c>
      <c r="AD19" s="2">
        <f t="shared" si="1"/>
        <v>1.8700000000000045</v>
      </c>
      <c r="AE19" s="138">
        <f t="shared" si="2"/>
        <v>-1.6935374610486331E-2</v>
      </c>
    </row>
    <row r="20" spans="1:31" x14ac:dyDescent="0.25">
      <c r="W20" s="133">
        <v>42739</v>
      </c>
      <c r="X20" s="10">
        <v>73.099999999999994</v>
      </c>
      <c r="Y20" s="10">
        <v>74.239999999999995</v>
      </c>
      <c r="Z20" s="10">
        <v>73.099999999999994</v>
      </c>
      <c r="AA20" s="10">
        <v>73.81</v>
      </c>
      <c r="AB20" s="95">
        <v>5277000</v>
      </c>
      <c r="AC20" s="10">
        <v>73.81</v>
      </c>
      <c r="AD20" s="2">
        <f t="shared" si="1"/>
        <v>1.1400000000000006</v>
      </c>
      <c r="AE20" s="138">
        <f t="shared" si="2"/>
        <v>1.4570446735395315E-2</v>
      </c>
    </row>
    <row r="21" spans="1:31" x14ac:dyDescent="0.25">
      <c r="W21" s="133">
        <v>42738</v>
      </c>
      <c r="X21" s="10">
        <v>72.66</v>
      </c>
      <c r="Y21" s="10">
        <v>72.89</v>
      </c>
      <c r="Z21" s="10">
        <v>71.989999999999995</v>
      </c>
      <c r="AA21" s="10">
        <v>72.75</v>
      </c>
      <c r="AB21" s="95">
        <v>3885600</v>
      </c>
      <c r="AC21" s="10">
        <v>72.75</v>
      </c>
      <c r="AD21" s="2">
        <f t="shared" si="1"/>
        <v>0.90000000000000568</v>
      </c>
      <c r="AE21" s="138">
        <f t="shared" si="2"/>
        <v>7.1992246988785702E-3</v>
      </c>
    </row>
    <row r="22" spans="1:31" x14ac:dyDescent="0.25">
      <c r="W22" s="133">
        <v>42734</v>
      </c>
      <c r="X22" s="10">
        <v>72.709999999999994</v>
      </c>
      <c r="Y22" s="10">
        <v>72.930000000000007</v>
      </c>
      <c r="Z22" s="10">
        <v>71.88</v>
      </c>
      <c r="AA22" s="10">
        <v>72.23</v>
      </c>
      <c r="AB22" s="95">
        <v>3030400</v>
      </c>
      <c r="AC22" s="10">
        <v>72.23</v>
      </c>
      <c r="AD22" s="2">
        <f t="shared" si="1"/>
        <v>1.0500000000000114</v>
      </c>
      <c r="AE22" s="138">
        <f t="shared" si="2"/>
        <v>-5.3704213715229931E-3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42733</v>
      </c>
      <c r="X23" s="10">
        <v>72.78</v>
      </c>
      <c r="Y23" s="10">
        <v>73.17</v>
      </c>
      <c r="Z23" s="10">
        <v>72.430000000000007</v>
      </c>
      <c r="AA23" s="10">
        <v>72.62</v>
      </c>
      <c r="AB23" s="95">
        <v>2795300</v>
      </c>
      <c r="AC23" s="10">
        <v>72.62</v>
      </c>
      <c r="AD23" s="2">
        <f t="shared" si="1"/>
        <v>0.73999999999999488</v>
      </c>
      <c r="AE23" s="138">
        <f t="shared" si="2"/>
        <v>-2.883427159137586E-3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42732</v>
      </c>
      <c r="X24" s="10">
        <v>73.75</v>
      </c>
      <c r="Y24" s="10">
        <v>73.98</v>
      </c>
      <c r="Z24" s="10">
        <v>72.75</v>
      </c>
      <c r="AA24" s="10">
        <v>72.83</v>
      </c>
      <c r="AB24" s="95">
        <v>2615300</v>
      </c>
      <c r="AC24" s="10">
        <v>72.83</v>
      </c>
      <c r="AD24" s="2">
        <f t="shared" si="1"/>
        <v>1.230000000000004</v>
      </c>
      <c r="AE24" s="138">
        <f t="shared" si="2"/>
        <v>-1.1804613297150657E-2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42731</v>
      </c>
      <c r="X25" s="10">
        <v>73.83</v>
      </c>
      <c r="Y25" s="10">
        <v>74.23</v>
      </c>
      <c r="Z25" s="10">
        <v>73.56</v>
      </c>
      <c r="AA25" s="10">
        <v>73.7</v>
      </c>
      <c r="AB25" s="95">
        <v>2199800</v>
      </c>
      <c r="AC25" s="10">
        <v>73.7</v>
      </c>
      <c r="AD25" s="2">
        <f t="shared" si="1"/>
        <v>0.67000000000000171</v>
      </c>
      <c r="AE25" s="138">
        <f t="shared" si="2"/>
        <v>2.7210884353741083E-3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42727</v>
      </c>
      <c r="X26" s="10">
        <v>73.98</v>
      </c>
      <c r="Y26" s="10">
        <v>74.48</v>
      </c>
      <c r="Z26" s="10">
        <v>73.290000000000006</v>
      </c>
      <c r="AA26" s="10">
        <v>73.5</v>
      </c>
      <c r="AB26" s="95">
        <v>3329300</v>
      </c>
      <c r="AC26" s="10">
        <v>73.5</v>
      </c>
      <c r="AD26" s="2">
        <f t="shared" si="1"/>
        <v>1.1899999999999977</v>
      </c>
      <c r="AE26" s="138">
        <f t="shared" si="2"/>
        <v>-3.2546786004881145E-3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42726</v>
      </c>
      <c r="X27" s="10">
        <v>76.849999999999994</v>
      </c>
      <c r="Y27" s="10">
        <v>77</v>
      </c>
      <c r="Z27" s="10">
        <v>73.41</v>
      </c>
      <c r="AA27" s="10">
        <v>73.739999999999995</v>
      </c>
      <c r="AB27" s="95">
        <v>8416800</v>
      </c>
      <c r="AC27" s="10">
        <v>73.739999999999995</v>
      </c>
      <c r="AD27" s="2">
        <f t="shared" si="1"/>
        <v>3.5900000000000034</v>
      </c>
      <c r="AE27" s="138">
        <f t="shared" si="2"/>
        <v>-4.395176973940107E-2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42725</v>
      </c>
      <c r="X28" s="10">
        <v>77.37</v>
      </c>
      <c r="Y28" s="10">
        <v>77.87</v>
      </c>
      <c r="Z28" s="10">
        <v>77.12</v>
      </c>
      <c r="AA28" s="10">
        <v>77.13</v>
      </c>
      <c r="AB28" s="95">
        <v>2132900</v>
      </c>
      <c r="AC28" s="10">
        <v>77.13</v>
      </c>
      <c r="AD28" s="2">
        <f t="shared" si="1"/>
        <v>0.75</v>
      </c>
      <c r="AE28" s="138">
        <f t="shared" si="2"/>
        <v>-6.6967160334837628E-3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42724</v>
      </c>
      <c r="X29" s="10">
        <v>77.349999999999994</v>
      </c>
      <c r="Y29" s="10">
        <v>78</v>
      </c>
      <c r="Z29" s="10">
        <v>77.260000000000005</v>
      </c>
      <c r="AA29" s="10">
        <v>77.650000000000006</v>
      </c>
      <c r="AB29" s="95">
        <v>3483500</v>
      </c>
      <c r="AC29" s="10">
        <v>77.650000000000006</v>
      </c>
      <c r="AD29" s="2">
        <f t="shared" si="1"/>
        <v>0.73999999999999488</v>
      </c>
      <c r="AE29" s="138">
        <f t="shared" si="2"/>
        <v>7.917964693665569E-3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42723</v>
      </c>
      <c r="X30" s="10">
        <v>76.58</v>
      </c>
      <c r="Y30" s="10">
        <v>77.64</v>
      </c>
      <c r="Z30" s="10">
        <v>76.52</v>
      </c>
      <c r="AA30" s="10">
        <v>77.040000000000006</v>
      </c>
      <c r="AB30" s="95">
        <v>2820900</v>
      </c>
      <c r="AC30" s="10">
        <v>77.040000000000006</v>
      </c>
      <c r="AD30" s="2">
        <f t="shared" si="1"/>
        <v>1.1200000000000045</v>
      </c>
      <c r="AE30" s="138">
        <f t="shared" si="2"/>
        <v>3.7785016286646655E-3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42720</v>
      </c>
      <c r="X31" s="10">
        <v>77.040000000000006</v>
      </c>
      <c r="Y31" s="10">
        <v>78.37</v>
      </c>
      <c r="Z31" s="10">
        <v>76.47</v>
      </c>
      <c r="AA31" s="10">
        <v>76.75</v>
      </c>
      <c r="AB31" s="95">
        <v>8105800</v>
      </c>
      <c r="AC31" s="10">
        <v>76.75</v>
      </c>
      <c r="AD31" s="2">
        <f t="shared" si="1"/>
        <v>1.9000000000000057</v>
      </c>
      <c r="AE31" s="138">
        <f t="shared" si="2"/>
        <v>-2.9877890361132975E-3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42719</v>
      </c>
      <c r="X32" s="10">
        <v>77.14</v>
      </c>
      <c r="Y32" s="10">
        <v>77.69</v>
      </c>
      <c r="Z32" s="10">
        <v>76.790000000000006</v>
      </c>
      <c r="AA32" s="10">
        <v>76.98</v>
      </c>
      <c r="AB32" s="95">
        <v>3909900</v>
      </c>
      <c r="AC32" s="10">
        <v>76.98</v>
      </c>
      <c r="AD32" s="2">
        <f t="shared" si="1"/>
        <v>0.89999999999999147</v>
      </c>
      <c r="AE32" s="138">
        <f t="shared" si="2"/>
        <v>-2.7205596579866764E-3</v>
      </c>
    </row>
    <row r="33" spans="15:31" x14ac:dyDescent="0.25">
      <c r="W33" s="133">
        <v>42718</v>
      </c>
      <c r="X33" s="10">
        <v>77.45</v>
      </c>
      <c r="Y33" s="10">
        <v>77.849999999999994</v>
      </c>
      <c r="Z33" s="10">
        <v>76.849999999999994</v>
      </c>
      <c r="AA33" s="10">
        <v>77.19</v>
      </c>
      <c r="AB33" s="95">
        <v>5972800</v>
      </c>
      <c r="AC33" s="10">
        <v>77.19</v>
      </c>
      <c r="AD33" s="2">
        <f t="shared" si="1"/>
        <v>1</v>
      </c>
      <c r="AE33" s="138">
        <f t="shared" si="2"/>
        <v>-6.1799922750097602E-3</v>
      </c>
    </row>
    <row r="34" spans="15:31" x14ac:dyDescent="0.25">
      <c r="W34" s="133">
        <v>42717</v>
      </c>
      <c r="X34" s="10">
        <v>77</v>
      </c>
      <c r="Y34" s="10">
        <v>78.06</v>
      </c>
      <c r="Z34" s="10">
        <v>76.489999999999995</v>
      </c>
      <c r="AA34" s="10">
        <v>77.67</v>
      </c>
      <c r="AB34" s="95">
        <v>4866700</v>
      </c>
      <c r="AC34" s="10">
        <v>77.67</v>
      </c>
      <c r="AD34" s="2">
        <f t="shared" si="1"/>
        <v>1.5700000000000074</v>
      </c>
      <c r="AE34" s="138">
        <f t="shared" si="2"/>
        <v>1.2118842845973532E-2</v>
      </c>
    </row>
    <row r="35" spans="15:31" x14ac:dyDescent="0.25">
      <c r="W35" s="133">
        <v>42716</v>
      </c>
      <c r="X35" s="10">
        <v>76.98</v>
      </c>
      <c r="Y35" s="10">
        <v>77.430000000000007</v>
      </c>
      <c r="Z35" s="10">
        <v>76.349999999999994</v>
      </c>
      <c r="AA35" s="10">
        <v>76.739999999999995</v>
      </c>
      <c r="AB35" s="95">
        <v>4444700</v>
      </c>
      <c r="AC35" s="10">
        <v>76.739999999999995</v>
      </c>
      <c r="AD35" s="2">
        <f t="shared" si="1"/>
        <v>1.0800000000000125</v>
      </c>
      <c r="AE35" s="138">
        <f t="shared" si="2"/>
        <v>-8.3990179609769733E-3</v>
      </c>
    </row>
    <row r="36" spans="15:31" x14ac:dyDescent="0.25">
      <c r="W36" s="133">
        <v>42713</v>
      </c>
      <c r="X36" s="10">
        <v>77.44</v>
      </c>
      <c r="Y36" s="10">
        <v>77.69</v>
      </c>
      <c r="Z36" s="10">
        <v>76.88</v>
      </c>
      <c r="AA36" s="10">
        <v>77.39</v>
      </c>
      <c r="AB36" s="95">
        <v>4018600</v>
      </c>
      <c r="AC36" s="10">
        <v>77.39</v>
      </c>
      <c r="AD36" s="2">
        <f t="shared" si="1"/>
        <v>0.81000000000000227</v>
      </c>
      <c r="AE36" s="138">
        <f t="shared" si="2"/>
        <v>-5.7810894141829827E-3</v>
      </c>
    </row>
    <row r="37" spans="15:31" x14ac:dyDescent="0.25">
      <c r="W37" s="133">
        <v>42712</v>
      </c>
      <c r="X37" s="10">
        <v>77.349999999999994</v>
      </c>
      <c r="Y37" s="10">
        <v>78.42</v>
      </c>
      <c r="Z37" s="10">
        <v>77.16</v>
      </c>
      <c r="AA37" s="10">
        <v>77.84</v>
      </c>
      <c r="AB37" s="95">
        <v>5049100</v>
      </c>
      <c r="AC37" s="10">
        <v>77.84</v>
      </c>
      <c r="AD37" s="2">
        <f t="shared" si="1"/>
        <v>1.2600000000000051</v>
      </c>
      <c r="AE37" s="138">
        <f t="shared" si="2"/>
        <v>1.1303105105885392E-2</v>
      </c>
    </row>
    <row r="38" spans="15:31" x14ac:dyDescent="0.25">
      <c r="W38" s="133">
        <v>42711</v>
      </c>
      <c r="X38" s="10">
        <v>76.790000000000006</v>
      </c>
      <c r="Y38" s="10">
        <v>77.180000000000007</v>
      </c>
      <c r="Z38" s="10">
        <v>76.099999999999994</v>
      </c>
      <c r="AA38" s="10">
        <v>76.97</v>
      </c>
      <c r="AB38" s="95">
        <v>6752800</v>
      </c>
      <c r="AC38" s="10">
        <v>76.97</v>
      </c>
      <c r="AD38" s="2">
        <f t="shared" si="1"/>
        <v>1.0800000000000125</v>
      </c>
      <c r="AE38" s="138">
        <f t="shared" si="2"/>
        <v>2.6051843167904654E-3</v>
      </c>
    </row>
    <row r="39" spans="15:31" x14ac:dyDescent="0.25">
      <c r="W39" s="133">
        <v>42710</v>
      </c>
      <c r="X39" s="10">
        <v>76.91</v>
      </c>
      <c r="Y39" s="10">
        <v>77.08</v>
      </c>
      <c r="Z39" s="10">
        <v>76.05</v>
      </c>
      <c r="AA39" s="10">
        <v>76.77</v>
      </c>
      <c r="AB39" s="95">
        <v>7675100</v>
      </c>
      <c r="AC39" s="10">
        <v>76.77</v>
      </c>
      <c r="AD39" s="2">
        <f t="shared" si="1"/>
        <v>1.0300000000000011</v>
      </c>
      <c r="AE39" s="138">
        <f t="shared" si="2"/>
        <v>-2.7279812938426629E-3</v>
      </c>
    </row>
    <row r="40" spans="15:31" ht="20.25" thickBot="1" x14ac:dyDescent="0.35">
      <c r="O40" s="636" t="s">
        <v>78</v>
      </c>
      <c r="P40" s="636"/>
      <c r="W40" s="133">
        <v>42709</v>
      </c>
      <c r="X40" s="10">
        <v>78.010000000000005</v>
      </c>
      <c r="Y40" s="10">
        <v>78.08</v>
      </c>
      <c r="Z40" s="10">
        <v>76.8</v>
      </c>
      <c r="AA40" s="10">
        <v>76.98</v>
      </c>
      <c r="AB40" s="95">
        <v>7128800</v>
      </c>
      <c r="AC40" s="10">
        <v>76.98</v>
      </c>
      <c r="AD40" s="2">
        <f t="shared" si="1"/>
        <v>1.2800000000000011</v>
      </c>
      <c r="AE40" s="138">
        <f t="shared" si="2"/>
        <v>-1.2317167051578037E-2</v>
      </c>
    </row>
    <row r="41" spans="15:31" ht="15.75" thickTop="1" x14ac:dyDescent="0.25">
      <c r="O41" s="83">
        <v>1.1000000000000001</v>
      </c>
      <c r="P41" s="83">
        <f>O41*$Q$4</f>
        <v>70.037000000000006</v>
      </c>
      <c r="Q41" s="2"/>
      <c r="W41" s="133">
        <v>42706</v>
      </c>
      <c r="X41" s="10">
        <v>77.239999999999995</v>
      </c>
      <c r="Y41" s="10">
        <v>78.400000000000006</v>
      </c>
      <c r="Z41" s="10">
        <v>76.83</v>
      </c>
      <c r="AA41" s="10">
        <v>77.94</v>
      </c>
      <c r="AB41" s="95">
        <v>7517300</v>
      </c>
      <c r="AC41" s="10">
        <v>77.94</v>
      </c>
      <c r="AD41" s="2">
        <f t="shared" si="1"/>
        <v>1.5700000000000074</v>
      </c>
      <c r="AE41" s="138">
        <f t="shared" si="2"/>
        <v>1.5420200462605838E-3</v>
      </c>
    </row>
    <row r="42" spans="15:31" ht="20.25" thickBot="1" x14ac:dyDescent="0.35">
      <c r="O42" s="83">
        <v>1.0900000000000001</v>
      </c>
      <c r="P42" s="83">
        <f t="shared" ref="P42:P61" si="8">O42*$Q$4</f>
        <v>69.400300000000001</v>
      </c>
      <c r="Q42" s="2"/>
      <c r="T42" s="91" t="s">
        <v>113</v>
      </c>
      <c r="W42" s="133">
        <v>42705</v>
      </c>
      <c r="X42" s="10">
        <v>76.86</v>
      </c>
      <c r="Y42" s="10">
        <v>78.58</v>
      </c>
      <c r="Z42" s="10">
        <v>76.59</v>
      </c>
      <c r="AA42" s="10">
        <v>77.819999999999993</v>
      </c>
      <c r="AB42" s="95">
        <v>6643400</v>
      </c>
      <c r="AC42" s="10">
        <v>77.819999999999993</v>
      </c>
      <c r="AD42" s="2">
        <f t="shared" si="1"/>
        <v>1.9899999999999949</v>
      </c>
      <c r="AE42" s="138">
        <f t="shared" si="2"/>
        <v>7.5090626618332657E-3</v>
      </c>
    </row>
    <row r="43" spans="15:31" ht="15.75" thickTop="1" x14ac:dyDescent="0.25">
      <c r="O43" s="83">
        <v>1.08</v>
      </c>
      <c r="P43" s="83">
        <f t="shared" si="8"/>
        <v>68.763600000000011</v>
      </c>
      <c r="Q43" s="2"/>
      <c r="T43" s="128" t="s">
        <v>98</v>
      </c>
      <c r="U43" s="129">
        <v>64.48</v>
      </c>
      <c r="W43" s="133">
        <v>42704</v>
      </c>
      <c r="X43" s="10">
        <v>77.73</v>
      </c>
      <c r="Y43" s="10">
        <v>78.040000000000006</v>
      </c>
      <c r="Z43" s="10">
        <v>77.06</v>
      </c>
      <c r="AA43" s="10">
        <v>77.239999999999995</v>
      </c>
      <c r="AB43" s="95">
        <v>5674000</v>
      </c>
      <c r="AC43" s="10">
        <v>77.239999999999995</v>
      </c>
      <c r="AD43" s="2">
        <f t="shared" si="1"/>
        <v>0.98000000000000398</v>
      </c>
      <c r="AE43" s="138">
        <f t="shared" si="2"/>
        <v>-1.4921566126769537E-2</v>
      </c>
    </row>
    <row r="44" spans="15:31" x14ac:dyDescent="0.25">
      <c r="O44" s="83">
        <v>1.07</v>
      </c>
      <c r="P44" s="83">
        <f t="shared" si="8"/>
        <v>68.126900000000006</v>
      </c>
      <c r="Q44" s="2"/>
      <c r="T44" s="93" t="s">
        <v>99</v>
      </c>
      <c r="U44" s="130">
        <v>63.98</v>
      </c>
      <c r="W44" s="133">
        <v>42703</v>
      </c>
      <c r="X44" s="10">
        <v>78</v>
      </c>
      <c r="Y44" s="10">
        <v>78.69</v>
      </c>
      <c r="Z44" s="10">
        <v>77.75</v>
      </c>
      <c r="AA44" s="10">
        <v>78.41</v>
      </c>
      <c r="AB44" s="95">
        <v>4578000</v>
      </c>
      <c r="AC44" s="10">
        <v>78.41</v>
      </c>
      <c r="AD44" s="2">
        <f t="shared" si="1"/>
        <v>0.93999999999999773</v>
      </c>
      <c r="AE44" s="138">
        <f t="shared" si="2"/>
        <v>8.8780236747296737E-3</v>
      </c>
    </row>
    <row r="45" spans="15:31" x14ac:dyDescent="0.25">
      <c r="O45" s="83">
        <v>1.06</v>
      </c>
      <c r="P45" s="83">
        <f t="shared" si="8"/>
        <v>67.490200000000002</v>
      </c>
      <c r="Q45" s="2"/>
      <c r="T45" s="93" t="s">
        <v>100</v>
      </c>
      <c r="U45" s="130" t="s">
        <v>129</v>
      </c>
      <c r="W45" s="133">
        <v>42702</v>
      </c>
      <c r="X45" s="10">
        <v>78.37</v>
      </c>
      <c r="Y45" s="10">
        <v>78.94</v>
      </c>
      <c r="Z45" s="10">
        <v>77.5</v>
      </c>
      <c r="AA45" s="10">
        <v>77.72</v>
      </c>
      <c r="AB45" s="95">
        <v>5400400</v>
      </c>
      <c r="AC45" s="10">
        <v>77.72</v>
      </c>
      <c r="AD45" s="2">
        <f t="shared" si="1"/>
        <v>1.4399999999999977</v>
      </c>
      <c r="AE45" s="138">
        <f t="shared" si="2"/>
        <v>-1.132171479455546E-2</v>
      </c>
    </row>
    <row r="46" spans="15:31" x14ac:dyDescent="0.25">
      <c r="O46" s="83">
        <v>1.05</v>
      </c>
      <c r="P46" s="83">
        <f t="shared" si="8"/>
        <v>66.853500000000011</v>
      </c>
      <c r="Q46" s="2"/>
      <c r="T46" s="93" t="s">
        <v>101</v>
      </c>
      <c r="U46" s="130" t="s">
        <v>129</v>
      </c>
      <c r="W46" s="133">
        <v>42699</v>
      </c>
      <c r="X46" s="10">
        <v>78.849999999999994</v>
      </c>
      <c r="Y46" s="10">
        <v>79.33</v>
      </c>
      <c r="Z46" s="10">
        <v>78.42</v>
      </c>
      <c r="AA46" s="10">
        <v>78.61</v>
      </c>
      <c r="AB46" s="95">
        <v>2538900</v>
      </c>
      <c r="AC46" s="10">
        <v>78.61</v>
      </c>
      <c r="AD46" s="2">
        <f t="shared" si="1"/>
        <v>0.90999999999999659</v>
      </c>
      <c r="AE46" s="138">
        <f t="shared" si="2"/>
        <v>1.6564729867480921E-3</v>
      </c>
    </row>
    <row r="47" spans="15:31" x14ac:dyDescent="0.25">
      <c r="O47" s="83">
        <v>1.04</v>
      </c>
      <c r="P47" s="83">
        <f t="shared" si="8"/>
        <v>66.216800000000006</v>
      </c>
      <c r="Q47" s="2"/>
      <c r="T47" s="93" t="s">
        <v>102</v>
      </c>
      <c r="U47" s="130">
        <v>73.849999999999994</v>
      </c>
      <c r="W47" s="133">
        <v>42697</v>
      </c>
      <c r="X47" s="10">
        <v>77.930000000000007</v>
      </c>
      <c r="Y47" s="10">
        <v>78.959999999999994</v>
      </c>
      <c r="Z47" s="10">
        <v>77.58</v>
      </c>
      <c r="AA47" s="10">
        <v>78.48</v>
      </c>
      <c r="AB47" s="95">
        <v>6768400</v>
      </c>
      <c r="AC47" s="10">
        <v>78.48</v>
      </c>
      <c r="AD47" s="2">
        <f t="shared" si="1"/>
        <v>1.3799999999999955</v>
      </c>
      <c r="AE47" s="138">
        <f t="shared" si="2"/>
        <v>7.8335687684603084E-3</v>
      </c>
    </row>
    <row r="48" spans="15:31" x14ac:dyDescent="0.25">
      <c r="O48" s="83">
        <v>1.03</v>
      </c>
      <c r="P48" s="83">
        <f t="shared" si="8"/>
        <v>65.580100000000002</v>
      </c>
      <c r="Q48" s="2"/>
      <c r="T48" s="93" t="s">
        <v>103</v>
      </c>
      <c r="U48" s="130">
        <v>0.58471499999999998</v>
      </c>
      <c r="W48" s="133">
        <v>42696</v>
      </c>
      <c r="X48" s="10">
        <v>76.89</v>
      </c>
      <c r="Y48" s="10">
        <v>78.13</v>
      </c>
      <c r="Z48" s="10">
        <v>76.86</v>
      </c>
      <c r="AA48" s="10">
        <v>77.87</v>
      </c>
      <c r="AB48" s="95">
        <v>5796100</v>
      </c>
      <c r="AC48" s="10">
        <v>77.87</v>
      </c>
      <c r="AD48" s="2">
        <f t="shared" si="1"/>
        <v>1.269999999999996</v>
      </c>
      <c r="AE48" s="138">
        <f t="shared" si="2"/>
        <v>1.7775454188994955E-2</v>
      </c>
    </row>
    <row r="49" spans="15:31" x14ac:dyDescent="0.25">
      <c r="O49" s="83">
        <v>1.02</v>
      </c>
      <c r="P49" s="83">
        <f t="shared" si="8"/>
        <v>64.943399999999997</v>
      </c>
      <c r="Q49" s="2"/>
      <c r="T49" s="93" t="s">
        <v>104</v>
      </c>
      <c r="U49" s="130" t="s">
        <v>434</v>
      </c>
      <c r="W49" s="133">
        <v>42695</v>
      </c>
      <c r="X49" s="10">
        <v>76.12</v>
      </c>
      <c r="Y49" s="10">
        <v>76.81</v>
      </c>
      <c r="Z49" s="10">
        <v>76</v>
      </c>
      <c r="AA49" s="10">
        <v>76.510000000000005</v>
      </c>
      <c r="AB49" s="95">
        <v>4455300</v>
      </c>
      <c r="AC49" s="10">
        <v>76.510000000000005</v>
      </c>
      <c r="AD49" s="2">
        <f t="shared" si="1"/>
        <v>0.81000000000000227</v>
      </c>
      <c r="AE49" s="138">
        <f t="shared" si="2"/>
        <v>4.200026250164246E-3</v>
      </c>
    </row>
    <row r="50" spans="15:31" x14ac:dyDescent="0.25">
      <c r="O50" s="83">
        <v>1.01</v>
      </c>
      <c r="P50" s="83">
        <f t="shared" si="8"/>
        <v>64.306700000000006</v>
      </c>
      <c r="Q50" s="2"/>
      <c r="T50" s="93"/>
      <c r="U50" s="130"/>
      <c r="W50" s="133">
        <v>42692</v>
      </c>
      <c r="X50" s="10">
        <v>75.900000000000006</v>
      </c>
      <c r="Y50" s="10">
        <v>76.39</v>
      </c>
      <c r="Z50" s="10">
        <v>75.69</v>
      </c>
      <c r="AA50" s="10">
        <v>76.19</v>
      </c>
      <c r="AB50" s="95">
        <v>5719700</v>
      </c>
      <c r="AC50" s="10">
        <v>76.19</v>
      </c>
      <c r="AD50" s="2">
        <f t="shared" si="1"/>
        <v>0.70000000000000284</v>
      </c>
      <c r="AE50" s="138">
        <f t="shared" si="2"/>
        <v>7.8812557467489164E-4</v>
      </c>
    </row>
    <row r="51" spans="15:31" x14ac:dyDescent="0.25">
      <c r="O51" s="83">
        <v>1</v>
      </c>
      <c r="P51" s="83">
        <f t="shared" si="8"/>
        <v>63.67</v>
      </c>
      <c r="Q51" s="2"/>
      <c r="T51" s="93" t="s">
        <v>105</v>
      </c>
      <c r="U51" s="130" t="s">
        <v>627</v>
      </c>
      <c r="W51" s="133">
        <v>42691</v>
      </c>
      <c r="X51" s="10">
        <v>76.180000000000007</v>
      </c>
      <c r="Y51" s="10">
        <v>76.430000000000007</v>
      </c>
      <c r="Z51" s="10">
        <v>75.400000000000006</v>
      </c>
      <c r="AA51" s="10">
        <v>76.13</v>
      </c>
      <c r="AB51" s="95">
        <v>8040700</v>
      </c>
      <c r="AC51" s="10">
        <v>76.13</v>
      </c>
      <c r="AD51" s="2">
        <f t="shared" si="1"/>
        <v>1.0300000000000011</v>
      </c>
      <c r="AE51" s="138">
        <f t="shared" si="2"/>
        <v>1.3152702880441236E-3</v>
      </c>
    </row>
    <row r="52" spans="15:31" x14ac:dyDescent="0.25">
      <c r="O52" s="83">
        <v>0.99</v>
      </c>
      <c r="P52" s="83">
        <f t="shared" si="8"/>
        <v>63.033300000000004</v>
      </c>
      <c r="Q52" s="2"/>
      <c r="T52" s="93" t="s">
        <v>106</v>
      </c>
      <c r="U52" s="130" t="s">
        <v>496</v>
      </c>
      <c r="W52" s="133">
        <v>42690</v>
      </c>
      <c r="X52" s="10">
        <v>77.5</v>
      </c>
      <c r="Y52" s="10">
        <v>78.3</v>
      </c>
      <c r="Z52" s="10">
        <v>75.56</v>
      </c>
      <c r="AA52" s="10">
        <v>76.03</v>
      </c>
      <c r="AB52" s="95">
        <v>21918700</v>
      </c>
      <c r="AC52" s="10">
        <v>76.03</v>
      </c>
      <c r="AD52" s="2">
        <f t="shared" si="1"/>
        <v>2.7399999999999949</v>
      </c>
      <c r="AE52" s="138">
        <f t="shared" si="2"/>
        <v>6.4249720044792902E-2</v>
      </c>
    </row>
    <row r="53" spans="15:31" x14ac:dyDescent="0.25">
      <c r="O53" s="83">
        <v>0.98</v>
      </c>
      <c r="P53" s="83">
        <f t="shared" si="8"/>
        <v>62.396599999999999</v>
      </c>
      <c r="Q53" s="2"/>
      <c r="T53" s="93" t="s">
        <v>107</v>
      </c>
      <c r="U53" s="131">
        <v>5307383</v>
      </c>
      <c r="W53" s="133">
        <v>42689</v>
      </c>
      <c r="X53" s="10">
        <v>72.31</v>
      </c>
      <c r="Y53" s="10">
        <v>72.37</v>
      </c>
      <c r="Z53" s="10">
        <v>71.17</v>
      </c>
      <c r="AA53" s="10">
        <v>71.44</v>
      </c>
      <c r="AB53" s="95">
        <v>7708300</v>
      </c>
      <c r="AC53" s="10">
        <v>71.44</v>
      </c>
      <c r="AD53" s="2">
        <f t="shared" si="1"/>
        <v>1.2000000000000028</v>
      </c>
      <c r="AE53" s="138">
        <f t="shared" si="2"/>
        <v>-1.0115006235277835E-2</v>
      </c>
    </row>
    <row r="54" spans="15:31" x14ac:dyDescent="0.25">
      <c r="O54" s="83">
        <v>0.97</v>
      </c>
      <c r="P54" s="83">
        <f t="shared" si="8"/>
        <v>61.759900000000002</v>
      </c>
      <c r="T54" s="93" t="s">
        <v>110</v>
      </c>
      <c r="U54" s="131">
        <v>6085160</v>
      </c>
      <c r="W54" s="133">
        <v>42688</v>
      </c>
      <c r="X54" s="10">
        <v>71.069999999999993</v>
      </c>
      <c r="Y54" s="10">
        <v>72.88</v>
      </c>
      <c r="Z54" s="10">
        <v>70.849999999999994</v>
      </c>
      <c r="AA54" s="10">
        <v>72.17</v>
      </c>
      <c r="AB54" s="95">
        <v>7455400</v>
      </c>
      <c r="AC54" s="10">
        <v>72.17</v>
      </c>
      <c r="AD54" s="2">
        <f t="shared" si="1"/>
        <v>2.0300000000000011</v>
      </c>
      <c r="AE54" s="138" t="e">
        <f t="shared" si="2"/>
        <v>#DIV/0!</v>
      </c>
    </row>
    <row r="55" spans="15:31" x14ac:dyDescent="0.25">
      <c r="O55" s="83">
        <v>0.96</v>
      </c>
      <c r="P55" s="83">
        <f t="shared" si="8"/>
        <v>61.123199999999997</v>
      </c>
      <c r="T55" s="93" t="s">
        <v>108</v>
      </c>
      <c r="U55" s="130" t="s">
        <v>628</v>
      </c>
      <c r="W55" s="133">
        <v>42688</v>
      </c>
      <c r="X55" s="10" t="s">
        <v>435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15:31" x14ac:dyDescent="0.25">
      <c r="O56" s="83">
        <v>0.95</v>
      </c>
      <c r="P56" s="83">
        <f t="shared" si="8"/>
        <v>60.486499999999999</v>
      </c>
      <c r="T56" s="93" t="s">
        <v>111</v>
      </c>
      <c r="U56" s="130">
        <v>11.33</v>
      </c>
      <c r="W56" s="133">
        <v>42685</v>
      </c>
      <c r="X56" s="10">
        <v>70.430000000000007</v>
      </c>
      <c r="Y56" s="10">
        <v>71.540000000000006</v>
      </c>
      <c r="Z56" s="10">
        <v>70.2</v>
      </c>
      <c r="AA56" s="10">
        <v>71.349999999999994</v>
      </c>
      <c r="AB56" s="95">
        <v>5330600</v>
      </c>
      <c r="AC56" s="10">
        <v>70.75</v>
      </c>
      <c r="AD56" s="2">
        <f t="shared" si="1"/>
        <v>1.3400000000000034</v>
      </c>
      <c r="AE56" s="138">
        <f t="shared" si="2"/>
        <v>1.1436740528949274E-2</v>
      </c>
    </row>
    <row r="57" spans="15:31" x14ac:dyDescent="0.25">
      <c r="O57" s="83">
        <v>0.94</v>
      </c>
      <c r="P57" s="83">
        <f t="shared" si="8"/>
        <v>59.849799999999995</v>
      </c>
      <c r="T57" s="93" t="s">
        <v>112</v>
      </c>
      <c r="U57" s="130">
        <v>5.62</v>
      </c>
      <c r="W57" s="133">
        <v>42684</v>
      </c>
      <c r="X57" s="10">
        <v>69.67</v>
      </c>
      <c r="Y57" s="10">
        <v>72.2</v>
      </c>
      <c r="Z57" s="10">
        <v>69.39</v>
      </c>
      <c r="AA57" s="10">
        <v>70.540000000000006</v>
      </c>
      <c r="AB57" s="95">
        <v>9639100</v>
      </c>
      <c r="AC57" s="10">
        <v>69.95</v>
      </c>
      <c r="AD57" s="2">
        <f t="shared" si="1"/>
        <v>2.8100000000000023</v>
      </c>
      <c r="AE57" s="138">
        <f t="shared" si="2"/>
        <v>2.5208852410962823E-2</v>
      </c>
    </row>
    <row r="58" spans="15:31" x14ac:dyDescent="0.25">
      <c r="O58" s="83">
        <v>0.93</v>
      </c>
      <c r="P58" s="83">
        <f t="shared" si="8"/>
        <v>59.213100000000004</v>
      </c>
      <c r="T58" s="93" t="s">
        <v>109</v>
      </c>
      <c r="U58" s="130" t="s">
        <v>629</v>
      </c>
      <c r="W58" s="133">
        <v>42683</v>
      </c>
      <c r="X58" s="10">
        <v>66.290000000000006</v>
      </c>
      <c r="Y58" s="10">
        <v>69.25</v>
      </c>
      <c r="Z58" s="10">
        <v>66.010000000000005</v>
      </c>
      <c r="AA58" s="10">
        <v>68.81</v>
      </c>
      <c r="AB58" s="95">
        <v>9570700</v>
      </c>
      <c r="AC58" s="10">
        <v>68.23</v>
      </c>
      <c r="AD58" s="2">
        <f t="shared" si="1"/>
        <v>3.2399999999999949</v>
      </c>
      <c r="AE58" s="138">
        <f t="shared" si="2"/>
        <v>2.616934877425181E-2</v>
      </c>
    </row>
    <row r="59" spans="15:31" x14ac:dyDescent="0.25">
      <c r="O59" s="83">
        <v>0.92</v>
      </c>
      <c r="P59" s="83">
        <f t="shared" si="8"/>
        <v>58.576400000000007</v>
      </c>
      <c r="W59" s="133">
        <v>42682</v>
      </c>
      <c r="X59" s="10">
        <v>67.36</v>
      </c>
      <c r="Y59" s="10">
        <v>67.739999999999995</v>
      </c>
      <c r="Z59" s="10">
        <v>66.650000000000006</v>
      </c>
      <c r="AA59" s="10">
        <v>67.05</v>
      </c>
      <c r="AB59" s="95">
        <v>5097500</v>
      </c>
      <c r="AC59" s="10">
        <v>66.489999999999995</v>
      </c>
      <c r="AD59" s="2">
        <f t="shared" si="1"/>
        <v>1.0899999999999892</v>
      </c>
      <c r="AE59" s="138">
        <f t="shared" si="2"/>
        <v>-7.0191158900836381E-3</v>
      </c>
    </row>
    <row r="60" spans="15:31" x14ac:dyDescent="0.25">
      <c r="O60" s="83">
        <v>0.91</v>
      </c>
      <c r="P60" s="83">
        <f t="shared" si="8"/>
        <v>57.939700000000002</v>
      </c>
      <c r="W60" s="133">
        <v>42681</v>
      </c>
      <c r="X60" s="10">
        <v>67.22</v>
      </c>
      <c r="Y60" s="10">
        <v>67.569999999999993</v>
      </c>
      <c r="Z60" s="10">
        <v>67.03</v>
      </c>
      <c r="AA60" s="10">
        <v>67.53</v>
      </c>
      <c r="AB60" s="95">
        <v>4777700</v>
      </c>
      <c r="AC60" s="10">
        <v>66.959999999999994</v>
      </c>
      <c r="AD60" s="2">
        <f t="shared" si="1"/>
        <v>0.53999999999999204</v>
      </c>
      <c r="AE60" s="138">
        <f t="shared" si="2"/>
        <v>1.5006821282401051E-2</v>
      </c>
    </row>
    <row r="61" spans="15:31" x14ac:dyDescent="0.25">
      <c r="O61" s="83">
        <v>0.9</v>
      </c>
      <c r="P61" s="83">
        <f t="shared" si="8"/>
        <v>57.303000000000004</v>
      </c>
      <c r="W61" s="133">
        <v>42678</v>
      </c>
      <c r="X61" s="10">
        <v>66.72</v>
      </c>
      <c r="Y61" s="10">
        <v>67.31</v>
      </c>
      <c r="Z61" s="10">
        <v>66.52</v>
      </c>
      <c r="AA61" s="10">
        <v>66.53</v>
      </c>
      <c r="AB61" s="95">
        <v>3937300</v>
      </c>
      <c r="AC61" s="10">
        <v>65.97</v>
      </c>
      <c r="AD61" s="2">
        <f t="shared" si="1"/>
        <v>0.79000000000000625</v>
      </c>
      <c r="AE61" s="138">
        <f t="shared" si="2"/>
        <v>-2.1176826501285717E-3</v>
      </c>
    </row>
    <row r="62" spans="15:31" x14ac:dyDescent="0.25">
      <c r="W62" s="133">
        <v>42677</v>
      </c>
      <c r="X62" s="10">
        <v>68.540000000000006</v>
      </c>
      <c r="Y62" s="10">
        <v>68.59</v>
      </c>
      <c r="Z62" s="10">
        <v>66.55</v>
      </c>
      <c r="AA62" s="10">
        <v>66.67</v>
      </c>
      <c r="AB62" s="95">
        <v>5068400</v>
      </c>
      <c r="AC62" s="10">
        <v>66.11</v>
      </c>
      <c r="AD62" s="2">
        <f t="shared" si="1"/>
        <v>2.0400000000000063</v>
      </c>
      <c r="AE62" s="138">
        <f t="shared" si="2"/>
        <v>-2.3341704830846521E-2</v>
      </c>
    </row>
    <row r="63" spans="15:31" x14ac:dyDescent="0.25">
      <c r="W63" s="133">
        <v>42676</v>
      </c>
      <c r="X63" s="10">
        <v>67.72</v>
      </c>
      <c r="Y63" s="10">
        <v>68.489999999999995</v>
      </c>
      <c r="Z63" s="10">
        <v>67.349999999999994</v>
      </c>
      <c r="AA63" s="10">
        <v>68.260000000000005</v>
      </c>
      <c r="AB63" s="95">
        <v>3970600</v>
      </c>
      <c r="AC63" s="10">
        <v>67.69</v>
      </c>
      <c r="AD63" s="2">
        <f t="shared" si="1"/>
        <v>1.1400000000000006</v>
      </c>
      <c r="AE63" s="138">
        <f t="shared" si="2"/>
        <v>7.1417943758369518E-3</v>
      </c>
    </row>
    <row r="64" spans="15:31" x14ac:dyDescent="0.25">
      <c r="W64" s="133">
        <v>42675</v>
      </c>
      <c r="X64" s="10">
        <v>68.66</v>
      </c>
      <c r="Y64" s="10">
        <v>68.83</v>
      </c>
      <c r="Z64" s="10">
        <v>67.400000000000006</v>
      </c>
      <c r="AA64" s="10">
        <v>67.78</v>
      </c>
      <c r="AB64" s="95">
        <v>4019500</v>
      </c>
      <c r="AC64" s="10">
        <v>67.209999999999994</v>
      </c>
      <c r="AD64" s="2">
        <f t="shared" si="1"/>
        <v>1.4299999999999926</v>
      </c>
      <c r="AE64" s="138">
        <f t="shared" si="2"/>
        <v>-1.3793103448276001E-2</v>
      </c>
    </row>
    <row r="65" spans="23:31" x14ac:dyDescent="0.25">
      <c r="W65" s="133">
        <v>42674</v>
      </c>
      <c r="X65" s="10">
        <v>68.78</v>
      </c>
      <c r="Y65" s="10">
        <v>69.25</v>
      </c>
      <c r="Z65" s="10">
        <v>68.510000000000005</v>
      </c>
      <c r="AA65" s="10">
        <v>68.73</v>
      </c>
      <c r="AB65" s="95">
        <v>3349500</v>
      </c>
      <c r="AC65" s="10">
        <v>68.150000000000006</v>
      </c>
      <c r="AD65" s="2">
        <f t="shared" si="1"/>
        <v>0.73999999999999488</v>
      </c>
      <c r="AE65" s="138">
        <f t="shared" si="2"/>
        <v>-1.465201465201349E-3</v>
      </c>
    </row>
    <row r="66" spans="23:31" x14ac:dyDescent="0.25">
      <c r="W66" s="133">
        <v>42671</v>
      </c>
      <c r="X66" s="10">
        <v>67.72</v>
      </c>
      <c r="Y66" s="10">
        <v>69.25</v>
      </c>
      <c r="Z66" s="10">
        <v>67.72</v>
      </c>
      <c r="AA66" s="10">
        <v>68.83</v>
      </c>
      <c r="AB66" s="95">
        <v>4114500</v>
      </c>
      <c r="AC66" s="10">
        <v>68.25</v>
      </c>
      <c r="AD66" s="2">
        <f t="shared" si="1"/>
        <v>1.5300000000000011</v>
      </c>
      <c r="AE66" s="138">
        <f t="shared" si="2"/>
        <v>1.7897091722595126E-2</v>
      </c>
    </row>
    <row r="67" spans="23:31" x14ac:dyDescent="0.25">
      <c r="W67" s="133">
        <v>42670</v>
      </c>
      <c r="X67" s="10">
        <v>68.59</v>
      </c>
      <c r="Y67" s="10">
        <v>68.78</v>
      </c>
      <c r="Z67" s="10">
        <v>67.489999999999995</v>
      </c>
      <c r="AA67" s="10">
        <v>67.62</v>
      </c>
      <c r="AB67" s="95">
        <v>3731200</v>
      </c>
      <c r="AC67" s="10">
        <v>67.05</v>
      </c>
      <c r="AD67" s="2">
        <f>Y67-Z67</f>
        <v>1.2900000000000063</v>
      </c>
      <c r="AE67" s="138" t="e">
        <f>AC67/#REF!-1</f>
        <v>#REF!</v>
      </c>
    </row>
    <row r="68" spans="23:31" x14ac:dyDescent="0.25">
      <c r="W68" s="133">
        <v>42669</v>
      </c>
      <c r="X68" s="10">
        <v>67.88</v>
      </c>
      <c r="Y68" s="10">
        <v>68.959999999999994</v>
      </c>
      <c r="Z68" s="10">
        <v>67.790000000000006</v>
      </c>
      <c r="AA68" s="10">
        <v>68.59</v>
      </c>
      <c r="AB68" s="95">
        <v>2846500</v>
      </c>
      <c r="AC68" s="10">
        <v>68.010000000000005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5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42766</v>
      </c>
      <c r="X2" s="10">
        <v>46.02</v>
      </c>
      <c r="Y2" s="10">
        <v>47.34</v>
      </c>
      <c r="Z2" s="10">
        <v>45.95</v>
      </c>
      <c r="AA2" s="10">
        <v>47.33</v>
      </c>
      <c r="AB2" s="95">
        <v>3916000</v>
      </c>
      <c r="AC2" s="10">
        <v>47.33</v>
      </c>
      <c r="AD2" s="2">
        <f>Y2-Z2</f>
        <v>1.3900000000000006</v>
      </c>
      <c r="AE2" s="138">
        <f>AC2/AC3-1</f>
        <v>2.2687986171132213E-2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47.45</v>
      </c>
      <c r="T3" s="1">
        <v>42312</v>
      </c>
      <c r="U3" t="s">
        <v>149</v>
      </c>
      <c r="W3" s="133">
        <v>42765</v>
      </c>
      <c r="X3" s="10">
        <v>46.1</v>
      </c>
      <c r="Y3" s="10">
        <v>46.3</v>
      </c>
      <c r="Z3" s="10">
        <v>45.52</v>
      </c>
      <c r="AA3" s="10">
        <v>46.28</v>
      </c>
      <c r="AB3" s="95">
        <v>3925400</v>
      </c>
      <c r="AC3" s="10">
        <v>46.28</v>
      </c>
      <c r="AD3" s="2">
        <f t="shared" ref="AD3:AD66" si="0">Y3-Z3</f>
        <v>0.77999999999999403</v>
      </c>
      <c r="AE3" s="138">
        <f t="shared" ref="AE3:AE66" si="1">AC3/AC4-1</f>
        <v>3.2516800346844565E-3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47.45</v>
      </c>
      <c r="R4" s="505">
        <v>2.5000000000000001E-3</v>
      </c>
      <c r="W4" s="133">
        <v>42762</v>
      </c>
      <c r="X4" s="10">
        <v>46.26</v>
      </c>
      <c r="Y4" s="10">
        <v>46.33</v>
      </c>
      <c r="Z4" s="10">
        <v>45.68</v>
      </c>
      <c r="AA4" s="10">
        <v>46.13</v>
      </c>
      <c r="AB4" s="95">
        <v>4259800</v>
      </c>
      <c r="AC4" s="10">
        <v>46.13</v>
      </c>
      <c r="AD4" s="2">
        <f t="shared" si="0"/>
        <v>0.64999999999999858</v>
      </c>
      <c r="AE4" s="138">
        <f t="shared" si="1"/>
        <v>-4.746494066882434E-3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46.86</v>
      </c>
      <c r="Y5" s="10">
        <v>47</v>
      </c>
      <c r="Z5" s="10">
        <v>46.18</v>
      </c>
      <c r="AA5" s="10">
        <v>46.35</v>
      </c>
      <c r="AB5" s="95">
        <v>3665300</v>
      </c>
      <c r="AC5" s="10">
        <v>46.35</v>
      </c>
      <c r="AD5" s="2">
        <f t="shared" si="0"/>
        <v>0.82000000000000028</v>
      </c>
      <c r="AE5" s="138">
        <f t="shared" si="1"/>
        <v>-1.2148337595907943E-2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47.36</v>
      </c>
      <c r="Y6" s="10">
        <v>47.54</v>
      </c>
      <c r="Z6" s="10">
        <v>46.75</v>
      </c>
      <c r="AA6" s="10">
        <v>46.92</v>
      </c>
      <c r="AB6" s="95">
        <v>5378600</v>
      </c>
      <c r="AC6" s="10">
        <v>46.92</v>
      </c>
      <c r="AD6" s="2">
        <f t="shared" si="0"/>
        <v>0.78999999999999915</v>
      </c>
      <c r="AE6" s="138">
        <f t="shared" si="1"/>
        <v>-5.510809665112304E-3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42759</v>
      </c>
      <c r="X7" s="10">
        <v>46.57</v>
      </c>
      <c r="Y7" s="10">
        <v>47.57</v>
      </c>
      <c r="Z7" s="10">
        <v>46.42</v>
      </c>
      <c r="AA7" s="10">
        <v>47.18</v>
      </c>
      <c r="AB7" s="95">
        <v>3762500</v>
      </c>
      <c r="AC7" s="10">
        <v>47.18</v>
      </c>
      <c r="AD7" s="2">
        <f t="shared" si="0"/>
        <v>1.1499999999999986</v>
      </c>
      <c r="AE7" s="138">
        <f t="shared" si="1"/>
        <v>1.6372253339077991E-2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42758</v>
      </c>
      <c r="X8" s="10">
        <v>45.91</v>
      </c>
      <c r="Y8" s="10">
        <v>46.57</v>
      </c>
      <c r="Z8" s="10">
        <v>45.75</v>
      </c>
      <c r="AA8" s="10">
        <v>46.42</v>
      </c>
      <c r="AB8" s="95">
        <v>3588600</v>
      </c>
      <c r="AC8" s="10">
        <v>46.42</v>
      </c>
      <c r="AD8" s="2">
        <f t="shared" si="0"/>
        <v>0.82000000000000028</v>
      </c>
      <c r="AE8" s="138">
        <f t="shared" si="1"/>
        <v>7.3784722222223209E-3</v>
      </c>
    </row>
    <row r="9" spans="1:41" x14ac:dyDescent="0.25">
      <c r="O9" s="11" t="s">
        <v>214</v>
      </c>
      <c r="Q9" s="138">
        <f>IF(Q2=0, 0, Q8/Q6)</f>
        <v>0</v>
      </c>
      <c r="W9" s="133">
        <v>42755</v>
      </c>
      <c r="X9" s="10">
        <v>46.29</v>
      </c>
      <c r="Y9" s="10">
        <v>46.72</v>
      </c>
      <c r="Z9" s="10">
        <v>45.88</v>
      </c>
      <c r="AA9" s="10">
        <v>46.08</v>
      </c>
      <c r="AB9" s="95">
        <v>3226700</v>
      </c>
      <c r="AC9" s="10">
        <v>46.08</v>
      </c>
      <c r="AD9" s="2">
        <f t="shared" si="0"/>
        <v>0.83999999999999631</v>
      </c>
      <c r="AE9" s="138">
        <f t="shared" si="1"/>
        <v>2.3928649118991618E-3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42754</v>
      </c>
      <c r="X10" s="10">
        <v>47.59</v>
      </c>
      <c r="Y10" s="10">
        <v>47.65</v>
      </c>
      <c r="Z10" s="10">
        <v>45.82</v>
      </c>
      <c r="AA10" s="10">
        <v>45.97</v>
      </c>
      <c r="AB10" s="95">
        <v>4074900</v>
      </c>
      <c r="AC10" s="10">
        <v>45.97</v>
      </c>
      <c r="AD10" s="2">
        <f t="shared" si="0"/>
        <v>1.8299999999999983</v>
      </c>
      <c r="AE10" s="138">
        <f t="shared" si="1"/>
        <v>-3.3228180862250212E-2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42753</v>
      </c>
      <c r="X11" s="10">
        <v>47.71</v>
      </c>
      <c r="Y11" s="10">
        <v>47.75</v>
      </c>
      <c r="Z11" s="10">
        <v>47.05</v>
      </c>
      <c r="AA11" s="10">
        <v>47.55</v>
      </c>
      <c r="AB11" s="95">
        <v>2855100</v>
      </c>
      <c r="AC11" s="10">
        <v>47.55</v>
      </c>
      <c r="AD11" s="2">
        <f t="shared" si="0"/>
        <v>0.70000000000000284</v>
      </c>
      <c r="AE11" s="138">
        <f t="shared" si="1"/>
        <v>-3.3535946342486689E-3</v>
      </c>
    </row>
    <row r="12" spans="1:41" x14ac:dyDescent="0.25">
      <c r="W12" s="133">
        <v>42752</v>
      </c>
      <c r="X12" s="10">
        <v>46.75</v>
      </c>
      <c r="Y12" s="10">
        <v>47.72</v>
      </c>
      <c r="Z12" s="10">
        <v>46.6</v>
      </c>
      <c r="AA12" s="10">
        <v>47.71</v>
      </c>
      <c r="AB12" s="95">
        <v>3270200</v>
      </c>
      <c r="AC12" s="10">
        <v>47.71</v>
      </c>
      <c r="AD12" s="2">
        <f t="shared" si="0"/>
        <v>1.1199999999999974</v>
      </c>
      <c r="AE12" s="138">
        <f t="shared" si="1"/>
        <v>1.5106382978723465E-2</v>
      </c>
    </row>
    <row r="13" spans="1:41" x14ac:dyDescent="0.25">
      <c r="W13" s="133">
        <v>42748</v>
      </c>
      <c r="X13" s="10">
        <v>47.02</v>
      </c>
      <c r="Y13" s="10">
        <v>47.4</v>
      </c>
      <c r="Z13" s="10">
        <v>46.74</v>
      </c>
      <c r="AA13" s="10">
        <v>47</v>
      </c>
      <c r="AB13" s="95">
        <v>3649300</v>
      </c>
      <c r="AC13" s="10">
        <v>47</v>
      </c>
      <c r="AD13" s="2">
        <f t="shared" si="0"/>
        <v>0.65999999999999659</v>
      </c>
      <c r="AE13" s="138">
        <f t="shared" si="1"/>
        <v>-2.5466893039048921E-3</v>
      </c>
    </row>
    <row r="14" spans="1:41" x14ac:dyDescent="0.25">
      <c r="W14" s="133">
        <v>42747</v>
      </c>
      <c r="X14" s="10">
        <v>46.65</v>
      </c>
      <c r="Y14" s="10">
        <v>47.32</v>
      </c>
      <c r="Z14" s="10">
        <v>46.55</v>
      </c>
      <c r="AA14" s="10">
        <v>47.12</v>
      </c>
      <c r="AB14" s="95">
        <v>3148500</v>
      </c>
      <c r="AC14" s="10">
        <v>47.12</v>
      </c>
      <c r="AD14" s="2">
        <f t="shared" si="0"/>
        <v>0.77000000000000313</v>
      </c>
      <c r="AE14" s="138">
        <f t="shared" si="1"/>
        <v>5.1194539249146409E-3</v>
      </c>
    </row>
    <row r="15" spans="1:41" x14ac:dyDescent="0.25">
      <c r="W15" s="133">
        <v>42746</v>
      </c>
      <c r="X15" s="10">
        <v>46.85</v>
      </c>
      <c r="Y15" s="10">
        <v>47.02</v>
      </c>
      <c r="Z15" s="10">
        <v>46.61</v>
      </c>
      <c r="AA15" s="10">
        <v>46.88</v>
      </c>
      <c r="AB15" s="95">
        <v>4391900</v>
      </c>
      <c r="AC15" s="10">
        <v>46.88</v>
      </c>
      <c r="AD15" s="2">
        <f t="shared" si="0"/>
        <v>0.41000000000000369</v>
      </c>
      <c r="AE15" s="138">
        <f t="shared" si="1"/>
        <v>-1.9161166702149623E-3</v>
      </c>
    </row>
    <row r="16" spans="1:41" x14ac:dyDescent="0.25">
      <c r="W16" s="133">
        <v>42745</v>
      </c>
      <c r="X16" s="10">
        <v>47.09</v>
      </c>
      <c r="Y16" s="10">
        <v>47.2</v>
      </c>
      <c r="Z16" s="10">
        <v>46.73</v>
      </c>
      <c r="AA16" s="10">
        <v>46.97</v>
      </c>
      <c r="AB16" s="95">
        <v>4216400</v>
      </c>
      <c r="AC16" s="10">
        <v>46.97</v>
      </c>
      <c r="AD16" s="2">
        <f t="shared" si="0"/>
        <v>0.47000000000000597</v>
      </c>
      <c r="AE16" s="138">
        <f t="shared" si="1"/>
        <v>6.3911376224967675E-4</v>
      </c>
    </row>
    <row r="17" spans="1:31" x14ac:dyDescent="0.25">
      <c r="W17" s="133">
        <v>42744</v>
      </c>
      <c r="X17" s="10">
        <v>46.67</v>
      </c>
      <c r="Y17" s="10">
        <v>47.13</v>
      </c>
      <c r="Z17" s="10">
        <v>46.53</v>
      </c>
      <c r="AA17" s="10">
        <v>46.94</v>
      </c>
      <c r="AB17" s="95">
        <v>3543600</v>
      </c>
      <c r="AC17" s="10">
        <v>46.94</v>
      </c>
      <c r="AD17" s="2">
        <f t="shared" si="0"/>
        <v>0.60000000000000142</v>
      </c>
      <c r="AE17" s="138">
        <f t="shared" si="1"/>
        <v>1.7072129748185727E-3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42741</v>
      </c>
      <c r="X18" s="10">
        <v>46.64</v>
      </c>
      <c r="Y18" s="10">
        <v>47.03</v>
      </c>
      <c r="Z18" s="10">
        <v>46.19</v>
      </c>
      <c r="AA18" s="10">
        <v>46.86</v>
      </c>
      <c r="AB18" s="95">
        <v>3605100</v>
      </c>
      <c r="AC18" s="10">
        <v>46.86</v>
      </c>
      <c r="AD18" s="2">
        <f t="shared" si="0"/>
        <v>0.84000000000000341</v>
      </c>
      <c r="AE18" s="138">
        <f t="shared" si="1"/>
        <v>3.8560411311054921E-3</v>
      </c>
    </row>
    <row r="19" spans="1:31" x14ac:dyDescent="0.25">
      <c r="G19" s="2"/>
      <c r="W19" s="133">
        <v>42740</v>
      </c>
      <c r="X19" s="10">
        <v>46.25</v>
      </c>
      <c r="Y19" s="10">
        <v>46.76</v>
      </c>
      <c r="Z19" s="10">
        <v>46.11</v>
      </c>
      <c r="AA19" s="10">
        <v>46.68</v>
      </c>
      <c r="AB19" s="95">
        <v>3151100</v>
      </c>
      <c r="AC19" s="10">
        <v>46.68</v>
      </c>
      <c r="AD19" s="2">
        <f t="shared" si="0"/>
        <v>0.64999999999999858</v>
      </c>
      <c r="AE19" s="138">
        <f t="shared" si="1"/>
        <v>3.6551279294776418E-3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42739</v>
      </c>
      <c r="X20" s="10">
        <v>45</v>
      </c>
      <c r="Y20" s="10">
        <v>46.61</v>
      </c>
      <c r="Z20" s="10">
        <v>44.98</v>
      </c>
      <c r="AA20" s="10">
        <v>46.51</v>
      </c>
      <c r="AB20" s="95">
        <v>5465300</v>
      </c>
      <c r="AC20" s="10">
        <v>46.51</v>
      </c>
      <c r="AD20" s="2">
        <f t="shared" si="0"/>
        <v>1.6300000000000026</v>
      </c>
      <c r="AE20" s="138">
        <f t="shared" si="1"/>
        <v>3.5396260017809267E-2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42738</v>
      </c>
      <c r="X21" s="10">
        <v>45</v>
      </c>
      <c r="Y21" s="10">
        <v>45.55</v>
      </c>
      <c r="Z21" s="10">
        <v>44.75</v>
      </c>
      <c r="AA21" s="10">
        <v>44.92</v>
      </c>
      <c r="AB21" s="95">
        <v>3827600</v>
      </c>
      <c r="AC21" s="10">
        <v>44.92</v>
      </c>
      <c r="AD21" s="2">
        <f t="shared" si="0"/>
        <v>0.79999999999999716</v>
      </c>
      <c r="AE21" s="138">
        <f t="shared" si="1"/>
        <v>6.0470324748040927E-3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42734</v>
      </c>
      <c r="X22" s="10">
        <v>45.43</v>
      </c>
      <c r="Y22" s="10">
        <v>45.43</v>
      </c>
      <c r="Z22" s="10">
        <v>44.5</v>
      </c>
      <c r="AA22" s="10">
        <v>44.65</v>
      </c>
      <c r="AB22" s="95">
        <v>2047000</v>
      </c>
      <c r="AC22" s="10">
        <v>44.65</v>
      </c>
      <c r="AD22" s="2">
        <f t="shared" si="0"/>
        <v>0.92999999999999972</v>
      </c>
      <c r="AE22" s="138">
        <f t="shared" si="1"/>
        <v>-1.4348785871964642E-2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42733</v>
      </c>
      <c r="X23" s="10">
        <v>45.31</v>
      </c>
      <c r="Y23" s="10">
        <v>45.49</v>
      </c>
      <c r="Z23" s="10">
        <v>44.98</v>
      </c>
      <c r="AA23" s="10">
        <v>45.3</v>
      </c>
      <c r="AB23" s="95">
        <v>1560600</v>
      </c>
      <c r="AC23" s="10">
        <v>45.3</v>
      </c>
      <c r="AD23" s="2">
        <f t="shared" si="0"/>
        <v>0.51000000000000512</v>
      </c>
      <c r="AE23" s="138">
        <f t="shared" si="1"/>
        <v>-1.5428697377121159E-3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42732</v>
      </c>
      <c r="X24" s="10">
        <v>45.75</v>
      </c>
      <c r="Y24" s="10">
        <v>45.84</v>
      </c>
      <c r="Z24" s="10">
        <v>45.3</v>
      </c>
      <c r="AA24" s="10">
        <v>45.37</v>
      </c>
      <c r="AB24" s="95">
        <v>1588200</v>
      </c>
      <c r="AC24" s="10">
        <v>45.37</v>
      </c>
      <c r="AD24" s="2">
        <f t="shared" si="0"/>
        <v>0.54000000000000625</v>
      </c>
      <c r="AE24" s="138">
        <f t="shared" si="1"/>
        <v>-2.6379424049242095E-3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42731</v>
      </c>
      <c r="X25" s="10">
        <v>45.55</v>
      </c>
      <c r="Y25" s="10">
        <v>45.62</v>
      </c>
      <c r="Z25" s="10">
        <v>45.26</v>
      </c>
      <c r="AA25" s="10">
        <v>45.49</v>
      </c>
      <c r="AB25" s="95">
        <v>1515200</v>
      </c>
      <c r="AC25" s="10">
        <v>45.49</v>
      </c>
      <c r="AD25" s="2">
        <f t="shared" si="0"/>
        <v>0.35999999999999943</v>
      </c>
      <c r="AE25" s="138">
        <f t="shared" si="1"/>
        <v>2.2031284423882358E-3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42727</v>
      </c>
      <c r="X26" s="10">
        <v>45.56</v>
      </c>
      <c r="Y26" s="10">
        <v>45.66</v>
      </c>
      <c r="Z26" s="10">
        <v>45.2</v>
      </c>
      <c r="AA26" s="10">
        <v>45.39</v>
      </c>
      <c r="AB26" s="95">
        <v>1808700</v>
      </c>
      <c r="AC26" s="10">
        <v>45.39</v>
      </c>
      <c r="AD26" s="2">
        <f t="shared" si="0"/>
        <v>0.45999999999999375</v>
      </c>
      <c r="AE26" s="138">
        <f t="shared" si="1"/>
        <v>-3.2938076416336726E-3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42726</v>
      </c>
      <c r="X27" s="10">
        <v>46.15</v>
      </c>
      <c r="Y27" s="10">
        <v>46.36</v>
      </c>
      <c r="Z27" s="10">
        <v>45.51</v>
      </c>
      <c r="AA27" s="10">
        <v>45.54</v>
      </c>
      <c r="AB27" s="95">
        <v>2591900</v>
      </c>
      <c r="AC27" s="10">
        <v>45.54</v>
      </c>
      <c r="AD27" s="2">
        <f t="shared" si="0"/>
        <v>0.85000000000000142</v>
      </c>
      <c r="AE27" s="138">
        <f t="shared" si="1"/>
        <v>-1.3645224171540016E-2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42725</v>
      </c>
      <c r="X28" s="10">
        <v>45.89</v>
      </c>
      <c r="Y28" s="10">
        <v>46.47</v>
      </c>
      <c r="Z28" s="10">
        <v>45.81</v>
      </c>
      <c r="AA28" s="10">
        <v>46.17</v>
      </c>
      <c r="AB28" s="95">
        <v>3422100</v>
      </c>
      <c r="AC28" s="10">
        <v>46.17</v>
      </c>
      <c r="AD28" s="2">
        <f t="shared" si="0"/>
        <v>0.65999999999999659</v>
      </c>
      <c r="AE28" s="138">
        <f t="shared" si="1"/>
        <v>1.2278009208506857E-2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42724</v>
      </c>
      <c r="X29" s="10">
        <v>45.78</v>
      </c>
      <c r="Y29" s="10">
        <v>46.08</v>
      </c>
      <c r="Z29" s="10">
        <v>45.47</v>
      </c>
      <c r="AA29" s="10">
        <v>45.61</v>
      </c>
      <c r="AB29" s="95">
        <v>4513900</v>
      </c>
      <c r="AC29" s="10">
        <v>45.61</v>
      </c>
      <c r="AD29" s="2">
        <f t="shared" si="0"/>
        <v>0.60999999999999943</v>
      </c>
      <c r="AE29" s="138">
        <f t="shared" si="1"/>
        <v>-1.9693654266959015E-3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42723</v>
      </c>
      <c r="X30" s="10">
        <v>46.16</v>
      </c>
      <c r="Y30" s="10">
        <v>46.39</v>
      </c>
      <c r="Z30" s="10">
        <v>45.49</v>
      </c>
      <c r="AA30" s="10">
        <v>45.7</v>
      </c>
      <c r="AB30" s="95">
        <v>3584700</v>
      </c>
      <c r="AC30" s="10">
        <v>45.7</v>
      </c>
      <c r="AD30" s="2">
        <f t="shared" si="0"/>
        <v>0.89999999999999858</v>
      </c>
      <c r="AE30" s="138">
        <f t="shared" si="1"/>
        <v>-1.039411000433077E-2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42720</v>
      </c>
      <c r="X31" s="10">
        <v>46.68</v>
      </c>
      <c r="Y31" s="10">
        <v>46.98</v>
      </c>
      <c r="Z31" s="10">
        <v>45.94</v>
      </c>
      <c r="AA31" s="10">
        <v>46.18</v>
      </c>
      <c r="AB31" s="95">
        <v>6415200</v>
      </c>
      <c r="AC31" s="10">
        <v>46.18</v>
      </c>
      <c r="AD31" s="2">
        <f t="shared" si="0"/>
        <v>1.0399999999999991</v>
      </c>
      <c r="AE31" s="138">
        <f t="shared" si="1"/>
        <v>-1.0711225364181676E-2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42719</v>
      </c>
      <c r="X32" s="10">
        <v>46.54</v>
      </c>
      <c r="Y32" s="10">
        <v>46.83</v>
      </c>
      <c r="Z32" s="10">
        <v>46.02</v>
      </c>
      <c r="AA32" s="10">
        <v>46.68</v>
      </c>
      <c r="AB32" s="95">
        <v>5862000</v>
      </c>
      <c r="AC32" s="10">
        <v>46.68</v>
      </c>
      <c r="AD32" s="2">
        <f t="shared" si="0"/>
        <v>0.80999999999999517</v>
      </c>
      <c r="AE32" s="138">
        <f t="shared" si="1"/>
        <v>8.5763293310470168E-4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42718</v>
      </c>
      <c r="X33" s="10">
        <v>47.36</v>
      </c>
      <c r="Y33" s="10">
        <v>47.62</v>
      </c>
      <c r="Z33" s="10">
        <v>46.56</v>
      </c>
      <c r="AA33" s="10">
        <v>46.64</v>
      </c>
      <c r="AB33" s="95">
        <v>5930500</v>
      </c>
      <c r="AC33" s="10">
        <v>46.64</v>
      </c>
      <c r="AD33" s="2">
        <f t="shared" si="0"/>
        <v>1.0599999999999952</v>
      </c>
      <c r="AE33" s="138">
        <f t="shared" si="1"/>
        <v>-1.3953488372092981E-2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42717</v>
      </c>
      <c r="X34" s="10">
        <v>47.65</v>
      </c>
      <c r="Y34" s="10">
        <v>48.02</v>
      </c>
      <c r="Z34" s="10">
        <v>47.05</v>
      </c>
      <c r="AA34" s="10">
        <v>47.3</v>
      </c>
      <c r="AB34" s="95">
        <v>6162400</v>
      </c>
      <c r="AC34" s="10">
        <v>47.3</v>
      </c>
      <c r="AD34" s="2">
        <f t="shared" si="0"/>
        <v>0.97000000000000597</v>
      </c>
      <c r="AE34" s="138">
        <f t="shared" si="1"/>
        <v>1.7641996557659301E-2</v>
      </c>
    </row>
    <row r="35" spans="1:31" x14ac:dyDescent="0.25">
      <c r="W35" s="133">
        <v>42716</v>
      </c>
      <c r="X35" s="10">
        <v>45.75</v>
      </c>
      <c r="Y35" s="10">
        <v>46.49</v>
      </c>
      <c r="Z35" s="10">
        <v>45.29</v>
      </c>
      <c r="AA35" s="10">
        <v>46.48</v>
      </c>
      <c r="AB35" s="95">
        <v>3654100</v>
      </c>
      <c r="AC35" s="10">
        <v>46.48</v>
      </c>
      <c r="AD35" s="2">
        <f t="shared" si="0"/>
        <v>1.2000000000000028</v>
      </c>
      <c r="AE35" s="138">
        <f t="shared" si="1"/>
        <v>2.0865363496595624E-2</v>
      </c>
    </row>
    <row r="36" spans="1:31" x14ac:dyDescent="0.25">
      <c r="L36" t="s">
        <v>215</v>
      </c>
      <c r="M36" s="2">
        <f>M50+K50-F50</f>
        <v>75.019999999999982</v>
      </c>
      <c r="W36" s="133">
        <v>42713</v>
      </c>
      <c r="X36" s="10">
        <v>45.16</v>
      </c>
      <c r="Y36" s="10">
        <v>45.83</v>
      </c>
      <c r="Z36" s="10">
        <v>45.08</v>
      </c>
      <c r="AA36" s="10">
        <v>45.53</v>
      </c>
      <c r="AB36" s="95">
        <v>5157600</v>
      </c>
      <c r="AC36" s="10">
        <v>45.53</v>
      </c>
      <c r="AD36" s="2">
        <f t="shared" si="0"/>
        <v>0.75</v>
      </c>
      <c r="AE36" s="138">
        <f t="shared" si="1"/>
        <v>7.5237884487719953E-3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42712</v>
      </c>
      <c r="X37" s="10">
        <v>45.62</v>
      </c>
      <c r="Y37" s="10">
        <v>45.65</v>
      </c>
      <c r="Z37" s="10">
        <v>44.71</v>
      </c>
      <c r="AA37" s="10">
        <v>45.19</v>
      </c>
      <c r="AB37" s="95">
        <v>6359800</v>
      </c>
      <c r="AC37" s="10">
        <v>45.19</v>
      </c>
      <c r="AD37" s="2">
        <f t="shared" si="0"/>
        <v>0.93999999999999773</v>
      </c>
      <c r="AE37" s="138">
        <f t="shared" si="1"/>
        <v>-1.0076670317634151E-2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42711</v>
      </c>
      <c r="X38" s="10">
        <v>45.51</v>
      </c>
      <c r="Y38" s="10">
        <v>45.92</v>
      </c>
      <c r="Z38" s="10">
        <v>44.24</v>
      </c>
      <c r="AA38" s="10">
        <v>45.65</v>
      </c>
      <c r="AB38" s="95">
        <v>5169100</v>
      </c>
      <c r="AC38" s="10">
        <v>45.65</v>
      </c>
      <c r="AD38" s="2">
        <f t="shared" si="0"/>
        <v>1.6799999999999997</v>
      </c>
      <c r="AE38" s="138">
        <f t="shared" si="1"/>
        <v>-6.567425569177221E-4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42710</v>
      </c>
      <c r="X39" s="10">
        <v>45.65</v>
      </c>
      <c r="Y39" s="10">
        <v>45.96</v>
      </c>
      <c r="Z39" s="10">
        <v>45.56</v>
      </c>
      <c r="AA39" s="10">
        <v>45.68</v>
      </c>
      <c r="AB39" s="95">
        <v>2854000</v>
      </c>
      <c r="AC39" s="10">
        <v>45.68</v>
      </c>
      <c r="AD39" s="2">
        <f t="shared" si="0"/>
        <v>0.39999999999999858</v>
      </c>
      <c r="AE39" s="138">
        <f t="shared" si="1"/>
        <v>-4.3763676148800279E-4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42709</v>
      </c>
      <c r="X40" s="10">
        <v>45.95</v>
      </c>
      <c r="Y40" s="10">
        <v>46.15</v>
      </c>
      <c r="Z40" s="10">
        <v>45.57</v>
      </c>
      <c r="AA40" s="10">
        <v>45.7</v>
      </c>
      <c r="AB40" s="95">
        <v>3109100</v>
      </c>
      <c r="AC40" s="10">
        <v>45.7</v>
      </c>
      <c r="AD40" s="2">
        <f t="shared" si="0"/>
        <v>0.57999999999999829</v>
      </c>
      <c r="AE40" s="138">
        <f t="shared" si="1"/>
        <v>4.378283712784814E-4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42706</v>
      </c>
      <c r="X41" s="10">
        <v>45.44</v>
      </c>
      <c r="Y41" s="10">
        <v>46.08</v>
      </c>
      <c r="Z41" s="10">
        <v>45.37</v>
      </c>
      <c r="AA41" s="10">
        <v>45.68</v>
      </c>
      <c r="AB41" s="95">
        <v>3020700</v>
      </c>
      <c r="AC41" s="10">
        <v>45.68</v>
      </c>
      <c r="AD41" s="2">
        <f t="shared" si="0"/>
        <v>0.71000000000000085</v>
      </c>
      <c r="AE41" s="138">
        <f t="shared" si="1"/>
        <v>5.2816901408450079E-3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42705</v>
      </c>
      <c r="X42" s="10">
        <v>46.87</v>
      </c>
      <c r="Y42" s="10">
        <v>46.99</v>
      </c>
      <c r="Z42" s="10">
        <v>45.26</v>
      </c>
      <c r="AA42" s="10">
        <v>45.44</v>
      </c>
      <c r="AB42" s="95">
        <v>5975700</v>
      </c>
      <c r="AC42" s="10">
        <v>45.44</v>
      </c>
      <c r="AD42" s="2">
        <f t="shared" si="0"/>
        <v>1.730000000000004</v>
      </c>
      <c r="AE42" s="138">
        <f t="shared" si="1"/>
        <v>-3.3397149542650495E-2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52.195000000000007</v>
      </c>
      <c r="Q43" s="34"/>
      <c r="R43" s="34"/>
      <c r="T43" s="128" t="s">
        <v>98</v>
      </c>
      <c r="U43" s="98">
        <v>47.33</v>
      </c>
      <c r="W43" s="133">
        <v>42704</v>
      </c>
      <c r="X43" s="10">
        <v>47.54</v>
      </c>
      <c r="Y43" s="10">
        <v>48.02</v>
      </c>
      <c r="Z43" s="10">
        <v>46.47</v>
      </c>
      <c r="AA43" s="10">
        <v>47.01</v>
      </c>
      <c r="AB43" s="95">
        <v>9100600</v>
      </c>
      <c r="AC43" s="10">
        <v>47.01</v>
      </c>
      <c r="AD43" s="2">
        <f t="shared" si="0"/>
        <v>1.5500000000000043</v>
      </c>
      <c r="AE43" s="138">
        <f t="shared" si="1"/>
        <v>-9.6903307352012025E-3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51.720500000000008</v>
      </c>
      <c r="Q44" s="34"/>
      <c r="R44" s="34"/>
      <c r="T44" s="93" t="s">
        <v>99</v>
      </c>
      <c r="U44" s="88">
        <v>47.3</v>
      </c>
      <c r="W44" s="133">
        <v>42703</v>
      </c>
      <c r="X44" s="10">
        <v>47.63</v>
      </c>
      <c r="Y44" s="10">
        <v>48.05</v>
      </c>
      <c r="Z44" s="10">
        <v>47.31</v>
      </c>
      <c r="AA44" s="10">
        <v>47.47</v>
      </c>
      <c r="AB44" s="95">
        <v>2614100</v>
      </c>
      <c r="AC44" s="10">
        <v>47.47</v>
      </c>
      <c r="AD44" s="2">
        <f t="shared" si="0"/>
        <v>0.73999999999999488</v>
      </c>
      <c r="AE44" s="138">
        <f t="shared" si="1"/>
        <v>-2.5215381382643898E-3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51.246000000000009</v>
      </c>
      <c r="Q45" s="34"/>
      <c r="R45" s="34"/>
      <c r="T45" s="93" t="s">
        <v>100</v>
      </c>
      <c r="U45" s="88" t="s">
        <v>129</v>
      </c>
      <c r="W45" s="133">
        <v>42702</v>
      </c>
      <c r="X45" s="10">
        <v>48.08</v>
      </c>
      <c r="Y45" s="10">
        <v>48.45</v>
      </c>
      <c r="Z45" s="10">
        <v>47.54</v>
      </c>
      <c r="AA45" s="10">
        <v>47.59</v>
      </c>
      <c r="AB45" s="95">
        <v>3355200</v>
      </c>
      <c r="AC45" s="10">
        <v>47.59</v>
      </c>
      <c r="AD45" s="2">
        <f t="shared" si="0"/>
        <v>0.91000000000000369</v>
      </c>
      <c r="AE45" s="138" t="e">
        <f t="shared" si="1"/>
        <v>#DIV/0!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50.771500000000003</v>
      </c>
      <c r="Q46" s="83"/>
      <c r="R46" s="34"/>
      <c r="T46" s="93" t="s">
        <v>101</v>
      </c>
      <c r="U46" s="88" t="s">
        <v>129</v>
      </c>
      <c r="W46" s="133">
        <v>42702</v>
      </c>
      <c r="X46" s="10" t="s">
        <v>180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50.297000000000004</v>
      </c>
      <c r="Q47" s="83"/>
      <c r="R47" s="34"/>
      <c r="T47" s="93" t="s">
        <v>102</v>
      </c>
      <c r="U47" s="88">
        <v>57.31</v>
      </c>
      <c r="W47" s="133">
        <v>42699</v>
      </c>
      <c r="X47" s="10">
        <v>48.21</v>
      </c>
      <c r="Y47" s="10">
        <v>48.6</v>
      </c>
      <c r="Z47" s="10">
        <v>48.07</v>
      </c>
      <c r="AA47" s="10">
        <v>48.46</v>
      </c>
      <c r="AB47" s="95">
        <v>1151200</v>
      </c>
      <c r="AC47" s="10">
        <v>48.27</v>
      </c>
      <c r="AD47" s="2">
        <f t="shared" si="0"/>
        <v>0.53000000000000114</v>
      </c>
      <c r="AE47" s="138">
        <f t="shared" si="1"/>
        <v>6.0441850771155714E-3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49.822500000000005</v>
      </c>
      <c r="Q48" s="83"/>
      <c r="R48" s="34"/>
      <c r="T48" s="93" t="s">
        <v>103</v>
      </c>
      <c r="U48" s="88">
        <v>1.14598</v>
      </c>
      <c r="W48" s="133">
        <v>42697</v>
      </c>
      <c r="X48" s="10">
        <v>48.09</v>
      </c>
      <c r="Y48" s="10">
        <v>48.35</v>
      </c>
      <c r="Z48" s="10">
        <v>47.97</v>
      </c>
      <c r="AA48" s="10">
        <v>48.17</v>
      </c>
      <c r="AB48" s="95">
        <v>2619600</v>
      </c>
      <c r="AC48" s="10">
        <v>47.98</v>
      </c>
      <c r="AD48" s="2">
        <f t="shared" si="0"/>
        <v>0.38000000000000256</v>
      </c>
      <c r="AE48" s="138">
        <f t="shared" si="1"/>
        <v>1.461072844917588E-3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49.348000000000006</v>
      </c>
      <c r="Q49" s="83"/>
      <c r="R49" s="34"/>
      <c r="T49" s="93" t="s">
        <v>104</v>
      </c>
      <c r="U49" s="88" t="s">
        <v>433</v>
      </c>
      <c r="W49" s="133">
        <v>42696</v>
      </c>
      <c r="X49" s="10">
        <v>47.76</v>
      </c>
      <c r="Y49" s="10">
        <v>48.4</v>
      </c>
      <c r="Z49" s="10">
        <v>47.76</v>
      </c>
      <c r="AA49" s="10">
        <v>48.1</v>
      </c>
      <c r="AB49" s="95">
        <v>3347300</v>
      </c>
      <c r="AC49" s="10">
        <v>47.91</v>
      </c>
      <c r="AD49" s="2">
        <f t="shared" si="0"/>
        <v>0.64000000000000057</v>
      </c>
      <c r="AE49" s="138">
        <f t="shared" si="1"/>
        <v>1.1186154495567591E-2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48.873500000000007</v>
      </c>
      <c r="Q50" s="83"/>
      <c r="R50" s="34"/>
      <c r="T50" s="93"/>
      <c r="U50" s="88"/>
      <c r="W50" s="133">
        <v>42695</v>
      </c>
      <c r="X50" s="10">
        <v>46.88</v>
      </c>
      <c r="Y50" s="10">
        <v>47.61</v>
      </c>
      <c r="Z50" s="10">
        <v>46.84</v>
      </c>
      <c r="AA50" s="10">
        <v>47.57</v>
      </c>
      <c r="AB50" s="95">
        <v>2827900</v>
      </c>
      <c r="AC50" s="10">
        <v>47.38</v>
      </c>
      <c r="AD50" s="2">
        <f t="shared" si="0"/>
        <v>0.76999999999999602</v>
      </c>
      <c r="AE50" s="138">
        <f t="shared" si="1"/>
        <v>1.7611683848797188E-2</v>
      </c>
    </row>
    <row r="51" spans="1:31" x14ac:dyDescent="0.25">
      <c r="G51" s="2"/>
      <c r="O51" s="83">
        <v>1.02</v>
      </c>
      <c r="P51" s="83">
        <f t="shared" si="5"/>
        <v>48.399000000000001</v>
      </c>
      <c r="Q51" s="83"/>
      <c r="R51" s="34"/>
      <c r="T51" s="93" t="s">
        <v>105</v>
      </c>
      <c r="U51" s="88" t="s">
        <v>630</v>
      </c>
      <c r="W51" s="133">
        <v>42692</v>
      </c>
      <c r="X51" s="10">
        <v>47.56</v>
      </c>
      <c r="Y51" s="10">
        <v>47.75</v>
      </c>
      <c r="Z51" s="10">
        <v>46.51</v>
      </c>
      <c r="AA51" s="10">
        <v>46.74</v>
      </c>
      <c r="AB51" s="95">
        <v>2975300</v>
      </c>
      <c r="AC51" s="10">
        <v>46.56</v>
      </c>
      <c r="AD51" s="2">
        <f t="shared" si="0"/>
        <v>1.240000000000002</v>
      </c>
      <c r="AE51" s="138">
        <f t="shared" si="1"/>
        <v>-1.7099430018999273E-2</v>
      </c>
    </row>
    <row r="52" spans="1:31" x14ac:dyDescent="0.25">
      <c r="O52" s="83">
        <v>1.01</v>
      </c>
      <c r="P52" s="83">
        <f t="shared" si="5"/>
        <v>47.924500000000002</v>
      </c>
      <c r="Q52" s="83"/>
      <c r="R52" s="34"/>
      <c r="T52" s="93" t="s">
        <v>106</v>
      </c>
      <c r="U52" s="88" t="s">
        <v>272</v>
      </c>
      <c r="W52" s="133">
        <v>42691</v>
      </c>
      <c r="X52" s="10">
        <v>47.1</v>
      </c>
      <c r="Y52" s="10">
        <v>47.71</v>
      </c>
      <c r="Z52" s="10">
        <v>46.78</v>
      </c>
      <c r="AA52" s="10">
        <v>47.56</v>
      </c>
      <c r="AB52" s="95">
        <v>3926700</v>
      </c>
      <c r="AC52" s="10">
        <v>47.37</v>
      </c>
      <c r="AD52" s="2">
        <f t="shared" si="0"/>
        <v>0.92999999999999972</v>
      </c>
      <c r="AE52" s="138">
        <f t="shared" si="1"/>
        <v>1.3262032085561426E-2</v>
      </c>
    </row>
    <row r="53" spans="1:31" x14ac:dyDescent="0.25">
      <c r="O53" s="83">
        <v>1</v>
      </c>
      <c r="P53" s="83">
        <f t="shared" si="5"/>
        <v>47.45</v>
      </c>
      <c r="Q53" s="83"/>
      <c r="R53" s="34"/>
      <c r="T53" s="93" t="s">
        <v>107</v>
      </c>
      <c r="U53" s="90">
        <v>3928055</v>
      </c>
      <c r="W53" s="133">
        <v>42690</v>
      </c>
      <c r="X53" s="10">
        <v>46.99</v>
      </c>
      <c r="Y53" s="10">
        <v>47.21</v>
      </c>
      <c r="Z53" s="10">
        <v>46.66</v>
      </c>
      <c r="AA53" s="10">
        <v>46.93</v>
      </c>
      <c r="AB53" s="95">
        <v>3884100</v>
      </c>
      <c r="AC53" s="10">
        <v>46.75</v>
      </c>
      <c r="AD53" s="2">
        <f t="shared" si="0"/>
        <v>0.55000000000000426</v>
      </c>
      <c r="AE53" s="138">
        <f t="shared" si="1"/>
        <v>-2.5602730957968722E-3</v>
      </c>
    </row>
    <row r="54" spans="1:31" x14ac:dyDescent="0.25">
      <c r="O54" s="83">
        <v>0.99</v>
      </c>
      <c r="P54" s="83">
        <f t="shared" si="5"/>
        <v>46.975500000000004</v>
      </c>
      <c r="Q54" s="83"/>
      <c r="R54" s="34"/>
      <c r="T54" s="93" t="s">
        <v>110</v>
      </c>
      <c r="U54" s="90">
        <v>4189950</v>
      </c>
      <c r="W54" s="133">
        <v>42689</v>
      </c>
      <c r="X54" s="10">
        <v>46.72</v>
      </c>
      <c r="Y54" s="10">
        <v>47.57</v>
      </c>
      <c r="Z54" s="10">
        <v>46.57</v>
      </c>
      <c r="AA54" s="10">
        <v>47.05</v>
      </c>
      <c r="AB54" s="95">
        <v>6100700</v>
      </c>
      <c r="AC54" s="10">
        <v>46.87</v>
      </c>
      <c r="AD54" s="2">
        <f t="shared" si="0"/>
        <v>1</v>
      </c>
      <c r="AE54" s="138">
        <f t="shared" si="1"/>
        <v>1.1655514785236409E-2</v>
      </c>
    </row>
    <row r="55" spans="1:31" x14ac:dyDescent="0.25">
      <c r="O55" s="83">
        <v>0.98</v>
      </c>
      <c r="P55" s="83">
        <f t="shared" si="5"/>
        <v>46.501000000000005</v>
      </c>
      <c r="Q55" s="83"/>
      <c r="T55" s="93" t="s">
        <v>108</v>
      </c>
      <c r="U55" s="88" t="s">
        <v>631</v>
      </c>
      <c r="W55" s="133">
        <v>42688</v>
      </c>
      <c r="X55" s="10">
        <v>47.6</v>
      </c>
      <c r="Y55" s="10">
        <v>47.78</v>
      </c>
      <c r="Z55" s="10">
        <v>45.95</v>
      </c>
      <c r="AA55" s="10">
        <v>46.51</v>
      </c>
      <c r="AB55" s="95">
        <v>6925700</v>
      </c>
      <c r="AC55" s="10">
        <v>46.33</v>
      </c>
      <c r="AD55" s="2">
        <f t="shared" si="0"/>
        <v>1.8299999999999983</v>
      </c>
      <c r="AE55" s="138">
        <f t="shared" si="1"/>
        <v>-1.9678374947101118E-2</v>
      </c>
    </row>
    <row r="56" spans="1:31" x14ac:dyDescent="0.25">
      <c r="O56" s="83">
        <v>0.97</v>
      </c>
      <c r="P56" s="83">
        <f t="shared" si="5"/>
        <v>46.026499999999999</v>
      </c>
      <c r="Q56" s="83"/>
      <c r="T56" s="93" t="s">
        <v>111</v>
      </c>
      <c r="U56" s="88">
        <v>46.25</v>
      </c>
      <c r="W56" s="133">
        <v>42685</v>
      </c>
      <c r="X56" s="10">
        <v>47.52</v>
      </c>
      <c r="Y56" s="10">
        <v>48.33</v>
      </c>
      <c r="Z56" s="10">
        <v>47.24</v>
      </c>
      <c r="AA56" s="10">
        <v>47.45</v>
      </c>
      <c r="AB56" s="95">
        <v>7718600</v>
      </c>
      <c r="AC56" s="10">
        <v>47.26</v>
      </c>
      <c r="AD56" s="2">
        <f t="shared" si="0"/>
        <v>1.0899999999999963</v>
      </c>
      <c r="AE56" s="138">
        <f t="shared" si="1"/>
        <v>-4.4238466399831866E-3</v>
      </c>
    </row>
    <row r="57" spans="1:31" x14ac:dyDescent="0.25">
      <c r="O57" s="83">
        <v>0.96</v>
      </c>
      <c r="P57" s="83">
        <f t="shared" si="5"/>
        <v>45.552</v>
      </c>
      <c r="Q57" s="83"/>
      <c r="T57" s="93" t="s">
        <v>112</v>
      </c>
      <c r="U57" s="88">
        <v>1.03</v>
      </c>
      <c r="W57" s="133">
        <v>42684</v>
      </c>
      <c r="X57" s="10">
        <v>49.99</v>
      </c>
      <c r="Y57" s="10">
        <v>50.31</v>
      </c>
      <c r="Z57" s="10">
        <v>47.43</v>
      </c>
      <c r="AA57" s="10">
        <v>47.66</v>
      </c>
      <c r="AB57" s="95">
        <v>8381800</v>
      </c>
      <c r="AC57" s="10">
        <v>47.47</v>
      </c>
      <c r="AD57" s="2">
        <f t="shared" si="0"/>
        <v>2.8800000000000026</v>
      </c>
      <c r="AE57" s="138">
        <f t="shared" si="1"/>
        <v>-3.9263307022869842E-2</v>
      </c>
    </row>
    <row r="58" spans="1:31" x14ac:dyDescent="0.25">
      <c r="O58" s="83">
        <v>0.95</v>
      </c>
      <c r="P58" s="83">
        <f t="shared" si="5"/>
        <v>45.077500000000001</v>
      </c>
      <c r="Q58" s="83"/>
      <c r="T58" s="93" t="s">
        <v>109</v>
      </c>
      <c r="U58" s="88" t="s">
        <v>475</v>
      </c>
      <c r="W58" s="133">
        <v>42683</v>
      </c>
      <c r="X58" s="10">
        <v>49.24</v>
      </c>
      <c r="Y58" s="10">
        <v>50.26</v>
      </c>
      <c r="Z58" s="10">
        <v>49</v>
      </c>
      <c r="AA58" s="10">
        <v>49.6</v>
      </c>
      <c r="AB58" s="95">
        <v>5966500</v>
      </c>
      <c r="AC58" s="10">
        <v>49.41</v>
      </c>
      <c r="AD58" s="2">
        <f t="shared" si="0"/>
        <v>1.259999999999998</v>
      </c>
      <c r="AE58" s="138">
        <f t="shared" si="1"/>
        <v>-1.5933081059549936E-2</v>
      </c>
    </row>
    <row r="59" spans="1:31" x14ac:dyDescent="0.25">
      <c r="O59" s="83">
        <v>0.94</v>
      </c>
      <c r="P59" s="83">
        <f t="shared" si="5"/>
        <v>44.603000000000002</v>
      </c>
      <c r="Q59" s="83"/>
      <c r="W59" s="133">
        <v>42682</v>
      </c>
      <c r="X59" s="10">
        <v>49.72</v>
      </c>
      <c r="Y59" s="10">
        <v>50.7</v>
      </c>
      <c r="Z59" s="10">
        <v>49.46</v>
      </c>
      <c r="AA59" s="10">
        <v>50.41</v>
      </c>
      <c r="AB59" s="95">
        <v>4206200</v>
      </c>
      <c r="AC59" s="10">
        <v>50.21</v>
      </c>
      <c r="AD59" s="2">
        <f t="shared" si="0"/>
        <v>1.240000000000002</v>
      </c>
      <c r="AE59" s="138">
        <f t="shared" si="1"/>
        <v>2.532162548499084E-2</v>
      </c>
    </row>
    <row r="60" spans="1:31" x14ac:dyDescent="0.25">
      <c r="O60" s="83">
        <v>0.93</v>
      </c>
      <c r="P60" s="83">
        <f t="shared" si="5"/>
        <v>44.128500000000003</v>
      </c>
      <c r="Q60" s="83"/>
      <c r="W60" s="133">
        <v>42681</v>
      </c>
      <c r="X60" s="10">
        <v>48.2</v>
      </c>
      <c r="Y60" s="10">
        <v>49.25</v>
      </c>
      <c r="Z60" s="10">
        <v>48.2</v>
      </c>
      <c r="AA60" s="10">
        <v>49.16</v>
      </c>
      <c r="AB60" s="95">
        <v>3923300</v>
      </c>
      <c r="AC60" s="10">
        <v>48.97</v>
      </c>
      <c r="AD60" s="2">
        <f t="shared" si="0"/>
        <v>1.0499999999999972</v>
      </c>
      <c r="AE60" s="138">
        <f t="shared" si="1"/>
        <v>3.4213305174234376E-2</v>
      </c>
    </row>
    <row r="61" spans="1:31" x14ac:dyDescent="0.25">
      <c r="O61" s="83">
        <v>0.92</v>
      </c>
      <c r="P61" s="83">
        <f t="shared" si="5"/>
        <v>43.654000000000003</v>
      </c>
      <c r="Q61" s="83"/>
      <c r="W61" s="133">
        <v>42678</v>
      </c>
      <c r="X61" s="10">
        <v>47.65</v>
      </c>
      <c r="Y61" s="10">
        <v>48.09</v>
      </c>
      <c r="Z61" s="10">
        <v>47.47</v>
      </c>
      <c r="AA61" s="10">
        <v>47.54</v>
      </c>
      <c r="AB61" s="95">
        <v>3917700</v>
      </c>
      <c r="AC61" s="10">
        <v>47.35</v>
      </c>
      <c r="AD61" s="2">
        <f t="shared" si="0"/>
        <v>0.62000000000000455</v>
      </c>
      <c r="AE61" s="138">
        <f t="shared" si="1"/>
        <v>-1.476170392239573E-3</v>
      </c>
    </row>
    <row r="62" spans="1:31" x14ac:dyDescent="0.25">
      <c r="O62" s="83">
        <v>0.91</v>
      </c>
      <c r="P62" s="83">
        <f t="shared" si="5"/>
        <v>43.179500000000004</v>
      </c>
      <c r="Q62" s="83"/>
      <c r="W62" s="133">
        <v>42677</v>
      </c>
      <c r="X62" s="10">
        <v>47.78</v>
      </c>
      <c r="Y62" s="10">
        <v>48.06</v>
      </c>
      <c r="Z62" s="10">
        <v>47.4</v>
      </c>
      <c r="AA62" s="10">
        <v>47.61</v>
      </c>
      <c r="AB62" s="95">
        <v>4203500</v>
      </c>
      <c r="AC62" s="10">
        <v>47.42</v>
      </c>
      <c r="AD62" s="2">
        <f t="shared" si="0"/>
        <v>0.66000000000000369</v>
      </c>
      <c r="AE62" s="138">
        <f t="shared" si="1"/>
        <v>-8.4281500210703353E-4</v>
      </c>
    </row>
    <row r="63" spans="1:31" x14ac:dyDescent="0.25">
      <c r="O63" s="83">
        <v>0.9</v>
      </c>
      <c r="P63" s="83">
        <f t="shared" si="5"/>
        <v>42.705000000000005</v>
      </c>
      <c r="Q63" s="83"/>
      <c r="W63" s="133">
        <v>42676</v>
      </c>
      <c r="X63" s="10">
        <v>48.16</v>
      </c>
      <c r="Y63" s="10">
        <v>48.23</v>
      </c>
      <c r="Z63" s="10">
        <v>47.65</v>
      </c>
      <c r="AA63" s="10">
        <v>47.65</v>
      </c>
      <c r="AB63" s="95">
        <v>4623700</v>
      </c>
      <c r="AC63" s="10">
        <v>47.46</v>
      </c>
      <c r="AD63" s="2">
        <f t="shared" si="0"/>
        <v>0.57999999999999829</v>
      </c>
      <c r="AE63" s="138">
        <f t="shared" si="1"/>
        <v>-1.0631644777986171E-2</v>
      </c>
    </row>
    <row r="64" spans="1:31" x14ac:dyDescent="0.25">
      <c r="O64" s="34"/>
      <c r="W64" s="133">
        <v>42675</v>
      </c>
      <c r="X64" s="10">
        <v>48.56</v>
      </c>
      <c r="Y64" s="10">
        <v>49.44</v>
      </c>
      <c r="Z64" s="10">
        <v>47.63</v>
      </c>
      <c r="AA64" s="10">
        <v>48.16</v>
      </c>
      <c r="AB64" s="95">
        <v>6953500</v>
      </c>
      <c r="AC64" s="10">
        <v>47.97</v>
      </c>
      <c r="AD64" s="2">
        <f t="shared" si="0"/>
        <v>1.8099999999999952</v>
      </c>
      <c r="AE64" s="138">
        <f t="shared" si="1"/>
        <v>2.927033242734689E-3</v>
      </c>
    </row>
    <row r="65" spans="15:31" x14ac:dyDescent="0.25">
      <c r="W65" s="133">
        <v>42674</v>
      </c>
      <c r="X65" s="10">
        <v>49.68</v>
      </c>
      <c r="Y65" s="10">
        <v>49.89</v>
      </c>
      <c r="Z65" s="10">
        <v>47.86</v>
      </c>
      <c r="AA65" s="10">
        <v>48.02</v>
      </c>
      <c r="AB65" s="95">
        <v>7580600</v>
      </c>
      <c r="AC65" s="10">
        <v>47.83</v>
      </c>
      <c r="AD65" s="2">
        <f t="shared" si="0"/>
        <v>2.0300000000000011</v>
      </c>
      <c r="AE65" s="138">
        <f t="shared" si="1"/>
        <v>-2.8043080674659659E-2</v>
      </c>
    </row>
    <row r="66" spans="15:31" x14ac:dyDescent="0.25">
      <c r="W66" s="133">
        <v>42671</v>
      </c>
      <c r="X66" s="10">
        <v>49.06</v>
      </c>
      <c r="Y66" s="10">
        <v>50.32</v>
      </c>
      <c r="Z66" s="10">
        <v>48.75</v>
      </c>
      <c r="AA66" s="10">
        <v>49.4</v>
      </c>
      <c r="AB66" s="95">
        <v>10896400</v>
      </c>
      <c r="AC66" s="10">
        <v>49.21</v>
      </c>
      <c r="AD66" s="2">
        <f t="shared" si="0"/>
        <v>1.5700000000000003</v>
      </c>
      <c r="AE66" s="138">
        <f t="shared" si="1"/>
        <v>-1.5800000000000036E-2</v>
      </c>
    </row>
    <row r="67" spans="15:31" x14ac:dyDescent="0.25">
      <c r="W67" s="133">
        <v>42670</v>
      </c>
      <c r="X67" s="10">
        <v>51</v>
      </c>
      <c r="Y67" s="10">
        <v>51.48</v>
      </c>
      <c r="Z67" s="10">
        <v>50.03</v>
      </c>
      <c r="AA67" s="10">
        <v>50.2</v>
      </c>
      <c r="AB67" s="95">
        <v>4225500</v>
      </c>
      <c r="AC67" s="10">
        <v>50</v>
      </c>
      <c r="AD67" s="2">
        <f>Y67-Z67</f>
        <v>1.4499999999999957</v>
      </c>
      <c r="AE67" s="138">
        <f>AC67/AC68-1</f>
        <v>-1.302803000394781E-2</v>
      </c>
    </row>
    <row r="68" spans="15:31" x14ac:dyDescent="0.25">
      <c r="W68" s="133">
        <v>42669</v>
      </c>
      <c r="X68" s="10">
        <v>51.52</v>
      </c>
      <c r="Y68" s="10">
        <v>51.6</v>
      </c>
      <c r="Z68" s="10">
        <v>50.82</v>
      </c>
      <c r="AA68" s="10">
        <v>50.86</v>
      </c>
      <c r="AB68" s="95">
        <v>3797900</v>
      </c>
      <c r="AC68" s="10">
        <v>50.66</v>
      </c>
      <c r="AD68" s="2">
        <f>Y68-Z68</f>
        <v>0.78000000000000114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42766</v>
      </c>
      <c r="X2" s="10">
        <v>41.55</v>
      </c>
      <c r="Y2" s="10">
        <v>42.82</v>
      </c>
      <c r="Z2" s="10">
        <v>41.21</v>
      </c>
      <c r="AA2" s="10">
        <v>42.81</v>
      </c>
      <c r="AB2" s="95">
        <v>2580300</v>
      </c>
      <c r="AC2" s="10">
        <v>42.81</v>
      </c>
      <c r="AD2" s="2">
        <f>Y2-Z2</f>
        <v>1.6099999999999994</v>
      </c>
      <c r="AE2" s="138">
        <f>AC2/AC3-1</f>
        <v>2.4407753050969205E-2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41.34</v>
      </c>
      <c r="T3" s="1">
        <v>42312</v>
      </c>
      <c r="U3" t="s">
        <v>149</v>
      </c>
      <c r="W3" s="133">
        <v>42765</v>
      </c>
      <c r="X3" s="10">
        <v>41.58</v>
      </c>
      <c r="Y3" s="10">
        <v>41.88</v>
      </c>
      <c r="Z3" s="10">
        <v>41.19</v>
      </c>
      <c r="AA3" s="10">
        <v>41.79</v>
      </c>
      <c r="AB3" s="95">
        <v>1240200</v>
      </c>
      <c r="AC3" s="10">
        <v>41.79</v>
      </c>
      <c r="AD3" s="2">
        <f t="shared" ref="AD3:AD66" si="0">Y3-Z3</f>
        <v>0.69000000000000483</v>
      </c>
      <c r="AE3" s="138">
        <f t="shared" ref="AE3:AE66" si="1">AC3/AC4-1</f>
        <v>6.2605345533348622E-3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41.34</v>
      </c>
      <c r="R4" s="505">
        <v>-3.4299999999999997E-2</v>
      </c>
      <c r="W4" s="133">
        <v>42762</v>
      </c>
      <c r="X4" s="10">
        <v>42.12</v>
      </c>
      <c r="Y4" s="10">
        <v>42.31</v>
      </c>
      <c r="Z4" s="10">
        <v>41.4</v>
      </c>
      <c r="AA4" s="10">
        <v>41.53</v>
      </c>
      <c r="AB4" s="95">
        <v>1220500</v>
      </c>
      <c r="AC4" s="10">
        <v>41.53</v>
      </c>
      <c r="AD4" s="2">
        <f t="shared" si="0"/>
        <v>0.91000000000000369</v>
      </c>
      <c r="AE4" s="138">
        <f t="shared" si="1"/>
        <v>-1.2601046124583903E-2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42.98</v>
      </c>
      <c r="Y5" s="10">
        <v>43.07</v>
      </c>
      <c r="Z5" s="10">
        <v>41.91</v>
      </c>
      <c r="AA5" s="10">
        <v>42.06</v>
      </c>
      <c r="AB5" s="95">
        <v>1899900</v>
      </c>
      <c r="AC5" s="10">
        <v>42.06</v>
      </c>
      <c r="AD5" s="2">
        <f t="shared" si="0"/>
        <v>1.1600000000000037</v>
      </c>
      <c r="AE5" s="138">
        <f t="shared" si="1"/>
        <v>-1.7289719626168099E-2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43.68</v>
      </c>
      <c r="Y6" s="10">
        <v>43.73</v>
      </c>
      <c r="Z6" s="10">
        <v>42.77</v>
      </c>
      <c r="AA6" s="10">
        <v>42.8</v>
      </c>
      <c r="AB6" s="95">
        <v>1670400</v>
      </c>
      <c r="AC6" s="10">
        <v>42.8</v>
      </c>
      <c r="AD6" s="2">
        <f t="shared" si="0"/>
        <v>0.95999999999999375</v>
      </c>
      <c r="AE6" s="138">
        <f t="shared" si="1"/>
        <v>-1.3824884792626779E-2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42759</v>
      </c>
      <c r="X7" s="10">
        <v>42.7</v>
      </c>
      <c r="Y7" s="10">
        <v>43.43</v>
      </c>
      <c r="Z7" s="10">
        <v>42.36</v>
      </c>
      <c r="AA7" s="10">
        <v>43.4</v>
      </c>
      <c r="AB7" s="95">
        <v>2404600</v>
      </c>
      <c r="AC7" s="10">
        <v>43.4</v>
      </c>
      <c r="AD7" s="2">
        <f t="shared" si="0"/>
        <v>1.0700000000000003</v>
      </c>
      <c r="AE7" s="138">
        <f t="shared" si="1"/>
        <v>1.9736842105263053E-2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42.21</v>
      </c>
      <c r="Y8" s="10">
        <v>42.96</v>
      </c>
      <c r="Z8" s="10">
        <v>42.01</v>
      </c>
      <c r="AA8" s="10">
        <v>42.56</v>
      </c>
      <c r="AB8" s="95">
        <v>1412700</v>
      </c>
      <c r="AC8" s="10">
        <v>42.56</v>
      </c>
      <c r="AD8" s="2">
        <f t="shared" si="0"/>
        <v>0.95000000000000284</v>
      </c>
      <c r="AE8" s="138">
        <f t="shared" si="1"/>
        <v>2.3551577955722713E-3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42.23</v>
      </c>
      <c r="Y9" s="10">
        <v>42.61</v>
      </c>
      <c r="Z9" s="10">
        <v>41.65</v>
      </c>
      <c r="AA9" s="10">
        <v>42.46</v>
      </c>
      <c r="AB9" s="95">
        <v>2363100</v>
      </c>
      <c r="AC9" s="10">
        <v>42.46</v>
      </c>
      <c r="AD9" s="2">
        <f t="shared" si="0"/>
        <v>0.96000000000000085</v>
      </c>
      <c r="AE9" s="138">
        <f t="shared" si="1"/>
        <v>1.023078753271478E-2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42754</v>
      </c>
      <c r="X10" s="10">
        <v>43.15</v>
      </c>
      <c r="Y10" s="10">
        <v>43.47</v>
      </c>
      <c r="Z10" s="10">
        <v>42.02</v>
      </c>
      <c r="AA10" s="10">
        <v>42.03</v>
      </c>
      <c r="AB10" s="95">
        <v>1935200</v>
      </c>
      <c r="AC10" s="10">
        <v>42.03</v>
      </c>
      <c r="AD10" s="2">
        <f t="shared" si="0"/>
        <v>1.4499999999999957</v>
      </c>
      <c r="AE10" s="138">
        <f t="shared" si="1"/>
        <v>-2.7758501040943684E-2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42753</v>
      </c>
      <c r="X11" s="10">
        <v>43.85</v>
      </c>
      <c r="Y11" s="10">
        <v>43.85</v>
      </c>
      <c r="Z11" s="10">
        <v>42.31</v>
      </c>
      <c r="AA11" s="10">
        <v>43.23</v>
      </c>
      <c r="AB11" s="95">
        <v>2159000</v>
      </c>
      <c r="AC11" s="10">
        <v>43.23</v>
      </c>
      <c r="AD11" s="2">
        <f t="shared" si="0"/>
        <v>1.5399999999999991</v>
      </c>
      <c r="AE11" s="138">
        <f t="shared" si="1"/>
        <v>-7.5757575757576801E-3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42752</v>
      </c>
      <c r="X12" s="10">
        <v>42.33</v>
      </c>
      <c r="Y12" s="10">
        <v>44.25</v>
      </c>
      <c r="Z12" s="10">
        <v>42.26</v>
      </c>
      <c r="AA12" s="10">
        <v>43.56</v>
      </c>
      <c r="AB12" s="95">
        <v>2291800</v>
      </c>
      <c r="AC12" s="10">
        <v>43.56</v>
      </c>
      <c r="AD12" s="2">
        <f t="shared" si="0"/>
        <v>1.990000000000002</v>
      </c>
      <c r="AE12" s="138">
        <f t="shared" si="1"/>
        <v>2.7600849256900206E-2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42748</v>
      </c>
      <c r="X13" s="10">
        <v>42.69</v>
      </c>
      <c r="Y13" s="10">
        <v>43.18</v>
      </c>
      <c r="Z13" s="10">
        <v>42.29</v>
      </c>
      <c r="AA13" s="10">
        <v>42.39</v>
      </c>
      <c r="AB13" s="95">
        <v>1359100</v>
      </c>
      <c r="AC13" s="10">
        <v>42.39</v>
      </c>
      <c r="AD13" s="2">
        <f t="shared" si="0"/>
        <v>0.89000000000000057</v>
      </c>
      <c r="AE13" s="138">
        <f t="shared" si="1"/>
        <v>-6.096131301289498E-3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42747</v>
      </c>
      <c r="X14" s="10">
        <v>42.67</v>
      </c>
      <c r="Y14" s="10">
        <v>43.2</v>
      </c>
      <c r="Z14" s="10">
        <v>42.51</v>
      </c>
      <c r="AA14" s="10">
        <v>42.65</v>
      </c>
      <c r="AB14" s="95">
        <v>1332900</v>
      </c>
      <c r="AC14" s="10">
        <v>42.65</v>
      </c>
      <c r="AD14" s="2">
        <f t="shared" si="0"/>
        <v>0.69000000000000483</v>
      </c>
      <c r="AE14" s="138">
        <f t="shared" si="1"/>
        <v>-5.1317937951947945E-3</v>
      </c>
    </row>
    <row r="15" spans="1:43" x14ac:dyDescent="0.25">
      <c r="W15" s="133">
        <v>42746</v>
      </c>
      <c r="X15" s="10">
        <v>43.72</v>
      </c>
      <c r="Y15" s="10">
        <v>43.72</v>
      </c>
      <c r="Z15" s="10">
        <v>42.75</v>
      </c>
      <c r="AA15" s="10">
        <v>42.87</v>
      </c>
      <c r="AB15" s="95">
        <v>2081700</v>
      </c>
      <c r="AC15" s="10">
        <v>42.87</v>
      </c>
      <c r="AD15" s="2">
        <f t="shared" si="0"/>
        <v>0.96999999999999886</v>
      </c>
      <c r="AE15" s="138">
        <f t="shared" si="1"/>
        <v>-1.1756569847856224E-2</v>
      </c>
    </row>
    <row r="16" spans="1:43" x14ac:dyDescent="0.25">
      <c r="W16" s="133">
        <v>42745</v>
      </c>
      <c r="X16" s="10">
        <v>42.04</v>
      </c>
      <c r="Y16" s="10">
        <v>43.88</v>
      </c>
      <c r="Z16" s="10">
        <v>42.04</v>
      </c>
      <c r="AA16" s="10">
        <v>43.38</v>
      </c>
      <c r="AB16" s="95">
        <v>2952300</v>
      </c>
      <c r="AC16" s="10">
        <v>43.38</v>
      </c>
      <c r="AD16" s="2">
        <f t="shared" si="0"/>
        <v>1.8400000000000034</v>
      </c>
      <c r="AE16" s="138">
        <f t="shared" si="1"/>
        <v>3.1874405328258915E-2</v>
      </c>
    </row>
    <row r="17" spans="1:31" x14ac:dyDescent="0.25">
      <c r="B17" s="1"/>
      <c r="C17" s="4"/>
      <c r="W17" s="133">
        <v>42744</v>
      </c>
      <c r="X17" s="10">
        <v>42.44</v>
      </c>
      <c r="Y17" s="10">
        <v>42.56</v>
      </c>
      <c r="Z17" s="10">
        <v>41.85</v>
      </c>
      <c r="AA17" s="10">
        <v>42.04</v>
      </c>
      <c r="AB17" s="95">
        <v>2137700</v>
      </c>
      <c r="AC17" s="10">
        <v>42.04</v>
      </c>
      <c r="AD17" s="2">
        <f t="shared" si="0"/>
        <v>0.71000000000000085</v>
      </c>
      <c r="AE17" s="138">
        <f t="shared" si="1"/>
        <v>-1.0124793972215662E-2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42741</v>
      </c>
      <c r="X18" s="10">
        <v>42.18</v>
      </c>
      <c r="Y18" s="10">
        <v>42.76</v>
      </c>
      <c r="Z18" s="10">
        <v>42.12</v>
      </c>
      <c r="AA18" s="10">
        <v>42.47</v>
      </c>
      <c r="AB18" s="95">
        <v>2562300</v>
      </c>
      <c r="AC18" s="10">
        <v>42.47</v>
      </c>
      <c r="AD18" s="2">
        <f t="shared" si="0"/>
        <v>0.64000000000000057</v>
      </c>
      <c r="AE18" s="138">
        <f t="shared" si="1"/>
        <v>8.7885985748217266E-3</v>
      </c>
    </row>
    <row r="19" spans="1:31" x14ac:dyDescent="0.25">
      <c r="G19" s="2"/>
      <c r="W19" s="133">
        <v>42740</v>
      </c>
      <c r="X19" s="10">
        <v>42.65</v>
      </c>
      <c r="Y19" s="10">
        <v>42.71</v>
      </c>
      <c r="Z19" s="10">
        <v>40.81</v>
      </c>
      <c r="AA19" s="10">
        <v>42.1</v>
      </c>
      <c r="AB19" s="95">
        <v>3695900</v>
      </c>
      <c r="AC19" s="10">
        <v>42.1</v>
      </c>
      <c r="AD19" s="2">
        <f t="shared" si="0"/>
        <v>1.8999999999999986</v>
      </c>
      <c r="AE19" s="138">
        <f t="shared" si="1"/>
        <v>-3.2183908045976928E-2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42739</v>
      </c>
      <c r="X20" s="10">
        <v>43.2</v>
      </c>
      <c r="Y20" s="10">
        <v>43.93</v>
      </c>
      <c r="Z20" s="10">
        <v>43.2</v>
      </c>
      <c r="AA20" s="10">
        <v>43.5</v>
      </c>
      <c r="AB20" s="95">
        <v>2141200</v>
      </c>
      <c r="AC20" s="10">
        <v>43.5</v>
      </c>
      <c r="AD20" s="2">
        <f t="shared" si="0"/>
        <v>0.72999999999999687</v>
      </c>
      <c r="AE20" s="138">
        <f t="shared" si="1"/>
        <v>9.7493036211699913E-3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42738</v>
      </c>
      <c r="X21" s="10">
        <v>42.78</v>
      </c>
      <c r="Y21" s="10">
        <v>43.45</v>
      </c>
      <c r="Z21" s="10">
        <v>42.1</v>
      </c>
      <c r="AA21" s="10">
        <v>43.08</v>
      </c>
      <c r="AB21" s="95">
        <v>1929500</v>
      </c>
      <c r="AC21" s="10">
        <v>43.08</v>
      </c>
      <c r="AD21" s="2">
        <f t="shared" si="0"/>
        <v>1.3500000000000014</v>
      </c>
      <c r="AE21" s="138">
        <f t="shared" si="1"/>
        <v>2.32666356444855E-3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42734</v>
      </c>
      <c r="X22" s="10">
        <v>42.78</v>
      </c>
      <c r="Y22" s="10">
        <v>43.2</v>
      </c>
      <c r="Z22" s="10">
        <v>42.67</v>
      </c>
      <c r="AA22" s="10">
        <v>42.98</v>
      </c>
      <c r="AB22" s="95">
        <v>1454800</v>
      </c>
      <c r="AC22" s="10">
        <v>42.98</v>
      </c>
      <c r="AD22" s="2">
        <f t="shared" si="0"/>
        <v>0.53000000000000114</v>
      </c>
      <c r="AE22" s="138">
        <f t="shared" si="1"/>
        <v>3.2679738562089167E-3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42733</v>
      </c>
      <c r="X23" s="10">
        <v>43.08</v>
      </c>
      <c r="Y23" s="10">
        <v>43.38</v>
      </c>
      <c r="Z23" s="10">
        <v>42.45</v>
      </c>
      <c r="AA23" s="10">
        <v>42.84</v>
      </c>
      <c r="AB23" s="95">
        <v>1232600</v>
      </c>
      <c r="AC23" s="10">
        <v>42.84</v>
      </c>
      <c r="AD23" s="2">
        <f t="shared" si="0"/>
        <v>0.92999999999999972</v>
      </c>
      <c r="AE23" s="138">
        <f t="shared" si="1"/>
        <v>-6.9541029207231819E-3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42732</v>
      </c>
      <c r="X24" s="10">
        <v>43.06</v>
      </c>
      <c r="Y24" s="10">
        <v>43.33</v>
      </c>
      <c r="Z24" s="10">
        <v>41.95</v>
      </c>
      <c r="AA24" s="10">
        <v>43.14</v>
      </c>
      <c r="AB24" s="95">
        <v>2247500</v>
      </c>
      <c r="AC24" s="10">
        <v>43.14</v>
      </c>
      <c r="AD24" s="2">
        <f t="shared" si="0"/>
        <v>1.3799999999999955</v>
      </c>
      <c r="AE24" s="138">
        <f t="shared" si="1"/>
        <v>5.1258154706430581E-3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42731</v>
      </c>
      <c r="X25" s="10">
        <v>42.48</v>
      </c>
      <c r="Y25" s="10">
        <v>43.6</v>
      </c>
      <c r="Z25" s="10">
        <v>42.34</v>
      </c>
      <c r="AA25" s="10">
        <v>42.92</v>
      </c>
      <c r="AB25" s="95">
        <v>1204700</v>
      </c>
      <c r="AC25" s="10">
        <v>42.92</v>
      </c>
      <c r="AD25" s="2">
        <f t="shared" si="0"/>
        <v>1.259999999999998</v>
      </c>
      <c r="AE25" s="138">
        <f t="shared" si="1"/>
        <v>1.8674136321195078E-3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42727</v>
      </c>
      <c r="X26" s="10">
        <v>42.81</v>
      </c>
      <c r="Y26" s="10">
        <v>43.56</v>
      </c>
      <c r="Z26" s="10">
        <v>42.59</v>
      </c>
      <c r="AA26" s="10">
        <v>42.84</v>
      </c>
      <c r="AB26" s="95">
        <v>1407700</v>
      </c>
      <c r="AC26" s="10">
        <v>42.84</v>
      </c>
      <c r="AD26" s="2">
        <f t="shared" si="0"/>
        <v>0.96999999999999886</v>
      </c>
      <c r="AE26" s="138">
        <f t="shared" si="1"/>
        <v>2.1052631578948322E-3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42726</v>
      </c>
      <c r="X27" s="10">
        <v>44.02</v>
      </c>
      <c r="Y27" s="10">
        <v>44.25</v>
      </c>
      <c r="Z27" s="10">
        <v>42.64</v>
      </c>
      <c r="AA27" s="10">
        <v>42.75</v>
      </c>
      <c r="AB27" s="95">
        <v>3058600</v>
      </c>
      <c r="AC27" s="10">
        <v>42.75</v>
      </c>
      <c r="AD27" s="2">
        <f t="shared" si="0"/>
        <v>1.6099999999999994</v>
      </c>
      <c r="AE27" s="138">
        <f t="shared" si="1"/>
        <v>-3.3024202669079461E-2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42725</v>
      </c>
      <c r="X28" s="10">
        <v>44.37</v>
      </c>
      <c r="Y28" s="10">
        <v>44.4</v>
      </c>
      <c r="Z28" s="10">
        <v>43.55</v>
      </c>
      <c r="AA28" s="10">
        <v>44.21</v>
      </c>
      <c r="AB28" s="95">
        <v>1932200</v>
      </c>
      <c r="AC28" s="10">
        <v>44.21</v>
      </c>
      <c r="AD28" s="2">
        <f t="shared" si="0"/>
        <v>0.85000000000000142</v>
      </c>
      <c r="AE28" s="138">
        <f t="shared" si="1"/>
        <v>-1.1296882060550795E-3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42724</v>
      </c>
      <c r="X29" s="10">
        <v>44.94</v>
      </c>
      <c r="Y29" s="10">
        <v>45</v>
      </c>
      <c r="Z29" s="10">
        <v>43.87</v>
      </c>
      <c r="AA29" s="10">
        <v>44.26</v>
      </c>
      <c r="AB29" s="95">
        <v>2391300</v>
      </c>
      <c r="AC29" s="10">
        <v>44.26</v>
      </c>
      <c r="AD29" s="2">
        <f t="shared" si="0"/>
        <v>1.1300000000000026</v>
      </c>
      <c r="AE29" s="138">
        <f t="shared" si="1"/>
        <v>-1.3154960981047958E-2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42723</v>
      </c>
      <c r="X30" s="10">
        <v>45.22</v>
      </c>
      <c r="Y30" s="10">
        <v>45.83</v>
      </c>
      <c r="Z30" s="10">
        <v>44.64</v>
      </c>
      <c r="AA30" s="10">
        <v>44.85</v>
      </c>
      <c r="AB30" s="95">
        <v>2028900</v>
      </c>
      <c r="AC30" s="10">
        <v>44.85</v>
      </c>
      <c r="AD30" s="2">
        <f t="shared" si="0"/>
        <v>1.1899999999999977</v>
      </c>
      <c r="AE30" s="138">
        <f t="shared" si="1"/>
        <v>-7.9628400796284415E-3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42720</v>
      </c>
      <c r="X31" s="10">
        <v>46.13</v>
      </c>
      <c r="Y31" s="10">
        <v>46.43</v>
      </c>
      <c r="Z31" s="10">
        <v>45.04</v>
      </c>
      <c r="AA31" s="10">
        <v>45.21</v>
      </c>
      <c r="AB31" s="95">
        <v>3697500</v>
      </c>
      <c r="AC31" s="10">
        <v>45.21</v>
      </c>
      <c r="AD31" s="2">
        <f t="shared" si="0"/>
        <v>1.3900000000000006</v>
      </c>
      <c r="AE31" s="138">
        <f t="shared" si="1"/>
        <v>-1.7387524451206171E-2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42719</v>
      </c>
      <c r="X32" s="10">
        <v>47.3</v>
      </c>
      <c r="Y32" s="10">
        <v>47.36</v>
      </c>
      <c r="Z32" s="10">
        <v>45.51</v>
      </c>
      <c r="AA32" s="10">
        <v>46.01</v>
      </c>
      <c r="AB32" s="95">
        <v>2902300</v>
      </c>
      <c r="AC32" s="10">
        <v>46.01</v>
      </c>
      <c r="AD32" s="2">
        <f t="shared" si="0"/>
        <v>1.8500000000000014</v>
      </c>
      <c r="AE32" s="138">
        <f t="shared" si="1"/>
        <v>-2.7272727272727226E-2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42718</v>
      </c>
      <c r="X33" s="10">
        <v>47.85</v>
      </c>
      <c r="Y33" s="10">
        <v>48.95</v>
      </c>
      <c r="Z33" s="10">
        <v>47.21</v>
      </c>
      <c r="AA33" s="10">
        <v>47.3</v>
      </c>
      <c r="AB33" s="95">
        <v>1753200</v>
      </c>
      <c r="AC33" s="10">
        <v>47.3</v>
      </c>
      <c r="AD33" s="2">
        <f t="shared" si="0"/>
        <v>1.740000000000002</v>
      </c>
      <c r="AE33" s="138">
        <f t="shared" si="1"/>
        <v>-1.211361737677541E-2</v>
      </c>
    </row>
    <row r="34" spans="1:31" x14ac:dyDescent="0.25">
      <c r="W34" s="133">
        <v>42717</v>
      </c>
      <c r="X34" s="10">
        <v>47.93</v>
      </c>
      <c r="Y34" s="10">
        <v>48.44</v>
      </c>
      <c r="Z34" s="10">
        <v>47.55</v>
      </c>
      <c r="AA34" s="10">
        <v>47.88</v>
      </c>
      <c r="AB34" s="95">
        <v>1664200</v>
      </c>
      <c r="AC34" s="10">
        <v>47.88</v>
      </c>
      <c r="AD34" s="2">
        <f t="shared" si="0"/>
        <v>0.89000000000000057</v>
      </c>
      <c r="AE34" s="138">
        <f t="shared" si="1"/>
        <v>2.0889910173393922E-4</v>
      </c>
    </row>
    <row r="35" spans="1:31" x14ac:dyDescent="0.25">
      <c r="L35" t="s">
        <v>213</v>
      </c>
      <c r="M35" s="2">
        <f>M51+K51-F51</f>
        <v>745.43999999999505</v>
      </c>
      <c r="W35" s="133">
        <v>42716</v>
      </c>
      <c r="X35" s="10">
        <v>49.17</v>
      </c>
      <c r="Y35" s="10">
        <v>49.25</v>
      </c>
      <c r="Z35" s="10">
        <v>47.49</v>
      </c>
      <c r="AA35" s="10">
        <v>47.87</v>
      </c>
      <c r="AB35" s="95">
        <v>2493500</v>
      </c>
      <c r="AC35" s="10">
        <v>47.87</v>
      </c>
      <c r="AD35" s="2">
        <f t="shared" si="0"/>
        <v>1.759999999999998</v>
      </c>
      <c r="AE35" s="138">
        <f t="shared" si="1"/>
        <v>-3.0186385737439259E-2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42713</v>
      </c>
      <c r="X36" s="10">
        <v>50.8</v>
      </c>
      <c r="Y36" s="10">
        <v>51.42</v>
      </c>
      <c r="Z36" s="10">
        <v>49.19</v>
      </c>
      <c r="AA36" s="10">
        <v>49.36</v>
      </c>
      <c r="AB36" s="95">
        <v>1868800</v>
      </c>
      <c r="AC36" s="10">
        <v>49.36</v>
      </c>
      <c r="AD36" s="2">
        <f t="shared" si="0"/>
        <v>2.230000000000004</v>
      </c>
      <c r="AE36" s="138">
        <f t="shared" si="1"/>
        <v>-2.4698676150958332E-2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42712</v>
      </c>
      <c r="X37" s="10">
        <v>49.11</v>
      </c>
      <c r="Y37" s="10">
        <v>51.06</v>
      </c>
      <c r="Z37" s="10">
        <v>48.99</v>
      </c>
      <c r="AA37" s="10">
        <v>50.61</v>
      </c>
      <c r="AB37" s="95">
        <v>3628700</v>
      </c>
      <c r="AC37" s="10">
        <v>50.61</v>
      </c>
      <c r="AD37" s="2">
        <f t="shared" si="0"/>
        <v>2.0700000000000003</v>
      </c>
      <c r="AE37" s="138">
        <f t="shared" si="1"/>
        <v>3.4757718258024983E-2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42711</v>
      </c>
      <c r="X38" s="10">
        <v>48.06</v>
      </c>
      <c r="Y38" s="10">
        <v>48.94</v>
      </c>
      <c r="Z38" s="10">
        <v>47.84</v>
      </c>
      <c r="AA38" s="10">
        <v>48.91</v>
      </c>
      <c r="AB38" s="95">
        <v>2036900</v>
      </c>
      <c r="AC38" s="10">
        <v>48.91</v>
      </c>
      <c r="AD38" s="2">
        <f t="shared" si="0"/>
        <v>1.0999999999999943</v>
      </c>
      <c r="AE38" s="138">
        <f t="shared" si="1"/>
        <v>1.1163944593756359E-2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42710</v>
      </c>
      <c r="X39" s="10">
        <v>48.3</v>
      </c>
      <c r="Y39" s="10">
        <v>48.53</v>
      </c>
      <c r="Z39" s="10">
        <v>47.91</v>
      </c>
      <c r="AA39" s="10">
        <v>48.37</v>
      </c>
      <c r="AB39" s="95">
        <v>1975800</v>
      </c>
      <c r="AC39" s="10">
        <v>48.37</v>
      </c>
      <c r="AD39" s="2">
        <f t="shared" si="0"/>
        <v>0.62000000000000455</v>
      </c>
      <c r="AE39" s="138">
        <f t="shared" si="1"/>
        <v>-2.06313183412421E-3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42709</v>
      </c>
      <c r="X40" s="10">
        <v>46.55</v>
      </c>
      <c r="Y40" s="10">
        <v>48.5</v>
      </c>
      <c r="Z40" s="10">
        <v>46.31</v>
      </c>
      <c r="AA40" s="10">
        <v>48.47</v>
      </c>
      <c r="AB40" s="95">
        <v>3010800</v>
      </c>
      <c r="AC40" s="10">
        <v>48.47</v>
      </c>
      <c r="AD40" s="2">
        <f t="shared" si="0"/>
        <v>2.1899999999999977</v>
      </c>
      <c r="AE40" s="138">
        <f t="shared" si="1"/>
        <v>4.9134199134199141E-2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42706</v>
      </c>
      <c r="X41" s="10">
        <v>46.32</v>
      </c>
      <c r="Y41" s="10">
        <v>46.53</v>
      </c>
      <c r="Z41" s="10">
        <v>46.03</v>
      </c>
      <c r="AA41" s="10">
        <v>46.2</v>
      </c>
      <c r="AB41" s="95">
        <v>1951200</v>
      </c>
      <c r="AC41" s="10">
        <v>46.2</v>
      </c>
      <c r="AD41" s="2">
        <f t="shared" si="0"/>
        <v>0.5</v>
      </c>
      <c r="AE41" s="138">
        <f t="shared" si="1"/>
        <v>-6.4892926670978568E-4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42705</v>
      </c>
      <c r="X42" s="10">
        <v>46.5</v>
      </c>
      <c r="Y42" s="10">
        <v>47.2</v>
      </c>
      <c r="Z42" s="10">
        <v>45.8</v>
      </c>
      <c r="AA42" s="10">
        <v>46.23</v>
      </c>
      <c r="AB42" s="95">
        <v>2461500</v>
      </c>
      <c r="AC42" s="10">
        <v>46.23</v>
      </c>
      <c r="AD42" s="2">
        <f t="shared" si="0"/>
        <v>1.4000000000000057</v>
      </c>
      <c r="AE42" s="138">
        <f t="shared" si="1"/>
        <v>-5.5926005592601413E-3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45.474000000000011</v>
      </c>
      <c r="T43" s="128" t="s">
        <v>98</v>
      </c>
      <c r="U43" s="98">
        <v>42.81</v>
      </c>
      <c r="W43" s="133">
        <v>42704</v>
      </c>
      <c r="X43" s="10">
        <v>47.56</v>
      </c>
      <c r="Y43" s="10">
        <v>47.74</v>
      </c>
      <c r="Z43" s="10">
        <v>46.4</v>
      </c>
      <c r="AA43" s="10">
        <v>46.49</v>
      </c>
      <c r="AB43" s="95">
        <v>3004400</v>
      </c>
      <c r="AC43" s="10">
        <v>46.49</v>
      </c>
      <c r="AD43" s="2">
        <f t="shared" si="0"/>
        <v>1.3400000000000034</v>
      </c>
      <c r="AE43" s="138">
        <f t="shared" si="1"/>
        <v>-2.557115908614549E-2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45.060600000000008</v>
      </c>
      <c r="T44" s="93" t="s">
        <v>99</v>
      </c>
      <c r="U44" s="88">
        <v>42.32</v>
      </c>
      <c r="W44" s="133">
        <v>42703</v>
      </c>
      <c r="X44" s="10">
        <v>48.29</v>
      </c>
      <c r="Y44" s="10">
        <v>48.66</v>
      </c>
      <c r="Z44" s="10">
        <v>47.67</v>
      </c>
      <c r="AA44" s="10">
        <v>47.71</v>
      </c>
      <c r="AB44" s="95">
        <v>1575500</v>
      </c>
      <c r="AC44" s="10">
        <v>47.71</v>
      </c>
      <c r="AD44" s="2">
        <f t="shared" si="0"/>
        <v>0.98999999999999488</v>
      </c>
      <c r="AE44" s="138">
        <f t="shared" si="1"/>
        <v>-6.662502602540088E-3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44.647200000000005</v>
      </c>
      <c r="R45" s="34"/>
      <c r="T45" s="93" t="s">
        <v>100</v>
      </c>
      <c r="U45" s="88" t="s">
        <v>129</v>
      </c>
      <c r="W45" s="133">
        <v>42702</v>
      </c>
      <c r="X45" s="10">
        <v>48.72</v>
      </c>
      <c r="Y45" s="10">
        <v>48.75</v>
      </c>
      <c r="Z45" s="10">
        <v>47.57</v>
      </c>
      <c r="AA45" s="10">
        <v>48.03</v>
      </c>
      <c r="AB45" s="95">
        <v>1977100</v>
      </c>
      <c r="AC45" s="10">
        <v>48.03</v>
      </c>
      <c r="AD45" s="2">
        <f t="shared" si="0"/>
        <v>1.1799999999999997</v>
      </c>
      <c r="AE45" s="138">
        <f t="shared" si="1"/>
        <v>-1.7992230627683403E-2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44.233800000000009</v>
      </c>
      <c r="Q46" s="34"/>
      <c r="R46" s="34"/>
      <c r="T46" s="93" t="s">
        <v>101</v>
      </c>
      <c r="U46" s="88" t="s">
        <v>129</v>
      </c>
      <c r="W46" s="133">
        <v>42699</v>
      </c>
      <c r="X46" s="10">
        <v>48.93</v>
      </c>
      <c r="Y46" s="10">
        <v>49.94</v>
      </c>
      <c r="Z46" s="10">
        <v>48.68</v>
      </c>
      <c r="AA46" s="10">
        <v>48.91</v>
      </c>
      <c r="AB46" s="95">
        <v>1095300</v>
      </c>
      <c r="AC46" s="10">
        <v>48.91</v>
      </c>
      <c r="AD46" s="2">
        <f t="shared" si="0"/>
        <v>1.259999999999998</v>
      </c>
      <c r="AE46" s="138">
        <f t="shared" si="1"/>
        <v>6.5857172257663965E-3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43.820400000000006</v>
      </c>
      <c r="Q47" s="34"/>
      <c r="R47" s="34"/>
      <c r="T47" s="93" t="s">
        <v>102</v>
      </c>
      <c r="U47" s="88">
        <v>51.79</v>
      </c>
      <c r="W47" s="133">
        <v>42697</v>
      </c>
      <c r="X47" s="10">
        <v>48.25</v>
      </c>
      <c r="Y47" s="10">
        <v>48.62</v>
      </c>
      <c r="Z47" s="10">
        <v>48.01</v>
      </c>
      <c r="AA47" s="10">
        <v>48.59</v>
      </c>
      <c r="AB47" s="95">
        <v>2047900</v>
      </c>
      <c r="AC47" s="10">
        <v>48.59</v>
      </c>
      <c r="AD47" s="2">
        <f t="shared" si="0"/>
        <v>0.60999999999999943</v>
      </c>
      <c r="AE47" s="138">
        <f t="shared" si="1"/>
        <v>6.6293764242801867E-3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43.407000000000004</v>
      </c>
      <c r="Q48" s="34"/>
      <c r="R48" s="34"/>
      <c r="T48" s="93" t="s">
        <v>103</v>
      </c>
      <c r="U48" s="88">
        <v>-3.0120999999999998E-2</v>
      </c>
      <c r="W48" s="133">
        <v>42696</v>
      </c>
      <c r="X48" s="10">
        <v>48.25</v>
      </c>
      <c r="Y48" s="10">
        <v>49.56</v>
      </c>
      <c r="Z48" s="10">
        <v>48</v>
      </c>
      <c r="AA48" s="10">
        <v>48.27</v>
      </c>
      <c r="AB48" s="95">
        <v>3847000</v>
      </c>
      <c r="AC48" s="10">
        <v>48.27</v>
      </c>
      <c r="AD48" s="2">
        <f t="shared" si="0"/>
        <v>1.5600000000000023</v>
      </c>
      <c r="AE48" s="138">
        <f t="shared" si="1"/>
        <v>2.7004570004154349E-3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42.993600000000008</v>
      </c>
      <c r="Q49" s="34"/>
      <c r="R49" s="34"/>
      <c r="T49" s="93" t="s">
        <v>104</v>
      </c>
      <c r="U49" s="88" t="s">
        <v>414</v>
      </c>
      <c r="W49" s="133">
        <v>42695</v>
      </c>
      <c r="X49" s="10">
        <v>47.75</v>
      </c>
      <c r="Y49" s="10">
        <v>48.49</v>
      </c>
      <c r="Z49" s="10">
        <v>47.46</v>
      </c>
      <c r="AA49" s="10">
        <v>48.14</v>
      </c>
      <c r="AB49" s="95">
        <v>2355100</v>
      </c>
      <c r="AC49" s="10">
        <v>48.14</v>
      </c>
      <c r="AD49" s="2">
        <f t="shared" si="0"/>
        <v>1.0300000000000011</v>
      </c>
      <c r="AE49" s="138">
        <f t="shared" si="1"/>
        <v>1.1982341812066366E-2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42.580200000000005</v>
      </c>
      <c r="Q50" s="83"/>
      <c r="R50" s="34"/>
      <c r="T50" s="93"/>
      <c r="U50" s="88"/>
      <c r="W50" s="133">
        <v>42692</v>
      </c>
      <c r="X50" s="10">
        <v>48.43</v>
      </c>
      <c r="Y50" s="10">
        <v>48.46</v>
      </c>
      <c r="Z50" s="10">
        <v>47.5</v>
      </c>
      <c r="AA50" s="10">
        <v>47.57</v>
      </c>
      <c r="AB50" s="95">
        <v>2306100</v>
      </c>
      <c r="AC50" s="10">
        <v>47.57</v>
      </c>
      <c r="AD50" s="2">
        <f t="shared" si="0"/>
        <v>0.96000000000000085</v>
      </c>
      <c r="AE50" s="138">
        <f t="shared" si="1"/>
        <v>-2.0588840848260292E-2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42.166800000000002</v>
      </c>
      <c r="Q51" s="83"/>
      <c r="R51" s="34"/>
      <c r="T51" s="93" t="s">
        <v>105</v>
      </c>
      <c r="U51" s="88" t="s">
        <v>632</v>
      </c>
      <c r="W51" s="133">
        <v>42691</v>
      </c>
      <c r="X51" s="10">
        <v>47.68</v>
      </c>
      <c r="Y51" s="10">
        <v>48.93</v>
      </c>
      <c r="Z51" s="10">
        <v>47.52</v>
      </c>
      <c r="AA51" s="10">
        <v>48.57</v>
      </c>
      <c r="AB51" s="95">
        <v>3418500</v>
      </c>
      <c r="AC51" s="10">
        <v>48.57</v>
      </c>
      <c r="AD51" s="2">
        <f t="shared" si="0"/>
        <v>1.4099999999999966</v>
      </c>
      <c r="AE51" s="138">
        <f t="shared" si="1"/>
        <v>2.2311092401599675E-2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41.753400000000006</v>
      </c>
      <c r="Q52" s="83"/>
      <c r="R52" s="34"/>
      <c r="T52" s="93" t="s">
        <v>106</v>
      </c>
      <c r="U52" s="88" t="s">
        <v>633</v>
      </c>
      <c r="W52" s="133">
        <v>42690</v>
      </c>
      <c r="X52" s="10">
        <v>46.97</v>
      </c>
      <c r="Y52" s="10">
        <v>47.85</v>
      </c>
      <c r="Z52" s="10">
        <v>46.76</v>
      </c>
      <c r="AA52" s="10">
        <v>47.51</v>
      </c>
      <c r="AB52" s="95">
        <v>2639100</v>
      </c>
      <c r="AC52" s="10">
        <v>47.51</v>
      </c>
      <c r="AD52" s="2">
        <f t="shared" si="0"/>
        <v>1.0900000000000034</v>
      </c>
      <c r="AE52" s="138">
        <f t="shared" si="1"/>
        <v>1.3006396588486124E-2</v>
      </c>
    </row>
    <row r="53" spans="1:31" x14ac:dyDescent="0.25">
      <c r="O53" s="83">
        <v>1</v>
      </c>
      <c r="P53" s="83">
        <f t="shared" si="7"/>
        <v>41.34</v>
      </c>
      <c r="Q53" s="83"/>
      <c r="R53" s="34"/>
      <c r="T53" s="93" t="s">
        <v>107</v>
      </c>
      <c r="U53" s="90">
        <v>2426123</v>
      </c>
      <c r="W53" s="133">
        <v>42689</v>
      </c>
      <c r="X53" s="10">
        <v>47.25</v>
      </c>
      <c r="Y53" s="10">
        <v>47.46</v>
      </c>
      <c r="Z53" s="10">
        <v>46.12</v>
      </c>
      <c r="AA53" s="10">
        <v>46.9</v>
      </c>
      <c r="AB53" s="95">
        <v>4164800</v>
      </c>
      <c r="AC53" s="10">
        <v>46.9</v>
      </c>
      <c r="AD53" s="2">
        <f t="shared" si="0"/>
        <v>1.3400000000000034</v>
      </c>
      <c r="AE53" s="138">
        <f t="shared" si="1"/>
        <v>-5.5131467345207463E-3</v>
      </c>
    </row>
    <row r="54" spans="1:31" x14ac:dyDescent="0.25">
      <c r="O54" s="83">
        <v>0.99</v>
      </c>
      <c r="P54" s="83">
        <f t="shared" si="7"/>
        <v>40.926600000000001</v>
      </c>
      <c r="Q54" s="83"/>
      <c r="R54" s="34"/>
      <c r="T54" s="93" t="s">
        <v>110</v>
      </c>
      <c r="U54" s="90">
        <v>2660580</v>
      </c>
      <c r="W54" s="133">
        <v>42688</v>
      </c>
      <c r="X54" s="10">
        <v>49.43</v>
      </c>
      <c r="Y54" s="10">
        <v>50.2</v>
      </c>
      <c r="Z54" s="10">
        <v>47.01</v>
      </c>
      <c r="AA54" s="10">
        <v>47.16</v>
      </c>
      <c r="AB54" s="95">
        <v>6778200</v>
      </c>
      <c r="AC54" s="10">
        <v>47.16</v>
      </c>
      <c r="AD54" s="2">
        <f t="shared" si="0"/>
        <v>3.1900000000000048</v>
      </c>
      <c r="AE54" s="138">
        <f t="shared" si="1"/>
        <v>-5.1106639839034296E-2</v>
      </c>
    </row>
    <row r="55" spans="1:31" x14ac:dyDescent="0.25">
      <c r="O55" s="83">
        <v>0.98</v>
      </c>
      <c r="P55" s="83">
        <f t="shared" si="7"/>
        <v>40.513200000000005</v>
      </c>
      <c r="Q55" s="83"/>
      <c r="R55" s="34"/>
      <c r="T55" s="93" t="s">
        <v>108</v>
      </c>
      <c r="U55" s="88" t="s">
        <v>634</v>
      </c>
      <c r="W55" s="133">
        <v>42685</v>
      </c>
      <c r="X55" s="10">
        <v>49.3</v>
      </c>
      <c r="Y55" s="10">
        <v>51</v>
      </c>
      <c r="Z55" s="10">
        <v>46.57</v>
      </c>
      <c r="AA55" s="10">
        <v>49.7</v>
      </c>
      <c r="AB55" s="95">
        <v>15547100</v>
      </c>
      <c r="AC55" s="10">
        <v>49.7</v>
      </c>
      <c r="AD55" s="2">
        <f t="shared" si="0"/>
        <v>4.43</v>
      </c>
      <c r="AE55" s="138">
        <f t="shared" si="1"/>
        <v>-3.9799072642967448E-2</v>
      </c>
    </row>
    <row r="56" spans="1:31" x14ac:dyDescent="0.25">
      <c r="O56" s="83">
        <v>0.97</v>
      </c>
      <c r="P56" s="83">
        <f t="shared" si="7"/>
        <v>40.099800000000002</v>
      </c>
      <c r="Q56" s="83"/>
      <c r="R56" s="34"/>
      <c r="T56" s="93" t="s">
        <v>111</v>
      </c>
      <c r="U56" s="88">
        <v>9.42</v>
      </c>
      <c r="W56" s="133">
        <v>42684</v>
      </c>
      <c r="X56" s="10">
        <v>51.06</v>
      </c>
      <c r="Y56" s="10">
        <v>52.33</v>
      </c>
      <c r="Z56" s="10">
        <v>50.76</v>
      </c>
      <c r="AA56" s="10">
        <v>51.76</v>
      </c>
      <c r="AB56" s="95">
        <v>4559500</v>
      </c>
      <c r="AC56" s="10">
        <v>51.76</v>
      </c>
      <c r="AD56" s="2">
        <f t="shared" si="0"/>
        <v>1.5700000000000003</v>
      </c>
      <c r="AE56" s="138">
        <f t="shared" si="1"/>
        <v>3.1486648066958889E-2</v>
      </c>
    </row>
    <row r="57" spans="1:31" x14ac:dyDescent="0.25">
      <c r="O57" s="83">
        <v>0.96</v>
      </c>
      <c r="P57" s="83">
        <f t="shared" si="7"/>
        <v>39.686399999999999</v>
      </c>
      <c r="Q57" s="83"/>
      <c r="R57" s="34"/>
      <c r="T57" s="93" t="s">
        <v>112</v>
      </c>
      <c r="U57" s="88">
        <v>4.3899999999999997</v>
      </c>
      <c r="W57" s="133">
        <v>42683</v>
      </c>
      <c r="X57" s="10">
        <v>49.56</v>
      </c>
      <c r="Y57" s="10">
        <v>50.82</v>
      </c>
      <c r="Z57" s="10">
        <v>48.94</v>
      </c>
      <c r="AA57" s="10">
        <v>50.18</v>
      </c>
      <c r="AB57" s="95">
        <v>2958100</v>
      </c>
      <c r="AC57" s="10">
        <v>50.18</v>
      </c>
      <c r="AD57" s="2">
        <f t="shared" si="0"/>
        <v>1.8800000000000026</v>
      </c>
      <c r="AE57" s="138">
        <f t="shared" si="1"/>
        <v>-2.782193958664525E-3</v>
      </c>
    </row>
    <row r="58" spans="1:31" x14ac:dyDescent="0.25">
      <c r="O58" s="83">
        <v>0.95</v>
      </c>
      <c r="P58" s="83">
        <f t="shared" si="7"/>
        <v>39.273000000000003</v>
      </c>
      <c r="Q58" s="83"/>
      <c r="R58" s="34"/>
      <c r="T58" s="93" t="s">
        <v>109</v>
      </c>
      <c r="U58" s="88" t="s">
        <v>123</v>
      </c>
      <c r="W58" s="133">
        <v>42682</v>
      </c>
      <c r="X58" s="10">
        <v>50.26</v>
      </c>
      <c r="Y58" s="10">
        <v>51.04</v>
      </c>
      <c r="Z58" s="10">
        <v>49.95</v>
      </c>
      <c r="AA58" s="10">
        <v>50.32</v>
      </c>
      <c r="AB58" s="95">
        <v>2414200</v>
      </c>
      <c r="AC58" s="10">
        <v>50.32</v>
      </c>
      <c r="AD58" s="2">
        <f t="shared" si="0"/>
        <v>1.0899999999999963</v>
      </c>
      <c r="AE58" s="138">
        <f t="shared" si="1"/>
        <v>3.9761431411533543E-4</v>
      </c>
    </row>
    <row r="59" spans="1:31" x14ac:dyDescent="0.25">
      <c r="O59" s="83">
        <v>0.94</v>
      </c>
      <c r="P59" s="83">
        <f t="shared" si="7"/>
        <v>38.8596</v>
      </c>
      <c r="Q59" s="83"/>
      <c r="W59" s="133">
        <v>42681</v>
      </c>
      <c r="X59" s="10">
        <v>49.87</v>
      </c>
      <c r="Y59" s="10">
        <v>51.77</v>
      </c>
      <c r="Z59" s="10">
        <v>49.64</v>
      </c>
      <c r="AA59" s="10">
        <v>50.3</v>
      </c>
      <c r="AB59" s="95">
        <v>3848600</v>
      </c>
      <c r="AC59" s="10">
        <v>50.3</v>
      </c>
      <c r="AD59" s="2">
        <f t="shared" si="0"/>
        <v>2.1300000000000026</v>
      </c>
      <c r="AE59" s="138">
        <f t="shared" si="1"/>
        <v>2.4648604603788815E-2</v>
      </c>
    </row>
    <row r="60" spans="1:31" x14ac:dyDescent="0.25">
      <c r="O60" s="83">
        <v>0.93</v>
      </c>
      <c r="P60" s="83">
        <f t="shared" si="7"/>
        <v>38.446200000000005</v>
      </c>
      <c r="Q60" s="83"/>
      <c r="W60" s="133">
        <v>42678</v>
      </c>
      <c r="X60" s="10">
        <v>48.28</v>
      </c>
      <c r="Y60" s="10">
        <v>49.99</v>
      </c>
      <c r="Z60" s="10">
        <v>48.25</v>
      </c>
      <c r="AA60" s="10">
        <v>49.09</v>
      </c>
      <c r="AB60" s="95">
        <v>2533500</v>
      </c>
      <c r="AC60" s="10">
        <v>49.09</v>
      </c>
      <c r="AD60" s="2">
        <f t="shared" si="0"/>
        <v>1.740000000000002</v>
      </c>
      <c r="AE60" s="138">
        <f t="shared" si="1"/>
        <v>1.7620232172470995E-2</v>
      </c>
    </row>
    <row r="61" spans="1:31" x14ac:dyDescent="0.25">
      <c r="O61" s="83">
        <v>0.92</v>
      </c>
      <c r="P61" s="83">
        <f t="shared" si="7"/>
        <v>38.032800000000002</v>
      </c>
      <c r="Q61" s="83"/>
      <c r="W61" s="133">
        <v>42677</v>
      </c>
      <c r="X61" s="10">
        <v>49.75</v>
      </c>
      <c r="Y61" s="10">
        <v>49.85</v>
      </c>
      <c r="Z61" s="10">
        <v>48.01</v>
      </c>
      <c r="AA61" s="10">
        <v>48.24</v>
      </c>
      <c r="AB61" s="95">
        <v>2962500</v>
      </c>
      <c r="AC61" s="10">
        <v>48.24</v>
      </c>
      <c r="AD61" s="2">
        <f t="shared" si="0"/>
        <v>1.8400000000000034</v>
      </c>
      <c r="AE61" s="138">
        <f t="shared" si="1"/>
        <v>-2.9961793685903793E-2</v>
      </c>
    </row>
    <row r="62" spans="1:31" x14ac:dyDescent="0.25">
      <c r="O62" s="83">
        <v>0.91</v>
      </c>
      <c r="P62" s="83">
        <f t="shared" si="7"/>
        <v>37.619400000000006</v>
      </c>
      <c r="Q62" s="83"/>
      <c r="W62" s="133">
        <v>42676</v>
      </c>
      <c r="X62" s="10">
        <v>49.99</v>
      </c>
      <c r="Y62" s="10">
        <v>51.18</v>
      </c>
      <c r="Z62" s="10">
        <v>49.57</v>
      </c>
      <c r="AA62" s="10">
        <v>49.73</v>
      </c>
      <c r="AB62" s="95">
        <v>2523000</v>
      </c>
      <c r="AC62" s="10">
        <v>49.73</v>
      </c>
      <c r="AD62" s="2">
        <f t="shared" si="0"/>
        <v>1.6099999999999994</v>
      </c>
      <c r="AE62" s="138">
        <f t="shared" si="1"/>
        <v>-1.2705975779233714E-2</v>
      </c>
    </row>
    <row r="63" spans="1:31" x14ac:dyDescent="0.25">
      <c r="O63" s="83">
        <v>0.9</v>
      </c>
      <c r="P63" s="83">
        <f t="shared" si="7"/>
        <v>37.206000000000003</v>
      </c>
      <c r="Q63" s="83"/>
      <c r="W63" s="133">
        <v>42675</v>
      </c>
      <c r="X63" s="10">
        <v>50.95</v>
      </c>
      <c r="Y63" s="10">
        <v>52.67</v>
      </c>
      <c r="Z63" s="10">
        <v>50.12</v>
      </c>
      <c r="AA63" s="10">
        <v>50.37</v>
      </c>
      <c r="AB63" s="95">
        <v>4161900</v>
      </c>
      <c r="AC63" s="10">
        <v>50.37</v>
      </c>
      <c r="AD63" s="2">
        <f t="shared" si="0"/>
        <v>2.5500000000000043</v>
      </c>
      <c r="AE63" s="138">
        <f t="shared" si="1"/>
        <v>-8.0740448995668679E-3</v>
      </c>
    </row>
    <row r="64" spans="1:31" x14ac:dyDescent="0.25">
      <c r="Q64" s="83"/>
      <c r="W64" s="133">
        <v>42674</v>
      </c>
      <c r="X64" s="10">
        <v>50.23</v>
      </c>
      <c r="Y64" s="10">
        <v>51.28</v>
      </c>
      <c r="Z64" s="10">
        <v>50.01</v>
      </c>
      <c r="AA64" s="10">
        <v>50.78</v>
      </c>
      <c r="AB64" s="95">
        <v>3686800</v>
      </c>
      <c r="AC64" s="10">
        <v>50.78</v>
      </c>
      <c r="AD64" s="2">
        <f t="shared" si="0"/>
        <v>1.2700000000000031</v>
      </c>
      <c r="AE64" s="138">
        <f t="shared" si="1"/>
        <v>1.3168395849960213E-2</v>
      </c>
    </row>
    <row r="65" spans="15:31" x14ac:dyDescent="0.25">
      <c r="Q65" s="83"/>
      <c r="W65" s="133">
        <v>42671</v>
      </c>
      <c r="X65" s="10">
        <v>48.21</v>
      </c>
      <c r="Y65" s="10">
        <v>50.88</v>
      </c>
      <c r="Z65" s="10">
        <v>48.15</v>
      </c>
      <c r="AA65" s="10">
        <v>50.12</v>
      </c>
      <c r="AB65" s="95">
        <v>5553100</v>
      </c>
      <c r="AC65" s="10">
        <v>50.12</v>
      </c>
      <c r="AD65" s="2">
        <f t="shared" si="0"/>
        <v>2.730000000000004</v>
      </c>
      <c r="AE65" s="138">
        <f t="shared" si="1"/>
        <v>4.0481627569026291E-2</v>
      </c>
    </row>
    <row r="66" spans="15:31" x14ac:dyDescent="0.25">
      <c r="Q66" s="83"/>
      <c r="W66" s="133">
        <v>42670</v>
      </c>
      <c r="X66" s="10">
        <v>48.77</v>
      </c>
      <c r="Y66" s="10">
        <v>49.04</v>
      </c>
      <c r="Z66" s="10">
        <v>47.97</v>
      </c>
      <c r="AA66" s="10">
        <v>48.17</v>
      </c>
      <c r="AB66" s="95">
        <v>1828600</v>
      </c>
      <c r="AC66" s="10">
        <v>48.17</v>
      </c>
      <c r="AD66" s="2">
        <f t="shared" si="0"/>
        <v>1.0700000000000003</v>
      </c>
      <c r="AE66" s="138">
        <f t="shared" si="1"/>
        <v>-8.0313014827018137E-3</v>
      </c>
    </row>
    <row r="67" spans="15:31" x14ac:dyDescent="0.25">
      <c r="Q67" s="83"/>
      <c r="W67" s="133">
        <v>42669</v>
      </c>
      <c r="X67" s="10">
        <v>48.38</v>
      </c>
      <c r="Y67" s="10">
        <v>49.15</v>
      </c>
      <c r="Z67" s="10">
        <v>48.34</v>
      </c>
      <c r="AA67" s="10">
        <v>48.56</v>
      </c>
      <c r="AB67" s="95">
        <v>1427400</v>
      </c>
      <c r="AC67" s="10">
        <v>48.56</v>
      </c>
      <c r="AD67" s="2">
        <f>Y67-Z67</f>
        <v>0.80999999999999517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42766</v>
      </c>
      <c r="Y2" s="9">
        <v>75.27</v>
      </c>
      <c r="Z2" s="9">
        <v>75.58</v>
      </c>
      <c r="AA2" s="9">
        <v>74.739999999999995</v>
      </c>
      <c r="AB2" s="9">
        <v>75.209999999999994</v>
      </c>
      <c r="AC2" s="104">
        <v>2026500</v>
      </c>
      <c r="AD2" s="9">
        <v>75.209999999999994</v>
      </c>
      <c r="AE2" s="2">
        <f>Z2-AA2</f>
        <v>0.84000000000000341</v>
      </c>
      <c r="AF2" s="138">
        <f>AD2/AD3-1</f>
        <v>-5.2903055151435341E-3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75.239999999999995</v>
      </c>
      <c r="T3" s="85"/>
      <c r="X3" s="110">
        <v>42765</v>
      </c>
      <c r="Y3" s="9">
        <v>75.489999999999995</v>
      </c>
      <c r="Z3" s="9">
        <v>75.67</v>
      </c>
      <c r="AA3" s="9">
        <v>75.13</v>
      </c>
      <c r="AB3" s="9">
        <v>75.61</v>
      </c>
      <c r="AC3" s="104">
        <v>1741200</v>
      </c>
      <c r="AD3" s="9">
        <v>75.61</v>
      </c>
      <c r="AE3" s="2">
        <f t="shared" ref="AE3:AE66" si="0">Z3-AA3</f>
        <v>0.54000000000000625</v>
      </c>
      <c r="AF3" s="138">
        <f t="shared" ref="AF3:AF66" si="1">AD3/AD4-1</f>
        <v>2.6458526260086934E-4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75.239999999999995</v>
      </c>
      <c r="R4" s="505">
        <v>4.0000000000000002E-4</v>
      </c>
      <c r="X4" s="110">
        <v>42762</v>
      </c>
      <c r="Y4" s="9">
        <v>75.290000000000006</v>
      </c>
      <c r="Z4" s="9">
        <v>75.81</v>
      </c>
      <c r="AA4" s="9">
        <v>75.22</v>
      </c>
      <c r="AB4" s="9">
        <v>75.59</v>
      </c>
      <c r="AC4" s="104">
        <v>1275500</v>
      </c>
      <c r="AD4" s="9">
        <v>75.59</v>
      </c>
      <c r="AE4" s="2">
        <f t="shared" si="0"/>
        <v>0.59000000000000341</v>
      </c>
      <c r="AF4" s="138">
        <f t="shared" si="1"/>
        <v>-2.9019918216593998E-3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42761</v>
      </c>
      <c r="Y5" s="9">
        <v>75.42</v>
      </c>
      <c r="Z5" s="9">
        <v>75.849999999999994</v>
      </c>
      <c r="AA5" s="9">
        <v>75.209999999999994</v>
      </c>
      <c r="AB5" s="9">
        <v>75.81</v>
      </c>
      <c r="AC5" s="104">
        <v>1574900</v>
      </c>
      <c r="AD5" s="9">
        <v>75.81</v>
      </c>
      <c r="AE5" s="2">
        <f t="shared" si="0"/>
        <v>0.64000000000000057</v>
      </c>
      <c r="AF5" s="138">
        <f t="shared" si="1"/>
        <v>5.5710306406684396E-3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42760</v>
      </c>
      <c r="Y6" s="9">
        <v>74.77</v>
      </c>
      <c r="Z6" s="9">
        <v>75.53</v>
      </c>
      <c r="AA6" s="9">
        <v>74.739999999999995</v>
      </c>
      <c r="AB6" s="9">
        <v>75.39</v>
      </c>
      <c r="AC6" s="104">
        <v>1765900</v>
      </c>
      <c r="AD6" s="9">
        <v>75.39</v>
      </c>
      <c r="AE6" s="2">
        <f t="shared" si="0"/>
        <v>0.79000000000000625</v>
      </c>
      <c r="AF6" s="138">
        <f t="shared" si="1"/>
        <v>1.2353968040821783E-2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42759</v>
      </c>
      <c r="Y7" s="9">
        <v>74.239999999999995</v>
      </c>
      <c r="Z7" s="9">
        <v>74.66</v>
      </c>
      <c r="AA7" s="9">
        <v>73.97</v>
      </c>
      <c r="AB7" s="9">
        <v>74.47</v>
      </c>
      <c r="AC7" s="104">
        <v>1070300</v>
      </c>
      <c r="AD7" s="9">
        <v>74.47</v>
      </c>
      <c r="AE7" s="2">
        <f t="shared" si="0"/>
        <v>0.68999999999999773</v>
      </c>
      <c r="AF7" s="138">
        <f t="shared" si="1"/>
        <v>4.3155765340525676E-3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42758</v>
      </c>
      <c r="Y8" s="9">
        <v>74.59</v>
      </c>
      <c r="Z8" s="9">
        <v>74.650000000000006</v>
      </c>
      <c r="AA8" s="9">
        <v>73.959999999999994</v>
      </c>
      <c r="AB8" s="9">
        <v>74.150000000000006</v>
      </c>
      <c r="AC8" s="104">
        <v>1222400</v>
      </c>
      <c r="AD8" s="9">
        <v>74.150000000000006</v>
      </c>
      <c r="AE8" s="2">
        <f t="shared" si="0"/>
        <v>0.69000000000001194</v>
      </c>
      <c r="AF8" s="138">
        <f t="shared" si="1"/>
        <v>-5.2320901529380182E-3</v>
      </c>
    </row>
    <row r="9" spans="1:32" x14ac:dyDescent="0.25">
      <c r="O9" s="11" t="s">
        <v>214</v>
      </c>
      <c r="Q9" s="138">
        <f>IF(Q2=0, 0, Q8/Q6)</f>
        <v>0</v>
      </c>
      <c r="X9" s="110">
        <v>42755</v>
      </c>
      <c r="Y9" s="9">
        <v>74.37</v>
      </c>
      <c r="Z9" s="9">
        <v>74.959999999999994</v>
      </c>
      <c r="AA9" s="9">
        <v>74.37</v>
      </c>
      <c r="AB9" s="9">
        <v>74.540000000000006</v>
      </c>
      <c r="AC9" s="104">
        <v>1500700</v>
      </c>
      <c r="AD9" s="9">
        <v>74.540000000000006</v>
      </c>
      <c r="AE9" s="2">
        <f t="shared" si="0"/>
        <v>0.5899999999999892</v>
      </c>
      <c r="AF9" s="138">
        <f t="shared" si="1"/>
        <v>4.3115063325249725E-3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42754</v>
      </c>
      <c r="Y10" s="9">
        <v>74.66</v>
      </c>
      <c r="Z10" s="9">
        <v>74.78</v>
      </c>
      <c r="AA10" s="9">
        <v>73.900000000000006</v>
      </c>
      <c r="AB10" s="9">
        <v>74.22</v>
      </c>
      <c r="AC10" s="104">
        <v>1282100</v>
      </c>
      <c r="AD10" s="9">
        <v>74.22</v>
      </c>
      <c r="AE10" s="2">
        <f t="shared" si="0"/>
        <v>0.87999999999999545</v>
      </c>
      <c r="AF10" s="138">
        <f t="shared" si="1"/>
        <v>-4.0257648953300196E-3</v>
      </c>
    </row>
    <row r="11" spans="1:32" x14ac:dyDescent="0.25">
      <c r="O11" s="11" t="s">
        <v>178</v>
      </c>
      <c r="P11" s="34"/>
      <c r="Q11" s="138">
        <f>VALUE(TRIM(CLEAN(MID(U55, FIND("(", U55)+1, 5))))</f>
        <v>1.7500000000000002E-2</v>
      </c>
      <c r="T11" s="121"/>
      <c r="U11" s="68"/>
      <c r="X11" s="110">
        <v>42753</v>
      </c>
      <c r="Y11" s="9">
        <v>74</v>
      </c>
      <c r="Z11" s="9">
        <v>74.83</v>
      </c>
      <c r="AA11" s="9">
        <v>73.92</v>
      </c>
      <c r="AB11" s="9">
        <v>74.52</v>
      </c>
      <c r="AC11" s="104">
        <v>1788800</v>
      </c>
      <c r="AD11" s="9">
        <v>74.52</v>
      </c>
      <c r="AE11" s="2">
        <f t="shared" si="0"/>
        <v>0.90999999999999659</v>
      </c>
      <c r="AF11" s="138">
        <f t="shared" si="1"/>
        <v>9.0724441435341419E-3</v>
      </c>
    </row>
    <row r="12" spans="1:32" x14ac:dyDescent="0.25">
      <c r="X12" s="110">
        <v>42752</v>
      </c>
      <c r="Y12" s="9">
        <v>73.61</v>
      </c>
      <c r="Z12" s="9">
        <v>73.89</v>
      </c>
      <c r="AA12" s="9">
        <v>73.39</v>
      </c>
      <c r="AB12" s="9">
        <v>73.849999999999994</v>
      </c>
      <c r="AC12" s="104">
        <v>1180000</v>
      </c>
      <c r="AD12" s="9">
        <v>73.849999999999994</v>
      </c>
      <c r="AE12" s="2">
        <f t="shared" si="0"/>
        <v>0.5</v>
      </c>
      <c r="AF12" s="138">
        <f t="shared" si="1"/>
        <v>-5.4134524292881459E-4</v>
      </c>
    </row>
    <row r="13" spans="1:32" x14ac:dyDescent="0.25">
      <c r="Q13" s="2"/>
      <c r="X13" s="110">
        <v>42748</v>
      </c>
      <c r="Y13" s="9">
        <v>73.91</v>
      </c>
      <c r="Z13" s="9">
        <v>74.349999999999994</v>
      </c>
      <c r="AA13" s="9">
        <v>73.8</v>
      </c>
      <c r="AB13" s="9">
        <v>73.89</v>
      </c>
      <c r="AC13" s="104">
        <v>1207500</v>
      </c>
      <c r="AD13" s="9">
        <v>73.89</v>
      </c>
      <c r="AE13" s="2">
        <f t="shared" si="0"/>
        <v>0.54999999999999716</v>
      </c>
      <c r="AF13" s="138">
        <f t="shared" si="1"/>
        <v>2.8501628664494572E-3</v>
      </c>
    </row>
    <row r="14" spans="1:32" x14ac:dyDescent="0.25">
      <c r="X14" s="110">
        <v>42747</v>
      </c>
      <c r="Y14" s="9">
        <v>73.56</v>
      </c>
      <c r="Z14" s="9">
        <v>73.790000000000006</v>
      </c>
      <c r="AA14" s="9">
        <v>73.13</v>
      </c>
      <c r="AB14" s="9">
        <v>73.680000000000007</v>
      </c>
      <c r="AC14" s="104">
        <v>1110500</v>
      </c>
      <c r="AD14" s="9">
        <v>73.680000000000007</v>
      </c>
      <c r="AE14" s="2">
        <f t="shared" si="0"/>
        <v>0.6600000000000108</v>
      </c>
      <c r="AF14" s="138">
        <f t="shared" si="1"/>
        <v>-3.5163646199619647E-3</v>
      </c>
    </row>
    <row r="15" spans="1:32" x14ac:dyDescent="0.25">
      <c r="X15" s="110">
        <v>42746</v>
      </c>
      <c r="Y15" s="9">
        <v>73.94</v>
      </c>
      <c r="Z15" s="9">
        <v>74.260000000000005</v>
      </c>
      <c r="AA15" s="9">
        <v>73.59</v>
      </c>
      <c r="AB15" s="9">
        <v>73.94</v>
      </c>
      <c r="AC15" s="104">
        <v>1727700</v>
      </c>
      <c r="AD15" s="9">
        <v>73.94</v>
      </c>
      <c r="AE15" s="2">
        <f t="shared" si="0"/>
        <v>0.67000000000000171</v>
      </c>
      <c r="AF15" s="138">
        <f t="shared" si="1"/>
        <v>2.5762711864405485E-3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42745</v>
      </c>
      <c r="Y16" s="9">
        <v>73.28</v>
      </c>
      <c r="Z16" s="9">
        <v>74.3</v>
      </c>
      <c r="AA16" s="9">
        <v>73.260000000000005</v>
      </c>
      <c r="AB16" s="9">
        <v>73.75</v>
      </c>
      <c r="AC16" s="104">
        <v>2350000</v>
      </c>
      <c r="AD16" s="9">
        <v>73.75</v>
      </c>
      <c r="AE16" s="2">
        <f t="shared" si="0"/>
        <v>1.039999999999992</v>
      </c>
      <c r="AF16" s="138">
        <f t="shared" si="1"/>
        <v>9.0299630592420854E-3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42744</v>
      </c>
      <c r="Y17" s="9">
        <v>73.95</v>
      </c>
      <c r="Z17" s="9">
        <v>74.05</v>
      </c>
      <c r="AA17" s="9">
        <v>73.040000000000006</v>
      </c>
      <c r="AB17" s="9">
        <v>73.09</v>
      </c>
      <c r="AC17" s="104">
        <v>1801900</v>
      </c>
      <c r="AD17" s="9">
        <v>73.09</v>
      </c>
      <c r="AE17" s="2">
        <f t="shared" si="0"/>
        <v>1.0099999999999909</v>
      </c>
      <c r="AF17" s="138">
        <f t="shared" si="1"/>
        <v>-1.4295347269049241E-2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42741</v>
      </c>
      <c r="Y18" s="9">
        <v>73.680000000000007</v>
      </c>
      <c r="Z18" s="9">
        <v>74.459999999999994</v>
      </c>
      <c r="AA18" s="9">
        <v>73.48</v>
      </c>
      <c r="AB18" s="9">
        <v>74.150000000000006</v>
      </c>
      <c r="AC18" s="104">
        <v>1614700</v>
      </c>
      <c r="AD18" s="9">
        <v>74.150000000000006</v>
      </c>
      <c r="AE18" s="2">
        <f t="shared" si="0"/>
        <v>0.97999999999998977</v>
      </c>
      <c r="AF18" s="138">
        <f t="shared" si="1"/>
        <v>1.6209644738620632E-3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42740</v>
      </c>
      <c r="Y19" s="9">
        <v>74.180000000000007</v>
      </c>
      <c r="Z19" s="9">
        <v>74.44</v>
      </c>
      <c r="AA19" s="9">
        <v>73.8</v>
      </c>
      <c r="AB19" s="9">
        <v>74.03</v>
      </c>
      <c r="AC19" s="104">
        <v>1733000</v>
      </c>
      <c r="AD19" s="9">
        <v>74.03</v>
      </c>
      <c r="AE19" s="2">
        <f t="shared" si="0"/>
        <v>0.64000000000000057</v>
      </c>
      <c r="AF19" s="138">
        <f t="shared" si="1"/>
        <v>-4.5717359150195813E-3</v>
      </c>
    </row>
    <row r="20" spans="1:32" x14ac:dyDescent="0.25">
      <c r="X20" s="110">
        <v>42739</v>
      </c>
      <c r="Y20" s="9">
        <v>74.38</v>
      </c>
      <c r="Z20" s="9">
        <v>74.95</v>
      </c>
      <c r="AA20" s="9">
        <v>74.209999999999994</v>
      </c>
      <c r="AB20" s="9">
        <v>74.37</v>
      </c>
      <c r="AC20" s="104">
        <v>1945200</v>
      </c>
      <c r="AD20" s="9">
        <v>74.37</v>
      </c>
      <c r="AE20" s="2">
        <f t="shared" si="0"/>
        <v>0.74000000000000909</v>
      </c>
      <c r="AF20" s="138">
        <f t="shared" si="1"/>
        <v>2.6965080221112991E-3</v>
      </c>
    </row>
    <row r="21" spans="1:32" x14ac:dyDescent="0.25">
      <c r="X21" s="110">
        <v>42738</v>
      </c>
      <c r="Y21" s="9">
        <v>74</v>
      </c>
      <c r="Z21" s="9">
        <v>74.56</v>
      </c>
      <c r="AA21" s="9">
        <v>73.540000000000006</v>
      </c>
      <c r="AB21" s="9">
        <v>74.17</v>
      </c>
      <c r="AC21" s="104">
        <v>2019800</v>
      </c>
      <c r="AD21" s="9">
        <v>74.17</v>
      </c>
      <c r="AE21" s="2">
        <f t="shared" si="0"/>
        <v>1.019999999999996</v>
      </c>
      <c r="AF21" s="138">
        <f t="shared" si="1"/>
        <v>6.7458175930923403E-4</v>
      </c>
    </row>
    <row r="22" spans="1:32" x14ac:dyDescent="0.25">
      <c r="X22" s="110">
        <v>42734</v>
      </c>
      <c r="Y22" s="9">
        <v>74.540000000000006</v>
      </c>
      <c r="Z22" s="9">
        <v>74.56</v>
      </c>
      <c r="AA22" s="9">
        <v>73.930000000000007</v>
      </c>
      <c r="AB22" s="9">
        <v>74.12</v>
      </c>
      <c r="AC22" s="104">
        <v>1705500</v>
      </c>
      <c r="AD22" s="9">
        <v>74.12</v>
      </c>
      <c r="AE22" s="2">
        <f t="shared" si="0"/>
        <v>0.62999999999999545</v>
      </c>
      <c r="AF22" s="138">
        <f t="shared" si="1"/>
        <v>-2.154011847065096E-3</v>
      </c>
    </row>
    <row r="23" spans="1:32" x14ac:dyDescent="0.25">
      <c r="X23" s="110">
        <v>42733</v>
      </c>
      <c r="Y23" s="9">
        <v>74.38</v>
      </c>
      <c r="Z23" s="9">
        <v>74.569999999999993</v>
      </c>
      <c r="AA23" s="9">
        <v>74.2</v>
      </c>
      <c r="AB23" s="9">
        <v>74.28</v>
      </c>
      <c r="AC23" s="104">
        <v>1181900</v>
      </c>
      <c r="AD23" s="9">
        <v>74.28</v>
      </c>
      <c r="AE23" s="2">
        <f t="shared" si="0"/>
        <v>0.36999999999999034</v>
      </c>
      <c r="AF23" s="138">
        <f t="shared" si="1"/>
        <v>-9.41492938802857E-4</v>
      </c>
    </row>
    <row r="24" spans="1:32" x14ac:dyDescent="0.25">
      <c r="X24" s="110">
        <v>42732</v>
      </c>
      <c r="Y24" s="9">
        <v>74.66</v>
      </c>
      <c r="Z24" s="9">
        <v>74.7</v>
      </c>
      <c r="AA24" s="9">
        <v>74.209999999999994</v>
      </c>
      <c r="AB24" s="9">
        <v>74.349999999999994</v>
      </c>
      <c r="AC24" s="104">
        <v>1610200</v>
      </c>
      <c r="AD24" s="9">
        <v>74.349999999999994</v>
      </c>
      <c r="AE24" s="2">
        <f t="shared" si="0"/>
        <v>0.49000000000000909</v>
      </c>
      <c r="AF24" s="138">
        <f t="shared" si="1"/>
        <v>-2.1473627700980824E-3</v>
      </c>
    </row>
    <row r="25" spans="1:32" x14ac:dyDescent="0.25">
      <c r="X25" s="110">
        <v>42731</v>
      </c>
      <c r="Y25" s="9">
        <v>74.58</v>
      </c>
      <c r="Z25" s="9">
        <v>74.650000000000006</v>
      </c>
      <c r="AA25" s="9">
        <v>74.31</v>
      </c>
      <c r="AB25" s="9">
        <v>74.510000000000005</v>
      </c>
      <c r="AC25" s="104">
        <v>1217600</v>
      </c>
      <c r="AD25" s="9">
        <v>74.510000000000005</v>
      </c>
      <c r="AE25" s="2">
        <f t="shared" si="0"/>
        <v>0.34000000000000341</v>
      </c>
      <c r="AF25" s="138">
        <f t="shared" si="1"/>
        <v>-9.3858943416458285E-4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42727</v>
      </c>
      <c r="Y26" s="9">
        <v>74.48</v>
      </c>
      <c r="Z26" s="9">
        <v>74.77</v>
      </c>
      <c r="AA26" s="9">
        <v>74.319999999999993</v>
      </c>
      <c r="AB26" s="9">
        <v>74.58</v>
      </c>
      <c r="AC26" s="104">
        <v>1087600</v>
      </c>
      <c r="AD26" s="9">
        <v>74.58</v>
      </c>
      <c r="AE26" s="2">
        <f t="shared" si="0"/>
        <v>0.45000000000000284</v>
      </c>
      <c r="AF26" s="138">
        <f t="shared" si="1"/>
        <v>1.3426423200859627E-3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42726</v>
      </c>
      <c r="Y27" s="9">
        <v>74.42</v>
      </c>
      <c r="Z27" s="9">
        <v>74.650000000000006</v>
      </c>
      <c r="AA27" s="9">
        <v>74.069999999999993</v>
      </c>
      <c r="AB27" s="9">
        <v>74.48</v>
      </c>
      <c r="AC27" s="104">
        <v>1716000</v>
      </c>
      <c r="AD27" s="9">
        <v>74.48</v>
      </c>
      <c r="AE27" s="2">
        <f t="shared" si="0"/>
        <v>0.58000000000001251</v>
      </c>
      <c r="AF27" s="138">
        <f t="shared" si="1"/>
        <v>5.3734551316497736E-4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42725</v>
      </c>
      <c r="Y28" s="9">
        <v>74.48</v>
      </c>
      <c r="Z28" s="9">
        <v>74.66</v>
      </c>
      <c r="AA28" s="9">
        <v>74.31</v>
      </c>
      <c r="AB28" s="9">
        <v>74.44</v>
      </c>
      <c r="AC28" s="104">
        <v>1061100</v>
      </c>
      <c r="AD28" s="9">
        <v>74.44</v>
      </c>
      <c r="AE28" s="2">
        <f t="shared" si="0"/>
        <v>0.34999999999999432</v>
      </c>
      <c r="AF28" s="138">
        <f t="shared" si="1"/>
        <v>-5.370569280344073E-4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42724</v>
      </c>
      <c r="Y29" s="9">
        <v>74.59</v>
      </c>
      <c r="Z29" s="9">
        <v>74.72</v>
      </c>
      <c r="AA29" s="9">
        <v>74.31</v>
      </c>
      <c r="AB29" s="9">
        <v>74.48</v>
      </c>
      <c r="AC29" s="104">
        <v>1666500</v>
      </c>
      <c r="AD29" s="9">
        <v>74.48</v>
      </c>
      <c r="AE29" s="2">
        <f t="shared" si="0"/>
        <v>0.40999999999999659</v>
      </c>
      <c r="AF29" s="138">
        <f t="shared" si="1"/>
        <v>1.4790910313298156E-3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42723</v>
      </c>
      <c r="Y30" s="9">
        <v>74.239999999999995</v>
      </c>
      <c r="Z30" s="9">
        <v>74.569999999999993</v>
      </c>
      <c r="AA30" s="9">
        <v>74.17</v>
      </c>
      <c r="AB30" s="9">
        <v>74.37</v>
      </c>
      <c r="AC30" s="104">
        <v>1866000</v>
      </c>
      <c r="AD30" s="9">
        <v>74.37</v>
      </c>
      <c r="AE30" s="2">
        <f t="shared" si="0"/>
        <v>0.39999999999999147</v>
      </c>
      <c r="AF30" s="138">
        <f t="shared" si="1"/>
        <v>3.5082984752394797E-3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42720</v>
      </c>
      <c r="Y31" s="9">
        <v>73.78</v>
      </c>
      <c r="Z31" s="9">
        <v>74.16</v>
      </c>
      <c r="AA31" s="9">
        <v>73.540000000000006</v>
      </c>
      <c r="AB31" s="9">
        <v>74.11</v>
      </c>
      <c r="AC31" s="104">
        <v>3262500</v>
      </c>
      <c r="AD31" s="9">
        <v>74.11</v>
      </c>
      <c r="AE31" s="2">
        <f t="shared" si="0"/>
        <v>0.61999999999999034</v>
      </c>
      <c r="AF31" s="138">
        <f t="shared" si="1"/>
        <v>7.7508838727222695E-3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42719</v>
      </c>
      <c r="Y32" s="9">
        <v>72.66</v>
      </c>
      <c r="Z32" s="9">
        <v>73.75</v>
      </c>
      <c r="AA32" s="9">
        <v>72.430000000000007</v>
      </c>
      <c r="AB32" s="9">
        <v>73.540000000000006</v>
      </c>
      <c r="AC32" s="104">
        <v>2069200</v>
      </c>
      <c r="AD32" s="9">
        <v>73.540000000000006</v>
      </c>
      <c r="AE32" s="2">
        <f t="shared" si="0"/>
        <v>1.3199999999999932</v>
      </c>
      <c r="AF32" s="138">
        <f t="shared" si="1"/>
        <v>1.2808153146949497E-2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42718</v>
      </c>
      <c r="Y33" s="9">
        <v>72.92</v>
      </c>
      <c r="Z33" s="9">
        <v>73.33</v>
      </c>
      <c r="AA33" s="9">
        <v>72.42</v>
      </c>
      <c r="AB33" s="9">
        <v>72.61</v>
      </c>
      <c r="AC33" s="104">
        <v>2155200</v>
      </c>
      <c r="AD33" s="9">
        <v>72.61</v>
      </c>
      <c r="AE33" s="2">
        <f t="shared" si="0"/>
        <v>0.90999999999999659</v>
      </c>
      <c r="AF33" s="138">
        <f t="shared" si="1"/>
        <v>-4.3877690936515723E-3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42717</v>
      </c>
      <c r="Y34" s="9">
        <v>72.650000000000006</v>
      </c>
      <c r="Z34" s="9">
        <v>73.13</v>
      </c>
      <c r="AA34" s="9">
        <v>72.540000000000006</v>
      </c>
      <c r="AB34" s="9">
        <v>72.930000000000007</v>
      </c>
      <c r="AC34" s="104">
        <v>2585900</v>
      </c>
      <c r="AD34" s="9">
        <v>72.930000000000007</v>
      </c>
      <c r="AE34" s="2">
        <f t="shared" si="0"/>
        <v>0.5899999999999892</v>
      </c>
      <c r="AF34" s="138">
        <f t="shared" si="1"/>
        <v>1.5105740181271532E-3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6" t="s">
        <v>78</v>
      </c>
      <c r="P35" s="636"/>
      <c r="X35" s="110">
        <v>42716</v>
      </c>
      <c r="Y35" s="9">
        <v>72.44</v>
      </c>
      <c r="Z35" s="9">
        <v>72.95</v>
      </c>
      <c r="AA35" s="9">
        <v>72.3</v>
      </c>
      <c r="AB35" s="9">
        <v>72.819999999999993</v>
      </c>
      <c r="AC35" s="104">
        <v>1974400</v>
      </c>
      <c r="AD35" s="9">
        <v>72.819999999999993</v>
      </c>
      <c r="AE35" s="2">
        <f t="shared" si="0"/>
        <v>0.65000000000000568</v>
      </c>
      <c r="AF35" s="138">
        <f t="shared" si="1"/>
        <v>4.8295846557195876E-3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82.763999999999996</v>
      </c>
      <c r="Q36" s="2"/>
      <c r="X36" s="110">
        <v>42713</v>
      </c>
      <c r="Y36" s="9">
        <v>71.77</v>
      </c>
      <c r="Z36" s="9">
        <v>72.5</v>
      </c>
      <c r="AA36" s="9">
        <v>71.510000000000005</v>
      </c>
      <c r="AB36" s="9">
        <v>72.47</v>
      </c>
      <c r="AC36" s="104">
        <v>2168600</v>
      </c>
      <c r="AD36" s="9">
        <v>72.47</v>
      </c>
      <c r="AE36" s="2">
        <f t="shared" si="0"/>
        <v>0.98999999999999488</v>
      </c>
      <c r="AF36" s="138">
        <f t="shared" si="1"/>
        <v>1.1162271522254796E-2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82.011600000000001</v>
      </c>
      <c r="Q37" s="2"/>
      <c r="X37" s="110">
        <v>42712</v>
      </c>
      <c r="Y37" s="9">
        <v>71.77</v>
      </c>
      <c r="Z37" s="9">
        <v>71.98</v>
      </c>
      <c r="AA37" s="9">
        <v>71.17</v>
      </c>
      <c r="AB37" s="9">
        <v>71.67</v>
      </c>
      <c r="AC37" s="104">
        <v>1985200</v>
      </c>
      <c r="AD37" s="9">
        <v>71.67</v>
      </c>
      <c r="AE37" s="2">
        <f t="shared" si="0"/>
        <v>0.81000000000000227</v>
      </c>
      <c r="AF37" s="138">
        <f t="shared" si="1"/>
        <v>2.7913468248419449E-4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81.259199999999993</v>
      </c>
      <c r="Q38" s="2"/>
      <c r="X38" s="110">
        <v>42711</v>
      </c>
      <c r="Y38" s="9">
        <v>71.13</v>
      </c>
      <c r="Z38" s="9">
        <v>71.75</v>
      </c>
      <c r="AA38" s="9">
        <v>70.73</v>
      </c>
      <c r="AB38" s="9">
        <v>71.650000000000006</v>
      </c>
      <c r="AC38" s="104">
        <v>1823100</v>
      </c>
      <c r="AD38" s="9">
        <v>71.650000000000006</v>
      </c>
      <c r="AE38" s="2">
        <f t="shared" si="0"/>
        <v>1.019999999999996</v>
      </c>
      <c r="AF38" s="138">
        <f t="shared" si="1"/>
        <v>9.866102889358741E-3</v>
      </c>
    </row>
    <row r="39" spans="1:32" ht="20.25" thickBot="1" x14ac:dyDescent="0.35">
      <c r="O39" s="83">
        <v>1.07</v>
      </c>
      <c r="P39" s="83">
        <f t="shared" si="3"/>
        <v>80.506799999999998</v>
      </c>
      <c r="Q39" s="2"/>
      <c r="T39" s="112" t="s">
        <v>92</v>
      </c>
      <c r="U39" s="2"/>
      <c r="X39" s="110">
        <v>42710</v>
      </c>
      <c r="Y39" s="9">
        <v>70.58</v>
      </c>
      <c r="Z39" s="9">
        <v>70.97</v>
      </c>
      <c r="AA39" s="9">
        <v>70.45</v>
      </c>
      <c r="AB39" s="9">
        <v>70.95</v>
      </c>
      <c r="AC39" s="104">
        <v>2271600</v>
      </c>
      <c r="AD39" s="9">
        <v>70.95</v>
      </c>
      <c r="AE39" s="2">
        <f t="shared" si="0"/>
        <v>0.51999999999999602</v>
      </c>
      <c r="AF39" s="138">
        <f t="shared" si="1"/>
        <v>8.3854462762933402E-3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79.754400000000004</v>
      </c>
      <c r="Q40" s="2"/>
      <c r="T40" s="113" t="s">
        <v>98</v>
      </c>
      <c r="U40" s="106">
        <v>75.209999999999994</v>
      </c>
      <c r="X40" s="110">
        <v>42709</v>
      </c>
      <c r="Y40" s="9">
        <v>70.84</v>
      </c>
      <c r="Z40" s="9">
        <v>70.95</v>
      </c>
      <c r="AA40" s="9">
        <v>70.22</v>
      </c>
      <c r="AB40" s="9">
        <v>70.36</v>
      </c>
      <c r="AC40" s="104">
        <v>2758700</v>
      </c>
      <c r="AD40" s="9">
        <v>70.36</v>
      </c>
      <c r="AE40" s="2">
        <f t="shared" si="0"/>
        <v>0.73000000000000398</v>
      </c>
      <c r="AF40" s="138">
        <f t="shared" si="1"/>
        <v>-3.54057498937832E-3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79.001999999999995</v>
      </c>
      <c r="Q41" s="2"/>
      <c r="T41" s="113" t="s">
        <v>99</v>
      </c>
      <c r="U41" s="106">
        <v>75.569999999999993</v>
      </c>
      <c r="X41" s="110">
        <v>42706</v>
      </c>
      <c r="Y41" s="9">
        <v>70.430000000000007</v>
      </c>
      <c r="Z41" s="9">
        <v>70.78</v>
      </c>
      <c r="AA41" s="9">
        <v>70.260000000000005</v>
      </c>
      <c r="AB41" s="9">
        <v>70.61</v>
      </c>
      <c r="AC41" s="104">
        <v>1899000</v>
      </c>
      <c r="AD41" s="9">
        <v>70.61</v>
      </c>
      <c r="AE41" s="2">
        <f t="shared" si="0"/>
        <v>0.51999999999999602</v>
      </c>
      <c r="AF41" s="138">
        <f t="shared" si="1"/>
        <v>3.6958066808814305E-3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78.249600000000001</v>
      </c>
      <c r="Q42" s="2"/>
      <c r="T42" s="113" t="s">
        <v>100</v>
      </c>
      <c r="U42" s="106" t="s">
        <v>129</v>
      </c>
      <c r="X42" s="110">
        <v>42705</v>
      </c>
      <c r="Y42" s="9">
        <v>69.95</v>
      </c>
      <c r="Z42" s="9">
        <v>70.38</v>
      </c>
      <c r="AA42" s="9">
        <v>69.760000000000005</v>
      </c>
      <c r="AB42" s="9">
        <v>70.349999999999994</v>
      </c>
      <c r="AC42" s="104">
        <v>2329000</v>
      </c>
      <c r="AD42" s="9">
        <v>70.349999999999994</v>
      </c>
      <c r="AE42" s="2">
        <f t="shared" si="0"/>
        <v>0.61999999999999034</v>
      </c>
      <c r="AF42" s="138">
        <f t="shared" si="1"/>
        <v>6.1498855835240285E-3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77.497199999999992</v>
      </c>
      <c r="Q43" s="2"/>
      <c r="T43" s="113" t="s">
        <v>101</v>
      </c>
      <c r="U43" s="106" t="s">
        <v>129</v>
      </c>
      <c r="X43" s="110">
        <v>42704</v>
      </c>
      <c r="Y43" s="9">
        <v>70.08</v>
      </c>
      <c r="Z43" s="9">
        <v>70.58</v>
      </c>
      <c r="AA43" s="9">
        <v>69.48</v>
      </c>
      <c r="AB43" s="9">
        <v>69.92</v>
      </c>
      <c r="AC43" s="104">
        <v>5746300</v>
      </c>
      <c r="AD43" s="9">
        <v>69.92</v>
      </c>
      <c r="AE43" s="2">
        <f t="shared" si="0"/>
        <v>1.0999999999999943</v>
      </c>
      <c r="AF43" s="138">
        <f t="shared" si="1"/>
        <v>4.164871463449682E-3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76.744799999999998</v>
      </c>
      <c r="Q44" s="2"/>
      <c r="T44" s="113" t="s">
        <v>102</v>
      </c>
      <c r="U44" s="106">
        <v>79.5</v>
      </c>
      <c r="X44" s="110">
        <v>42703</v>
      </c>
      <c r="Y44" s="9">
        <v>71.290000000000006</v>
      </c>
      <c r="Z44" s="9">
        <v>71.64</v>
      </c>
      <c r="AA44" s="9">
        <v>69.040000000000006</v>
      </c>
      <c r="AB44" s="9">
        <v>69.63</v>
      </c>
      <c r="AC44" s="104">
        <v>6661500</v>
      </c>
      <c r="AD44" s="9">
        <v>69.63</v>
      </c>
      <c r="AE44" s="2">
        <f t="shared" si="0"/>
        <v>2.5999999999999943</v>
      </c>
      <c r="AF44" s="138">
        <f t="shared" si="1"/>
        <v>-3.3453636868406633E-2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75.992399999999989</v>
      </c>
      <c r="Q45" s="2"/>
      <c r="T45" s="113" t="s">
        <v>103</v>
      </c>
      <c r="U45" s="106">
        <v>0.99664200000000003</v>
      </c>
      <c r="X45" s="110">
        <v>42702</v>
      </c>
      <c r="Y45" s="9">
        <v>71.98</v>
      </c>
      <c r="Z45" s="9">
        <v>72.22</v>
      </c>
      <c r="AA45" s="9">
        <v>71.88</v>
      </c>
      <c r="AB45" s="9">
        <v>72.040000000000006</v>
      </c>
      <c r="AC45" s="104">
        <v>2017700</v>
      </c>
      <c r="AD45" s="9">
        <v>72.040000000000006</v>
      </c>
      <c r="AE45" s="2">
        <f t="shared" si="0"/>
        <v>0.34000000000000341</v>
      </c>
      <c r="AF45" s="138" t="e">
        <f t="shared" si="1"/>
        <v>#DIV/0!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75.239999999999995</v>
      </c>
      <c r="Q46" s="2"/>
      <c r="T46" s="113" t="s">
        <v>104</v>
      </c>
      <c r="U46" s="106" t="s">
        <v>327</v>
      </c>
      <c r="X46" s="110">
        <v>42702</v>
      </c>
      <c r="Y46" s="9" t="s">
        <v>223</v>
      </c>
      <c r="Z46" s="9"/>
      <c r="AA46" s="9"/>
      <c r="AB46" s="9"/>
      <c r="AC46" s="104"/>
      <c r="AD46" s="9"/>
      <c r="AE46" s="2">
        <f t="shared" si="0"/>
        <v>0</v>
      </c>
      <c r="AF46" s="138">
        <f t="shared" si="1"/>
        <v>-1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74.4876</v>
      </c>
      <c r="Q47" s="2"/>
      <c r="T47" s="113"/>
      <c r="U47" s="106"/>
      <c r="X47" s="110">
        <v>42699</v>
      </c>
      <c r="Y47" s="9">
        <v>72.38</v>
      </c>
      <c r="Z47" s="9">
        <v>72.58</v>
      </c>
      <c r="AA47" s="9">
        <v>72.13</v>
      </c>
      <c r="AB47" s="9">
        <v>72.38</v>
      </c>
      <c r="AC47" s="104">
        <v>1970600</v>
      </c>
      <c r="AD47" s="9">
        <v>72.05</v>
      </c>
      <c r="AE47" s="2">
        <f t="shared" si="0"/>
        <v>0.45000000000000284</v>
      </c>
      <c r="AF47" s="138">
        <f t="shared" si="1"/>
        <v>-2.7750797835435215E-4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73.735199999999992</v>
      </c>
      <c r="Q48" s="2"/>
      <c r="T48" s="113" t="s">
        <v>105</v>
      </c>
      <c r="U48" s="106" t="s">
        <v>635</v>
      </c>
      <c r="X48" s="110">
        <v>42697</v>
      </c>
      <c r="Y48" s="9">
        <v>72.459999999999994</v>
      </c>
      <c r="Z48" s="9">
        <v>72.72</v>
      </c>
      <c r="AA48" s="9">
        <v>72.14</v>
      </c>
      <c r="AB48" s="9">
        <v>72.400000000000006</v>
      </c>
      <c r="AC48" s="104">
        <v>1852800</v>
      </c>
      <c r="AD48" s="9">
        <v>72.069999999999993</v>
      </c>
      <c r="AE48" s="2">
        <f t="shared" si="0"/>
        <v>0.57999999999999829</v>
      </c>
      <c r="AF48" s="138">
        <f t="shared" si="1"/>
        <v>4.1643531371438058E-4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72.982799999999997</v>
      </c>
      <c r="T49" s="113" t="s">
        <v>106</v>
      </c>
      <c r="U49" s="106" t="s">
        <v>636</v>
      </c>
      <c r="X49" s="110">
        <v>42696</v>
      </c>
      <c r="Y49" s="9">
        <v>72.19</v>
      </c>
      <c r="Z49" s="9">
        <v>72.680000000000007</v>
      </c>
      <c r="AA49" s="9">
        <v>71.92</v>
      </c>
      <c r="AB49" s="9">
        <v>72.37</v>
      </c>
      <c r="AC49" s="104">
        <v>3863800</v>
      </c>
      <c r="AD49" s="9">
        <v>72.040000000000006</v>
      </c>
      <c r="AE49" s="2">
        <f t="shared" si="0"/>
        <v>0.76000000000000512</v>
      </c>
      <c r="AF49" s="138">
        <f t="shared" si="1"/>
        <v>2.6443980514962995E-3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72.230399999999989</v>
      </c>
      <c r="T50" s="113" t="s">
        <v>107</v>
      </c>
      <c r="U50" s="107">
        <v>2411685</v>
      </c>
      <c r="X50" s="110">
        <v>42695</v>
      </c>
      <c r="Y50" s="9">
        <v>72.06</v>
      </c>
      <c r="Z50" s="9">
        <v>72.39</v>
      </c>
      <c r="AA50" s="9">
        <v>71.73</v>
      </c>
      <c r="AB50" s="9">
        <v>72.180000000000007</v>
      </c>
      <c r="AC50" s="104">
        <v>2651400</v>
      </c>
      <c r="AD50" s="9">
        <v>71.849999999999994</v>
      </c>
      <c r="AE50" s="2">
        <f t="shared" si="0"/>
        <v>0.65999999999999659</v>
      </c>
      <c r="AF50" s="138">
        <f t="shared" si="1"/>
        <v>2.2318314967220143E-3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71.477999999999994</v>
      </c>
      <c r="T51" s="113" t="s">
        <v>110</v>
      </c>
      <c r="U51" s="107">
        <v>2251210</v>
      </c>
      <c r="X51" s="110">
        <v>42692</v>
      </c>
      <c r="Y51" s="9">
        <v>71.8</v>
      </c>
      <c r="Z51" s="9">
        <v>72.2</v>
      </c>
      <c r="AA51" s="9">
        <v>71.41</v>
      </c>
      <c r="AB51" s="9">
        <v>72.02</v>
      </c>
      <c r="AC51" s="104">
        <v>2998300</v>
      </c>
      <c r="AD51" s="9">
        <v>71.69</v>
      </c>
      <c r="AE51" s="2">
        <f t="shared" si="0"/>
        <v>0.79000000000000625</v>
      </c>
      <c r="AF51" s="138">
        <f t="shared" si="1"/>
        <v>3.3589923023091828E-3</v>
      </c>
    </row>
    <row r="52" spans="1:32" x14ac:dyDescent="0.25">
      <c r="O52" s="83">
        <v>0.94</v>
      </c>
      <c r="P52" s="83">
        <f t="shared" si="3"/>
        <v>70.725599999999986</v>
      </c>
      <c r="T52" s="113" t="s">
        <v>108</v>
      </c>
      <c r="U52" s="106" t="s">
        <v>637</v>
      </c>
      <c r="X52" s="110">
        <v>42691</v>
      </c>
      <c r="Y52" s="9">
        <v>70.62</v>
      </c>
      <c r="Z52" s="9">
        <v>71.790000000000006</v>
      </c>
      <c r="AA52" s="9">
        <v>70.47</v>
      </c>
      <c r="AB52" s="9">
        <v>71.78</v>
      </c>
      <c r="AC52" s="104">
        <v>2792300</v>
      </c>
      <c r="AD52" s="9">
        <v>71.45</v>
      </c>
      <c r="AE52" s="2">
        <f t="shared" si="0"/>
        <v>1.3200000000000074</v>
      </c>
      <c r="AF52" s="138">
        <f t="shared" si="1"/>
        <v>1.4914772727272707E-2</v>
      </c>
    </row>
    <row r="53" spans="1:32" x14ac:dyDescent="0.25">
      <c r="O53" s="83">
        <v>0.93</v>
      </c>
      <c r="P53" s="83">
        <f t="shared" si="3"/>
        <v>69.973200000000006</v>
      </c>
      <c r="T53" s="113" t="s">
        <v>111</v>
      </c>
      <c r="U53" s="106">
        <v>20.37</v>
      </c>
      <c r="X53" s="110">
        <v>42690</v>
      </c>
      <c r="Y53" s="9">
        <v>71</v>
      </c>
      <c r="Z53" s="9">
        <v>71.08</v>
      </c>
      <c r="AA53" s="9">
        <v>70.099999999999994</v>
      </c>
      <c r="AB53" s="9">
        <v>70.72</v>
      </c>
      <c r="AC53" s="104">
        <v>2453700</v>
      </c>
      <c r="AD53" s="9">
        <v>70.400000000000006</v>
      </c>
      <c r="AE53" s="2">
        <f t="shared" si="0"/>
        <v>0.98000000000000398</v>
      </c>
      <c r="AF53" s="138">
        <f t="shared" si="1"/>
        <v>-8.0315626320979217E-3</v>
      </c>
    </row>
    <row r="54" spans="1:32" x14ac:dyDescent="0.25">
      <c r="O54" s="83">
        <v>0.92</v>
      </c>
      <c r="P54" s="83">
        <f t="shared" si="3"/>
        <v>69.220799999999997</v>
      </c>
      <c r="T54" s="113" t="s">
        <v>112</v>
      </c>
      <c r="U54" s="106">
        <v>3.69</v>
      </c>
      <c r="X54" s="110">
        <v>42689</v>
      </c>
      <c r="Y54" s="9">
        <v>70.459999999999994</v>
      </c>
      <c r="Z54" s="9">
        <v>71.41</v>
      </c>
      <c r="AA54" s="9">
        <v>70.319999999999993</v>
      </c>
      <c r="AB54" s="9">
        <v>71.3</v>
      </c>
      <c r="AC54" s="104">
        <v>3334400</v>
      </c>
      <c r="AD54" s="9">
        <v>70.97</v>
      </c>
      <c r="AE54" s="2">
        <f t="shared" si="0"/>
        <v>1.0900000000000034</v>
      </c>
      <c r="AF54" s="138">
        <f t="shared" si="1"/>
        <v>8.5263606650560764E-3</v>
      </c>
    </row>
    <row r="55" spans="1:32" x14ac:dyDescent="0.25">
      <c r="O55" s="83">
        <v>0.91</v>
      </c>
      <c r="P55" s="83">
        <f t="shared" si="3"/>
        <v>68.468400000000003</v>
      </c>
      <c r="T55" s="113" t="s">
        <v>109</v>
      </c>
      <c r="U55" s="106" t="s">
        <v>497</v>
      </c>
      <c r="X55" s="110">
        <v>42688</v>
      </c>
      <c r="Y55" s="9">
        <v>69.760000000000005</v>
      </c>
      <c r="Z55" s="9">
        <v>70.87</v>
      </c>
      <c r="AA55" s="9">
        <v>69.599999999999994</v>
      </c>
      <c r="AB55" s="9">
        <v>70.69</v>
      </c>
      <c r="AC55" s="104">
        <v>2673100</v>
      </c>
      <c r="AD55" s="9">
        <v>70.37</v>
      </c>
      <c r="AE55" s="2">
        <f t="shared" si="0"/>
        <v>1.2700000000000102</v>
      </c>
      <c r="AF55" s="138">
        <f t="shared" si="1"/>
        <v>1.5147143681477404E-2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67.715999999999994</v>
      </c>
      <c r="X56" s="110">
        <v>42685</v>
      </c>
      <c r="Y56" s="9">
        <v>69.319999999999993</v>
      </c>
      <c r="Z56" s="9">
        <v>69.75</v>
      </c>
      <c r="AA56" s="9">
        <v>68.92</v>
      </c>
      <c r="AB56" s="9">
        <v>69.64</v>
      </c>
      <c r="AC56" s="104">
        <v>2270000</v>
      </c>
      <c r="AD56" s="9">
        <v>69.319999999999993</v>
      </c>
      <c r="AE56" s="2">
        <f t="shared" si="0"/>
        <v>0.82999999999999829</v>
      </c>
      <c r="AF56" s="138">
        <f t="shared" si="1"/>
        <v>2.748444958773355E-3</v>
      </c>
    </row>
    <row r="57" spans="1:32" x14ac:dyDescent="0.25">
      <c r="X57" s="110">
        <v>42684</v>
      </c>
      <c r="Y57" s="9">
        <v>68.92</v>
      </c>
      <c r="Z57" s="9">
        <v>69.459999999999994</v>
      </c>
      <c r="AA57" s="9">
        <v>68.13</v>
      </c>
      <c r="AB57" s="9">
        <v>69.45</v>
      </c>
      <c r="AC57" s="104">
        <v>3288200</v>
      </c>
      <c r="AD57" s="9">
        <v>69.13</v>
      </c>
      <c r="AE57" s="2">
        <f t="shared" si="0"/>
        <v>1.3299999999999983</v>
      </c>
      <c r="AF57" s="138">
        <f t="shared" si="1"/>
        <v>1.871500147362215E-2</v>
      </c>
    </row>
    <row r="58" spans="1:32" x14ac:dyDescent="0.25">
      <c r="X58" s="110">
        <v>42683</v>
      </c>
      <c r="Y58" s="9">
        <v>67.650000000000006</v>
      </c>
      <c r="Z58" s="9">
        <v>68.510000000000005</v>
      </c>
      <c r="AA58" s="9">
        <v>67.290000000000006</v>
      </c>
      <c r="AB58" s="9">
        <v>68.17</v>
      </c>
      <c r="AC58" s="104">
        <v>3230800</v>
      </c>
      <c r="AD58" s="9">
        <v>67.86</v>
      </c>
      <c r="AE58" s="2">
        <f t="shared" si="0"/>
        <v>1.2199999999999989</v>
      </c>
      <c r="AF58" s="138">
        <f t="shared" si="1"/>
        <v>8.7706258361825995E-3</v>
      </c>
    </row>
    <row r="59" spans="1:32" x14ac:dyDescent="0.25">
      <c r="X59" s="110">
        <v>42682</v>
      </c>
      <c r="Y59" s="9">
        <v>66.66</v>
      </c>
      <c r="Z59" s="9">
        <v>67.739999999999995</v>
      </c>
      <c r="AA59" s="9">
        <v>66.66</v>
      </c>
      <c r="AB59" s="9">
        <v>67.58</v>
      </c>
      <c r="AC59" s="104">
        <v>2373900</v>
      </c>
      <c r="AD59" s="9">
        <v>67.27</v>
      </c>
      <c r="AE59" s="2">
        <f t="shared" si="0"/>
        <v>1.0799999999999983</v>
      </c>
      <c r="AF59" s="138">
        <f t="shared" si="1"/>
        <v>1.0667067307692291E-2</v>
      </c>
    </row>
    <row r="60" spans="1:32" x14ac:dyDescent="0.25">
      <c r="X60" s="110">
        <v>42681</v>
      </c>
      <c r="Y60" s="9">
        <v>67.41</v>
      </c>
      <c r="Z60" s="9">
        <v>67.53</v>
      </c>
      <c r="AA60" s="9">
        <v>66.55</v>
      </c>
      <c r="AB60" s="9">
        <v>66.86</v>
      </c>
      <c r="AC60" s="104">
        <v>3430600</v>
      </c>
      <c r="AD60" s="9">
        <v>66.56</v>
      </c>
      <c r="AE60" s="2">
        <f t="shared" si="0"/>
        <v>0.98000000000000398</v>
      </c>
      <c r="AF60" s="138">
        <f t="shared" si="1"/>
        <v>2.1077988557662852E-3</v>
      </c>
    </row>
    <row r="61" spans="1:32" x14ac:dyDescent="0.25">
      <c r="X61" s="110">
        <v>42678</v>
      </c>
      <c r="Y61" s="9">
        <v>68</v>
      </c>
      <c r="Z61" s="9">
        <v>68.010000000000005</v>
      </c>
      <c r="AA61" s="9">
        <v>66.650000000000006</v>
      </c>
      <c r="AB61" s="9">
        <v>66.72</v>
      </c>
      <c r="AC61" s="104">
        <v>2981100</v>
      </c>
      <c r="AD61" s="9">
        <v>66.42</v>
      </c>
      <c r="AE61" s="2">
        <f t="shared" si="0"/>
        <v>1.3599999999999994</v>
      </c>
      <c r="AF61" s="138">
        <f t="shared" si="1"/>
        <v>-2.0064915904396519E-2</v>
      </c>
    </row>
    <row r="62" spans="1:32" x14ac:dyDescent="0.25">
      <c r="X62" s="110">
        <v>42677</v>
      </c>
      <c r="Y62" s="9">
        <v>67.97</v>
      </c>
      <c r="Z62" s="9">
        <v>68.989999999999995</v>
      </c>
      <c r="AA62" s="9">
        <v>67.41</v>
      </c>
      <c r="AB62" s="9">
        <v>68.09</v>
      </c>
      <c r="AC62" s="104">
        <v>4516200</v>
      </c>
      <c r="AD62" s="9">
        <v>67.78</v>
      </c>
      <c r="AE62" s="2">
        <f t="shared" si="0"/>
        <v>1.5799999999999983</v>
      </c>
      <c r="AF62" s="138">
        <f t="shared" si="1"/>
        <v>1.1189019841861825E-2</v>
      </c>
    </row>
    <row r="63" spans="1:32" x14ac:dyDescent="0.25">
      <c r="X63" s="110">
        <v>42676</v>
      </c>
      <c r="Y63" s="9">
        <v>66.92</v>
      </c>
      <c r="Z63" s="9">
        <v>67.59</v>
      </c>
      <c r="AA63" s="9">
        <v>66.91</v>
      </c>
      <c r="AB63" s="9">
        <v>67.34</v>
      </c>
      <c r="AC63" s="104">
        <v>2867900</v>
      </c>
      <c r="AD63" s="9">
        <v>67.03</v>
      </c>
      <c r="AE63" s="2">
        <f t="shared" si="0"/>
        <v>0.68000000000000682</v>
      </c>
      <c r="AF63" s="138">
        <f t="shared" si="1"/>
        <v>1.9431988041853643E-3</v>
      </c>
    </row>
    <row r="64" spans="1:32" x14ac:dyDescent="0.25">
      <c r="X64" s="110">
        <v>42675</v>
      </c>
      <c r="Y64" s="9">
        <v>67.849999999999994</v>
      </c>
      <c r="Z64" s="9">
        <v>67.86</v>
      </c>
      <c r="AA64" s="9">
        <v>66.819999999999993</v>
      </c>
      <c r="AB64" s="9">
        <v>67.209999999999994</v>
      </c>
      <c r="AC64" s="104">
        <v>2763700</v>
      </c>
      <c r="AD64" s="9">
        <v>66.900000000000006</v>
      </c>
      <c r="AE64" s="2">
        <f t="shared" si="0"/>
        <v>1.0400000000000063</v>
      </c>
      <c r="AF64" s="138">
        <f t="shared" si="1"/>
        <v>-1.0208610741233914E-2</v>
      </c>
    </row>
    <row r="65" spans="24:32" x14ac:dyDescent="0.25">
      <c r="X65" s="110">
        <v>42674</v>
      </c>
      <c r="Y65" s="9">
        <v>67.760000000000005</v>
      </c>
      <c r="Z65" s="9">
        <v>68.11</v>
      </c>
      <c r="AA65" s="9">
        <v>67.53</v>
      </c>
      <c r="AB65" s="9">
        <v>67.900000000000006</v>
      </c>
      <c r="AC65" s="104">
        <v>2271100</v>
      </c>
      <c r="AD65" s="9">
        <v>67.59</v>
      </c>
      <c r="AE65" s="2">
        <f t="shared" si="0"/>
        <v>0.57999999999999829</v>
      </c>
      <c r="AF65" s="138">
        <f t="shared" si="1"/>
        <v>5.5043141922048733E-3</v>
      </c>
    </row>
    <row r="66" spans="24:32" x14ac:dyDescent="0.25">
      <c r="X66" s="110">
        <v>42671</v>
      </c>
      <c r="Y66" s="9">
        <v>67.760000000000005</v>
      </c>
      <c r="Z66" s="9">
        <v>68.27</v>
      </c>
      <c r="AA66" s="9">
        <v>67.08</v>
      </c>
      <c r="AB66" s="9">
        <v>67.53</v>
      </c>
      <c r="AC66" s="104">
        <v>2435200</v>
      </c>
      <c r="AD66" s="9">
        <v>67.22</v>
      </c>
      <c r="AE66" s="2">
        <f t="shared" si="0"/>
        <v>1.1899999999999977</v>
      </c>
      <c r="AF66" s="138">
        <f t="shared" si="1"/>
        <v>-8.9179548156959054E-4</v>
      </c>
    </row>
    <row r="67" spans="24:32" x14ac:dyDescent="0.25">
      <c r="X67" s="110">
        <v>42670</v>
      </c>
      <c r="Y67" s="9">
        <v>68.12</v>
      </c>
      <c r="Z67" s="9">
        <v>68.14</v>
      </c>
      <c r="AA67" s="9">
        <v>67.58</v>
      </c>
      <c r="AB67" s="9">
        <v>67.59</v>
      </c>
      <c r="AC67" s="104">
        <v>1366600</v>
      </c>
      <c r="AD67" s="9">
        <v>67.28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42669</v>
      </c>
      <c r="Y68" s="9">
        <v>67.489999999999995</v>
      </c>
      <c r="Z68" s="9">
        <v>68.14</v>
      </c>
      <c r="AA68" s="9">
        <v>67.36</v>
      </c>
      <c r="AB68" s="9">
        <v>67.94</v>
      </c>
      <c r="AC68" s="104">
        <v>1437500</v>
      </c>
      <c r="AD68" s="9">
        <v>67.63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42766</v>
      </c>
      <c r="X2" s="40">
        <v>119.44</v>
      </c>
      <c r="Y2" s="40">
        <v>119.75</v>
      </c>
      <c r="Z2" s="40">
        <v>117.11</v>
      </c>
      <c r="AA2" s="40">
        <v>117.46</v>
      </c>
      <c r="AB2" s="95">
        <v>3463300</v>
      </c>
      <c r="AC2" s="40">
        <v>117.46</v>
      </c>
      <c r="AD2" s="2">
        <f>Y2-Z2</f>
        <v>2.6400000000000006</v>
      </c>
      <c r="AE2" s="138">
        <f>AC2/AC3-1</f>
        <v>-1.8139262726740824E-2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119.93</v>
      </c>
      <c r="W3" s="157">
        <v>42765</v>
      </c>
      <c r="X3" s="40">
        <v>119.27</v>
      </c>
      <c r="Y3" s="40">
        <v>120.1</v>
      </c>
      <c r="Z3" s="40">
        <v>117.57</v>
      </c>
      <c r="AA3" s="40">
        <v>119.63</v>
      </c>
      <c r="AB3" s="95">
        <v>2506500</v>
      </c>
      <c r="AC3" s="40">
        <v>119.63</v>
      </c>
      <c r="AD3" s="2">
        <f t="shared" ref="AD3:AD66" si="0">Y3-Z3</f>
        <v>2.5300000000000011</v>
      </c>
      <c r="AE3" s="138">
        <f t="shared" ref="AE3:AE66" si="1">AC3/AC4-1</f>
        <v>-5.982550893228078E-3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119.93</v>
      </c>
      <c r="R4" s="505">
        <v>2.64E-2</v>
      </c>
      <c r="W4" s="157">
        <v>42762</v>
      </c>
      <c r="X4" s="40">
        <v>120.18</v>
      </c>
      <c r="Y4" s="40">
        <v>120.62</v>
      </c>
      <c r="Z4" s="40">
        <v>118.95</v>
      </c>
      <c r="AA4" s="40">
        <v>120.35</v>
      </c>
      <c r="AB4" s="95">
        <v>2190000</v>
      </c>
      <c r="AC4" s="40">
        <v>120.35</v>
      </c>
      <c r="AD4" s="2">
        <f t="shared" si="0"/>
        <v>1.6700000000000017</v>
      </c>
      <c r="AE4" s="138">
        <f t="shared" si="1"/>
        <v>7.0287005271525427E-3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42761</v>
      </c>
      <c r="X5" s="40">
        <v>118.79</v>
      </c>
      <c r="Y5" s="40">
        <v>122.17</v>
      </c>
      <c r="Z5" s="40">
        <v>118.32</v>
      </c>
      <c r="AA5" s="40">
        <v>119.51</v>
      </c>
      <c r="AB5" s="95">
        <v>2586500</v>
      </c>
      <c r="AC5" s="40">
        <v>119.51</v>
      </c>
      <c r="AD5" s="2">
        <f t="shared" si="0"/>
        <v>3.8500000000000085</v>
      </c>
      <c r="AE5" s="138">
        <f t="shared" si="1"/>
        <v>-8.4626234132580969E-3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42760</v>
      </c>
      <c r="X6" s="40">
        <v>117.41</v>
      </c>
      <c r="Y6" s="40">
        <v>121.3</v>
      </c>
      <c r="Z6" s="40">
        <v>116.81</v>
      </c>
      <c r="AA6" s="40">
        <v>120.53</v>
      </c>
      <c r="AB6" s="95">
        <v>3832900</v>
      </c>
      <c r="AC6" s="40">
        <v>120.53</v>
      </c>
      <c r="AD6" s="2">
        <f t="shared" si="0"/>
        <v>4.4899999999999949</v>
      </c>
      <c r="AE6" s="138">
        <f t="shared" si="1"/>
        <v>3.3527696793002937E-2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42759</v>
      </c>
      <c r="X7" s="40">
        <v>114</v>
      </c>
      <c r="Y7" s="40">
        <v>117.09</v>
      </c>
      <c r="Z7" s="40">
        <v>113.3</v>
      </c>
      <c r="AA7" s="40">
        <v>116.62</v>
      </c>
      <c r="AB7" s="95">
        <v>3455400</v>
      </c>
      <c r="AC7" s="40">
        <v>116.62</v>
      </c>
      <c r="AD7" s="2">
        <f t="shared" si="0"/>
        <v>3.7900000000000063</v>
      </c>
      <c r="AE7" s="138">
        <f t="shared" si="1"/>
        <v>2.7036547776310149E-2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42758</v>
      </c>
      <c r="X8" s="40">
        <v>113.7</v>
      </c>
      <c r="Y8" s="40">
        <v>113.91</v>
      </c>
      <c r="Z8" s="40">
        <v>112.38</v>
      </c>
      <c r="AA8" s="40">
        <v>113.55</v>
      </c>
      <c r="AB8" s="95">
        <v>1712300</v>
      </c>
      <c r="AC8" s="40">
        <v>113.55</v>
      </c>
      <c r="AD8" s="2">
        <f t="shared" si="0"/>
        <v>1.5300000000000011</v>
      </c>
      <c r="AE8" s="138">
        <f t="shared" si="1"/>
        <v>-3.5214367461933183E-4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42755</v>
      </c>
      <c r="X9" s="40">
        <v>113.68</v>
      </c>
      <c r="Y9" s="40">
        <v>113.8</v>
      </c>
      <c r="Z9" s="40">
        <v>111.75</v>
      </c>
      <c r="AA9" s="40">
        <v>113.59</v>
      </c>
      <c r="AB9" s="95">
        <v>2586300</v>
      </c>
      <c r="AC9" s="40">
        <v>113.59</v>
      </c>
      <c r="AD9" s="2">
        <f t="shared" si="0"/>
        <v>2.0499999999999972</v>
      </c>
      <c r="AE9" s="138">
        <f t="shared" si="1"/>
        <v>-7.2539765775213594E-3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42754</v>
      </c>
      <c r="X10" s="40">
        <v>115.57</v>
      </c>
      <c r="Y10" s="40">
        <v>116</v>
      </c>
      <c r="Z10" s="40">
        <v>112.56</v>
      </c>
      <c r="AA10" s="40">
        <v>114.42</v>
      </c>
      <c r="AB10" s="95">
        <v>5852900</v>
      </c>
      <c r="AC10" s="40">
        <v>114.42</v>
      </c>
      <c r="AD10" s="2">
        <f t="shared" si="0"/>
        <v>3.4399999999999977</v>
      </c>
      <c r="AE10" s="138">
        <f t="shared" si="1"/>
        <v>4.0465581522233451E-2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W11" s="157">
        <v>42753</v>
      </c>
      <c r="X11" s="40">
        <v>106.96</v>
      </c>
      <c r="Y11" s="40">
        <v>110.04</v>
      </c>
      <c r="Z11" s="40">
        <v>105.89</v>
      </c>
      <c r="AA11" s="40">
        <v>109.97</v>
      </c>
      <c r="AB11" s="95">
        <v>2516600</v>
      </c>
      <c r="AC11" s="40">
        <v>109.97</v>
      </c>
      <c r="AD11" s="2">
        <f t="shared" si="0"/>
        <v>4.1500000000000057</v>
      </c>
      <c r="AE11" s="138">
        <f t="shared" si="1"/>
        <v>9.8255280073460405E-3</v>
      </c>
    </row>
    <row r="12" spans="1:31" x14ac:dyDescent="0.25">
      <c r="W12" s="157">
        <v>42752</v>
      </c>
      <c r="X12" s="40">
        <v>111.18</v>
      </c>
      <c r="Y12" s="40">
        <v>111.45</v>
      </c>
      <c r="Z12" s="40">
        <v>108.47</v>
      </c>
      <c r="AA12" s="40">
        <v>108.9</v>
      </c>
      <c r="AB12" s="95">
        <v>1863600</v>
      </c>
      <c r="AC12" s="40">
        <v>108.9</v>
      </c>
      <c r="AD12" s="2">
        <f t="shared" si="0"/>
        <v>2.980000000000004</v>
      </c>
      <c r="AE12" s="138">
        <f t="shared" si="1"/>
        <v>-2.4106102697374343E-2</v>
      </c>
    </row>
    <row r="13" spans="1:31" x14ac:dyDescent="0.25">
      <c r="W13" s="157">
        <v>42748</v>
      </c>
      <c r="X13" s="40">
        <v>111.01</v>
      </c>
      <c r="Y13" s="40">
        <v>111.85</v>
      </c>
      <c r="Z13" s="40">
        <v>110.55</v>
      </c>
      <c r="AA13" s="40">
        <v>111.59</v>
      </c>
      <c r="AB13" s="95">
        <v>1679600</v>
      </c>
      <c r="AC13" s="40">
        <v>111.59</v>
      </c>
      <c r="AD13" s="2">
        <f t="shared" si="0"/>
        <v>1.2999999999999972</v>
      </c>
      <c r="AE13" s="138">
        <f t="shared" si="1"/>
        <v>5.2247545266193018E-3</v>
      </c>
    </row>
    <row r="14" spans="1:31" x14ac:dyDescent="0.25">
      <c r="W14" s="157">
        <v>42747</v>
      </c>
      <c r="X14" s="40">
        <v>110.61</v>
      </c>
      <c r="Y14" s="40">
        <v>111.44</v>
      </c>
      <c r="Z14" s="40">
        <v>109.36</v>
      </c>
      <c r="AA14" s="40">
        <v>111.01</v>
      </c>
      <c r="AB14" s="95">
        <v>1239600</v>
      </c>
      <c r="AC14" s="40">
        <v>111.01</v>
      </c>
      <c r="AD14" s="2">
        <f t="shared" si="0"/>
        <v>2.0799999999999983</v>
      </c>
      <c r="AE14" s="138">
        <f t="shared" si="1"/>
        <v>4.1610131162370667E-3</v>
      </c>
    </row>
    <row r="15" spans="1:31" x14ac:dyDescent="0.25">
      <c r="W15" s="157">
        <v>42746</v>
      </c>
      <c r="X15" s="40">
        <v>109.35</v>
      </c>
      <c r="Y15" s="40">
        <v>110.65</v>
      </c>
      <c r="Z15" s="40">
        <v>108.77</v>
      </c>
      <c r="AA15" s="40">
        <v>110.55</v>
      </c>
      <c r="AB15" s="95">
        <v>1176700</v>
      </c>
      <c r="AC15" s="40">
        <v>110.55</v>
      </c>
      <c r="AD15" s="2">
        <f t="shared" si="0"/>
        <v>1.8800000000000097</v>
      </c>
      <c r="AE15" s="138">
        <f t="shared" si="1"/>
        <v>1.1806699615595662E-2</v>
      </c>
    </row>
    <row r="16" spans="1:31" x14ac:dyDescent="0.25">
      <c r="W16" s="157">
        <v>42745</v>
      </c>
      <c r="X16" s="40">
        <v>109.23</v>
      </c>
      <c r="Y16" s="40">
        <v>110.05</v>
      </c>
      <c r="Z16" s="40">
        <v>108.33</v>
      </c>
      <c r="AA16" s="40">
        <v>109.26</v>
      </c>
      <c r="AB16" s="95">
        <v>1787400</v>
      </c>
      <c r="AC16" s="40">
        <v>109.26</v>
      </c>
      <c r="AD16" s="2">
        <f t="shared" si="0"/>
        <v>1.7199999999999989</v>
      </c>
      <c r="AE16" s="138">
        <f t="shared" si="1"/>
        <v>7.3273493313785742E-4</v>
      </c>
    </row>
    <row r="17" spans="1:31" x14ac:dyDescent="0.25">
      <c r="W17" s="157">
        <v>42744</v>
      </c>
      <c r="X17" s="40">
        <v>110.89</v>
      </c>
      <c r="Y17" s="40">
        <v>110.89</v>
      </c>
      <c r="Z17" s="40">
        <v>108.28</v>
      </c>
      <c r="AA17" s="40">
        <v>109.18</v>
      </c>
      <c r="AB17" s="95">
        <v>1972000</v>
      </c>
      <c r="AC17" s="40">
        <v>109.18</v>
      </c>
      <c r="AD17" s="2">
        <f t="shared" si="0"/>
        <v>2.6099999999999994</v>
      </c>
      <c r="AE17" s="138">
        <f t="shared" si="1"/>
        <v>-2.2210281210818472E-2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42741</v>
      </c>
      <c r="X18" s="40">
        <v>110.18</v>
      </c>
      <c r="Y18" s="40">
        <v>112.99</v>
      </c>
      <c r="Z18" s="40">
        <v>109.92</v>
      </c>
      <c r="AA18" s="40">
        <v>111.66</v>
      </c>
      <c r="AB18" s="95">
        <v>1958800</v>
      </c>
      <c r="AC18" s="40">
        <v>111.66</v>
      </c>
      <c r="AD18" s="2">
        <f t="shared" si="0"/>
        <v>3.0699999999999932</v>
      </c>
      <c r="AE18" s="138">
        <f t="shared" si="1"/>
        <v>1.2421797080424346E-2</v>
      </c>
    </row>
    <row r="19" spans="1:31" x14ac:dyDescent="0.25">
      <c r="W19" s="157">
        <v>42740</v>
      </c>
      <c r="X19" s="40">
        <v>110.18</v>
      </c>
      <c r="Y19" s="40">
        <v>111.65</v>
      </c>
      <c r="Z19" s="40">
        <v>110.16</v>
      </c>
      <c r="AA19" s="40">
        <v>110.29</v>
      </c>
      <c r="AB19" s="95">
        <v>3135300</v>
      </c>
      <c r="AC19" s="40">
        <v>110.29</v>
      </c>
      <c r="AD19" s="2">
        <f t="shared" si="0"/>
        <v>1.4900000000000091</v>
      </c>
      <c r="AE19" s="138">
        <f t="shared" si="1"/>
        <v>-3.1634128705712028E-3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42739</v>
      </c>
      <c r="X20" s="40">
        <v>107.57</v>
      </c>
      <c r="Y20" s="40">
        <v>110.98</v>
      </c>
      <c r="Z20" s="40">
        <v>107.15</v>
      </c>
      <c r="AA20" s="40">
        <v>110.64</v>
      </c>
      <c r="AB20" s="95">
        <v>2636000</v>
      </c>
      <c r="AC20" s="40">
        <v>110.64</v>
      </c>
      <c r="AD20" s="2">
        <f t="shared" si="0"/>
        <v>3.8299999999999983</v>
      </c>
      <c r="AE20" s="138">
        <f t="shared" si="1"/>
        <v>3.4115337882045127E-2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42738</v>
      </c>
      <c r="X21" s="40">
        <v>108.91</v>
      </c>
      <c r="Y21" s="40">
        <v>109.52</v>
      </c>
      <c r="Z21" s="40">
        <v>106.15</v>
      </c>
      <c r="AA21" s="40">
        <v>106.99</v>
      </c>
      <c r="AB21" s="95">
        <v>1756300</v>
      </c>
      <c r="AC21" s="40">
        <v>106.99</v>
      </c>
      <c r="AD21" s="2">
        <f t="shared" si="0"/>
        <v>3.3699999999999903</v>
      </c>
      <c r="AE21" s="138">
        <f t="shared" si="1"/>
        <v>-9.9935227167576857E-3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42734</v>
      </c>
      <c r="X22" s="40">
        <v>108.85</v>
      </c>
      <c r="Y22" s="40">
        <v>108.99</v>
      </c>
      <c r="Z22" s="40">
        <v>107.5</v>
      </c>
      <c r="AA22" s="40">
        <v>108.07</v>
      </c>
      <c r="AB22" s="95">
        <v>1487300</v>
      </c>
      <c r="AC22" s="40">
        <v>108.07</v>
      </c>
      <c r="AD22" s="2">
        <f t="shared" si="0"/>
        <v>1.4899999999999949</v>
      </c>
      <c r="AE22" s="138">
        <f t="shared" si="1"/>
        <v>-6.8921154199595991E-3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42733</v>
      </c>
      <c r="X23" s="40">
        <v>108.86</v>
      </c>
      <c r="Y23" s="40">
        <v>109.32</v>
      </c>
      <c r="Z23" s="40">
        <v>107.77</v>
      </c>
      <c r="AA23" s="40">
        <v>108.82</v>
      </c>
      <c r="AB23" s="95">
        <v>926800</v>
      </c>
      <c r="AC23" s="40">
        <v>108.82</v>
      </c>
      <c r="AD23" s="2">
        <f t="shared" si="0"/>
        <v>1.5499999999999972</v>
      </c>
      <c r="AE23" s="138">
        <f t="shared" si="1"/>
        <v>9.1979396615160525E-4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42732</v>
      </c>
      <c r="X24" s="40">
        <v>109.41</v>
      </c>
      <c r="Y24" s="40">
        <v>110.26</v>
      </c>
      <c r="Z24" s="40">
        <v>108.62</v>
      </c>
      <c r="AA24" s="40">
        <v>108.72</v>
      </c>
      <c r="AB24" s="95">
        <v>1022900</v>
      </c>
      <c r="AC24" s="40">
        <v>108.72</v>
      </c>
      <c r="AD24" s="2">
        <f t="shared" si="0"/>
        <v>1.6400000000000006</v>
      </c>
      <c r="AE24" s="138">
        <f t="shared" si="1"/>
        <v>-6.6697121973504636E-3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42731</v>
      </c>
      <c r="X25" s="40">
        <v>109.34</v>
      </c>
      <c r="Y25" s="40">
        <v>109.87</v>
      </c>
      <c r="Z25" s="40">
        <v>109.32</v>
      </c>
      <c r="AA25" s="40">
        <v>109.45</v>
      </c>
      <c r="AB25" s="95">
        <v>751500</v>
      </c>
      <c r="AC25" s="40">
        <v>109.45</v>
      </c>
      <c r="AD25" s="2">
        <f t="shared" si="0"/>
        <v>0.55000000000001137</v>
      </c>
      <c r="AE25" s="138">
        <f t="shared" si="1"/>
        <v>1.5556368960467637E-3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42727</v>
      </c>
      <c r="X26" s="40">
        <v>108.66</v>
      </c>
      <c r="Y26" s="40">
        <v>109.79</v>
      </c>
      <c r="Z26" s="40">
        <v>108.19</v>
      </c>
      <c r="AA26" s="40">
        <v>109.28</v>
      </c>
      <c r="AB26" s="95">
        <v>2077100</v>
      </c>
      <c r="AC26" s="40">
        <v>109.28</v>
      </c>
      <c r="AD26" s="2">
        <f t="shared" si="0"/>
        <v>1.6000000000000085</v>
      </c>
      <c r="AE26" s="138">
        <f t="shared" si="1"/>
        <v>4.5964331678618464E-3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42726</v>
      </c>
      <c r="X27" s="40">
        <v>107.65</v>
      </c>
      <c r="Y27" s="40">
        <v>108.79</v>
      </c>
      <c r="Z27" s="40">
        <v>107.46</v>
      </c>
      <c r="AA27" s="40">
        <v>108.78</v>
      </c>
      <c r="AB27" s="95">
        <v>1567300</v>
      </c>
      <c r="AC27" s="40">
        <v>108.78</v>
      </c>
      <c r="AD27" s="2">
        <f t="shared" si="0"/>
        <v>1.3300000000000125</v>
      </c>
      <c r="AE27" s="138">
        <f t="shared" si="1"/>
        <v>6.7561314206385781E-3</v>
      </c>
    </row>
    <row r="28" spans="1:31" x14ac:dyDescent="0.25">
      <c r="W28" s="157">
        <v>42725</v>
      </c>
      <c r="X28" s="40">
        <v>108.33</v>
      </c>
      <c r="Y28" s="40">
        <v>108.98</v>
      </c>
      <c r="Z28" s="40">
        <v>107.57</v>
      </c>
      <c r="AA28" s="40">
        <v>108.05</v>
      </c>
      <c r="AB28" s="95">
        <v>1292200</v>
      </c>
      <c r="AC28" s="40">
        <v>108.05</v>
      </c>
      <c r="AD28" s="2">
        <f t="shared" si="0"/>
        <v>1.4100000000000108</v>
      </c>
      <c r="AE28" s="138">
        <f t="shared" si="1"/>
        <v>-1.1093648886013607E-3</v>
      </c>
    </row>
    <row r="29" spans="1:31" x14ac:dyDescent="0.25">
      <c r="W29" s="157">
        <v>42724</v>
      </c>
      <c r="X29" s="40">
        <v>107.25</v>
      </c>
      <c r="Y29" s="40">
        <v>108.35</v>
      </c>
      <c r="Z29" s="40">
        <v>107.05</v>
      </c>
      <c r="AA29" s="40">
        <v>108.17</v>
      </c>
      <c r="AB29" s="95">
        <v>1196400</v>
      </c>
      <c r="AC29" s="40">
        <v>108.17</v>
      </c>
      <c r="AD29" s="2">
        <f t="shared" si="0"/>
        <v>1.2999999999999972</v>
      </c>
      <c r="AE29" s="138">
        <f t="shared" si="1"/>
        <v>1.1596371457962995E-2</v>
      </c>
    </row>
    <row r="30" spans="1:31" x14ac:dyDescent="0.25">
      <c r="W30" s="157">
        <v>42723</v>
      </c>
      <c r="X30" s="40">
        <v>106.56</v>
      </c>
      <c r="Y30" s="40">
        <v>107.17</v>
      </c>
      <c r="Z30" s="40">
        <v>106.17</v>
      </c>
      <c r="AA30" s="40">
        <v>106.93</v>
      </c>
      <c r="AB30" s="95">
        <v>1299700</v>
      </c>
      <c r="AC30" s="40">
        <v>106.93</v>
      </c>
      <c r="AD30" s="2">
        <f t="shared" si="0"/>
        <v>1</v>
      </c>
      <c r="AE30" s="138">
        <f t="shared" si="1"/>
        <v>2.4374238305053808E-3</v>
      </c>
    </row>
    <row r="31" spans="1:31" x14ac:dyDescent="0.25">
      <c r="W31" s="157">
        <v>42720</v>
      </c>
      <c r="X31" s="40">
        <v>108.09</v>
      </c>
      <c r="Y31" s="40">
        <v>108.18</v>
      </c>
      <c r="Z31" s="40">
        <v>106.11</v>
      </c>
      <c r="AA31" s="40">
        <v>106.67</v>
      </c>
      <c r="AB31" s="95">
        <v>2553000</v>
      </c>
      <c r="AC31" s="40">
        <v>106.67</v>
      </c>
      <c r="AD31" s="2">
        <f t="shared" si="0"/>
        <v>2.0700000000000074</v>
      </c>
      <c r="AE31" s="138">
        <f t="shared" si="1"/>
        <v>-1.3319766904079211E-2</v>
      </c>
    </row>
    <row r="32" spans="1:31" x14ac:dyDescent="0.25">
      <c r="W32" s="157">
        <v>42719</v>
      </c>
      <c r="X32" s="40">
        <v>107.23</v>
      </c>
      <c r="Y32" s="40">
        <v>109.24</v>
      </c>
      <c r="Z32" s="40">
        <v>106.79</v>
      </c>
      <c r="AA32" s="40">
        <v>108.11</v>
      </c>
      <c r="AB32" s="95">
        <v>1374800</v>
      </c>
      <c r="AC32" s="40">
        <v>108.11</v>
      </c>
      <c r="AD32" s="2">
        <f t="shared" si="0"/>
        <v>2.4499999999999886</v>
      </c>
      <c r="AE32" s="138">
        <f t="shared" si="1"/>
        <v>4.9265662762596474E-3</v>
      </c>
    </row>
    <row r="33" spans="1:31" x14ac:dyDescent="0.25">
      <c r="L33" t="s">
        <v>65</v>
      </c>
      <c r="M33" s="2">
        <f>K51+M51-F51</f>
        <v>-168.6200000000008</v>
      </c>
      <c r="W33" s="157">
        <v>42718</v>
      </c>
      <c r="X33" s="40">
        <v>109.54</v>
      </c>
      <c r="Y33" s="40">
        <v>110.24</v>
      </c>
      <c r="Z33" s="40">
        <v>107.46</v>
      </c>
      <c r="AA33" s="40">
        <v>107.58</v>
      </c>
      <c r="AB33" s="95">
        <v>1839900</v>
      </c>
      <c r="AC33" s="40">
        <v>107.58</v>
      </c>
      <c r="AD33" s="2">
        <f t="shared" si="0"/>
        <v>2.7800000000000011</v>
      </c>
      <c r="AE33" s="138">
        <f t="shared" si="1"/>
        <v>-2.0486205954657222E-2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42717</v>
      </c>
      <c r="X34" s="40">
        <v>110.83</v>
      </c>
      <c r="Y34" s="40">
        <v>111.39</v>
      </c>
      <c r="Z34" s="40">
        <v>108.45</v>
      </c>
      <c r="AA34" s="40">
        <v>109.83</v>
      </c>
      <c r="AB34" s="95">
        <v>1744000</v>
      </c>
      <c r="AC34" s="40">
        <v>109.83</v>
      </c>
      <c r="AD34" s="2">
        <f t="shared" si="0"/>
        <v>2.9399999999999977</v>
      </c>
      <c r="AE34" s="138">
        <f t="shared" si="1"/>
        <v>-7.7694462011022036E-3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42716</v>
      </c>
      <c r="X35" s="40">
        <v>110.78</v>
      </c>
      <c r="Y35" s="40">
        <v>111.43</v>
      </c>
      <c r="Z35" s="40">
        <v>109.4</v>
      </c>
      <c r="AA35" s="40">
        <v>110.69</v>
      </c>
      <c r="AB35" s="95">
        <v>1854500</v>
      </c>
      <c r="AC35" s="40">
        <v>110.69</v>
      </c>
      <c r="AD35" s="2">
        <f t="shared" si="0"/>
        <v>2.0300000000000011</v>
      </c>
      <c r="AE35" s="138">
        <f t="shared" si="1"/>
        <v>8.1374321880645084E-4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42713</v>
      </c>
      <c r="X36" s="40">
        <v>109.89</v>
      </c>
      <c r="Y36" s="40">
        <v>110.72</v>
      </c>
      <c r="Z36" s="40">
        <v>109.13</v>
      </c>
      <c r="AA36" s="40">
        <v>110.6</v>
      </c>
      <c r="AB36" s="95">
        <v>1457000</v>
      </c>
      <c r="AC36" s="40">
        <v>110.6</v>
      </c>
      <c r="AD36" s="2">
        <f t="shared" si="0"/>
        <v>1.5900000000000034</v>
      </c>
      <c r="AE36" s="138">
        <f t="shared" si="1"/>
        <v>5.2717687693146775E-3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42712</v>
      </c>
      <c r="X37" s="40">
        <v>109.88</v>
      </c>
      <c r="Y37" s="40">
        <v>110.38</v>
      </c>
      <c r="Z37" s="40">
        <v>109</v>
      </c>
      <c r="AA37" s="40">
        <v>110.02</v>
      </c>
      <c r="AB37" s="95">
        <v>1360500</v>
      </c>
      <c r="AC37" s="40">
        <v>110.02</v>
      </c>
      <c r="AD37" s="2">
        <f t="shared" si="0"/>
        <v>1.3799999999999955</v>
      </c>
      <c r="AE37" s="138">
        <f t="shared" si="1"/>
        <v>2.4601366742595943E-3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42711</v>
      </c>
      <c r="X38" s="40">
        <v>106.64</v>
      </c>
      <c r="Y38" s="40">
        <v>109.86</v>
      </c>
      <c r="Z38" s="40">
        <v>106.05</v>
      </c>
      <c r="AA38" s="40">
        <v>109.75</v>
      </c>
      <c r="AB38" s="95">
        <v>1906400</v>
      </c>
      <c r="AC38" s="40">
        <v>109.75</v>
      </c>
      <c r="AD38" s="2">
        <f t="shared" si="0"/>
        <v>3.8100000000000023</v>
      </c>
      <c r="AE38" s="138">
        <f t="shared" si="1"/>
        <v>3.3330194896902476E-2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42710</v>
      </c>
      <c r="X39" s="40">
        <v>105.96</v>
      </c>
      <c r="Y39" s="40">
        <v>106.25</v>
      </c>
      <c r="Z39" s="40">
        <v>105.16</v>
      </c>
      <c r="AA39" s="40">
        <v>106.21</v>
      </c>
      <c r="AB39" s="95">
        <v>1349600</v>
      </c>
      <c r="AC39" s="40">
        <v>106.21</v>
      </c>
      <c r="AD39" s="2">
        <f t="shared" si="0"/>
        <v>1.0900000000000034</v>
      </c>
      <c r="AE39" s="138">
        <f t="shared" si="1"/>
        <v>2.3593808984523346E-3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42709</v>
      </c>
      <c r="X40" s="40">
        <v>106.2</v>
      </c>
      <c r="Y40" s="40">
        <v>106.92</v>
      </c>
      <c r="Z40" s="40">
        <v>105.62</v>
      </c>
      <c r="AA40" s="40">
        <v>105.96</v>
      </c>
      <c r="AB40" s="95">
        <v>1743100</v>
      </c>
      <c r="AC40" s="40">
        <v>105.96</v>
      </c>
      <c r="AD40" s="2">
        <f t="shared" si="0"/>
        <v>1.2999999999999972</v>
      </c>
      <c r="AE40" s="138">
        <f t="shared" si="1"/>
        <v>3.4090909090909172E-3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42706</v>
      </c>
      <c r="X41" s="40">
        <v>106.65</v>
      </c>
      <c r="Y41" s="40">
        <v>107.1</v>
      </c>
      <c r="Z41" s="40">
        <v>105.09</v>
      </c>
      <c r="AA41" s="40">
        <v>105.6</v>
      </c>
      <c r="AB41" s="95">
        <v>1781800</v>
      </c>
      <c r="AC41" s="40">
        <v>105.6</v>
      </c>
      <c r="AD41" s="2">
        <f t="shared" si="0"/>
        <v>2.0099999999999909</v>
      </c>
      <c r="AE41" s="138">
        <f t="shared" si="1"/>
        <v>-1.1513619769727645E-2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42705</v>
      </c>
      <c r="X42" s="40">
        <v>106.87</v>
      </c>
      <c r="Y42" s="40">
        <v>107.89</v>
      </c>
      <c r="Z42" s="40">
        <v>106.58</v>
      </c>
      <c r="AA42" s="40">
        <v>106.83</v>
      </c>
      <c r="AB42" s="95">
        <v>2058200</v>
      </c>
      <c r="AC42" s="40">
        <v>106.83</v>
      </c>
      <c r="AD42" s="2">
        <f t="shared" si="0"/>
        <v>1.3100000000000023</v>
      </c>
      <c r="AE42" s="138">
        <f t="shared" si="1"/>
        <v>3.4754837497652513E-3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131.92300000000003</v>
      </c>
      <c r="Q43" s="2"/>
      <c r="R43" s="34"/>
      <c r="T43" s="10" t="s">
        <v>98</v>
      </c>
      <c r="U43" s="88">
        <v>116.85</v>
      </c>
      <c r="W43" s="157">
        <v>42704</v>
      </c>
      <c r="X43" s="40">
        <v>105</v>
      </c>
      <c r="Y43" s="40">
        <v>107.32</v>
      </c>
      <c r="Z43" s="40">
        <v>104.75</v>
      </c>
      <c r="AA43" s="40">
        <v>106.46</v>
      </c>
      <c r="AB43" s="95">
        <v>3328200</v>
      </c>
      <c r="AC43" s="40">
        <v>106.46</v>
      </c>
      <c r="AD43" s="2">
        <f t="shared" si="0"/>
        <v>2.5699999999999932</v>
      </c>
      <c r="AE43" s="138">
        <f t="shared" si="1"/>
        <v>2.0024911372999776E-2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130.72370000000001</v>
      </c>
      <c r="Q44" s="2"/>
      <c r="R44" s="34"/>
      <c r="T44" s="10" t="s">
        <v>99</v>
      </c>
      <c r="U44" s="88">
        <v>117.37</v>
      </c>
      <c r="W44" s="157">
        <v>42703</v>
      </c>
      <c r="X44" s="40">
        <v>103.82</v>
      </c>
      <c r="Y44" s="40">
        <v>104.86</v>
      </c>
      <c r="Z44" s="40">
        <v>103.23</v>
      </c>
      <c r="AA44" s="40">
        <v>104.37</v>
      </c>
      <c r="AB44" s="95">
        <v>2258800</v>
      </c>
      <c r="AC44" s="40">
        <v>104.37</v>
      </c>
      <c r="AD44" s="2">
        <f t="shared" si="0"/>
        <v>1.6299999999999955</v>
      </c>
      <c r="AE44" s="138">
        <f t="shared" si="1"/>
        <v>3.6541975189923193E-3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129.52440000000001</v>
      </c>
      <c r="Q45" s="2"/>
      <c r="R45" s="34"/>
      <c r="T45" s="10" t="s">
        <v>100</v>
      </c>
      <c r="U45" s="88" t="s">
        <v>129</v>
      </c>
      <c r="W45" s="157">
        <v>42702</v>
      </c>
      <c r="X45" s="40">
        <v>103.72</v>
      </c>
      <c r="Y45" s="40">
        <v>104.24</v>
      </c>
      <c r="Z45" s="40">
        <v>102.77</v>
      </c>
      <c r="AA45" s="40">
        <v>103.99</v>
      </c>
      <c r="AB45" s="95">
        <v>1620900</v>
      </c>
      <c r="AC45" s="40">
        <v>103.99</v>
      </c>
      <c r="AD45" s="2">
        <f t="shared" si="0"/>
        <v>1.4699999999999989</v>
      </c>
      <c r="AE45" s="138">
        <f t="shared" si="1"/>
        <v>-3.3544182480353957E-3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128.32510000000002</v>
      </c>
      <c r="Q46" s="2"/>
      <c r="R46" s="34"/>
      <c r="T46" s="10" t="s">
        <v>101</v>
      </c>
      <c r="U46" s="88" t="s">
        <v>129</v>
      </c>
      <c r="W46" s="157">
        <v>42699</v>
      </c>
      <c r="X46" s="40">
        <v>104.24</v>
      </c>
      <c r="Y46" s="40">
        <v>104.56</v>
      </c>
      <c r="Z46" s="40">
        <v>103.91</v>
      </c>
      <c r="AA46" s="40">
        <v>104.34</v>
      </c>
      <c r="AB46" s="95">
        <v>919900</v>
      </c>
      <c r="AC46" s="40">
        <v>104.34</v>
      </c>
      <c r="AD46" s="2">
        <f t="shared" si="0"/>
        <v>0.65000000000000568</v>
      </c>
      <c r="AE46" s="138">
        <f t="shared" si="1"/>
        <v>2.8835063437140374E-3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127.12580000000001</v>
      </c>
      <c r="Q47" s="2"/>
      <c r="R47" s="34"/>
      <c r="T47" s="10" t="s">
        <v>102</v>
      </c>
      <c r="U47" s="88">
        <v>118.04</v>
      </c>
      <c r="W47" s="157">
        <v>42697</v>
      </c>
      <c r="X47" s="40">
        <v>103.75</v>
      </c>
      <c r="Y47" s="40">
        <v>104.77</v>
      </c>
      <c r="Z47" s="40">
        <v>103.75</v>
      </c>
      <c r="AA47" s="40">
        <v>104.04</v>
      </c>
      <c r="AB47" s="95">
        <v>1505300</v>
      </c>
      <c r="AC47" s="40">
        <v>104.04</v>
      </c>
      <c r="AD47" s="2">
        <f t="shared" si="0"/>
        <v>1.019999999999996</v>
      </c>
      <c r="AE47" s="138">
        <f t="shared" si="1"/>
        <v>1.1547344110856006E-3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125.92650000000002</v>
      </c>
      <c r="Q48" s="2"/>
      <c r="R48" s="34"/>
      <c r="T48" s="10" t="s">
        <v>103</v>
      </c>
      <c r="U48" s="88">
        <v>1.3261700000000001</v>
      </c>
      <c r="W48" s="157">
        <v>42696</v>
      </c>
      <c r="X48" s="40">
        <v>104.93</v>
      </c>
      <c r="Y48" s="40">
        <v>105.5</v>
      </c>
      <c r="Z48" s="40">
        <v>103.75</v>
      </c>
      <c r="AA48" s="40">
        <v>103.92</v>
      </c>
      <c r="AB48" s="95">
        <v>1821300</v>
      </c>
      <c r="AC48" s="40">
        <v>103.92</v>
      </c>
      <c r="AD48" s="2">
        <f t="shared" si="0"/>
        <v>1.75</v>
      </c>
      <c r="AE48" s="138">
        <f t="shared" si="1"/>
        <v>-6.5009560229444263E-3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124.72720000000001</v>
      </c>
      <c r="Q49" s="2"/>
      <c r="R49" s="34"/>
      <c r="T49" s="10" t="s">
        <v>122</v>
      </c>
      <c r="U49" s="88" t="s">
        <v>482</v>
      </c>
      <c r="W49" s="157">
        <v>42695</v>
      </c>
      <c r="X49" s="40">
        <v>103.76</v>
      </c>
      <c r="Y49" s="40">
        <v>105.3</v>
      </c>
      <c r="Z49" s="40">
        <v>103.62</v>
      </c>
      <c r="AA49" s="40">
        <v>104.6</v>
      </c>
      <c r="AB49" s="95">
        <v>1708900</v>
      </c>
      <c r="AC49" s="40">
        <v>104.6</v>
      </c>
      <c r="AD49" s="2">
        <f t="shared" si="0"/>
        <v>1.6799999999999926</v>
      </c>
      <c r="AE49" s="138">
        <f t="shared" si="1"/>
        <v>1.1116481391976629E-2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123.52790000000002</v>
      </c>
      <c r="Q50" s="2"/>
      <c r="R50" s="34"/>
      <c r="T50" s="10"/>
      <c r="U50" s="88"/>
      <c r="W50" s="157">
        <v>42692</v>
      </c>
      <c r="X50" s="40">
        <v>102.93</v>
      </c>
      <c r="Y50" s="40">
        <v>103.98</v>
      </c>
      <c r="Z50" s="40">
        <v>102.76</v>
      </c>
      <c r="AA50" s="40">
        <v>103.45</v>
      </c>
      <c r="AB50" s="95">
        <v>1865900</v>
      </c>
      <c r="AC50" s="40">
        <v>103.45</v>
      </c>
      <c r="AD50" s="2">
        <f t="shared" si="0"/>
        <v>1.2199999999999989</v>
      </c>
      <c r="AE50" s="138">
        <f t="shared" si="1"/>
        <v>3.0056234244715263E-3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122.32860000000001</v>
      </c>
      <c r="Q51" s="2"/>
      <c r="R51" s="34"/>
      <c r="T51" s="10" t="s">
        <v>105</v>
      </c>
      <c r="U51" s="88" t="s">
        <v>601</v>
      </c>
      <c r="W51" s="157">
        <v>42691</v>
      </c>
      <c r="X51" s="40">
        <v>103</v>
      </c>
      <c r="Y51" s="40">
        <v>103.44</v>
      </c>
      <c r="Z51" s="40">
        <v>102.59</v>
      </c>
      <c r="AA51" s="40">
        <v>103.14</v>
      </c>
      <c r="AB51" s="95">
        <v>2566600</v>
      </c>
      <c r="AC51" s="40">
        <v>103.14</v>
      </c>
      <c r="AD51" s="2">
        <f t="shared" si="0"/>
        <v>0.84999999999999432</v>
      </c>
      <c r="AE51" s="138">
        <f t="shared" si="1"/>
        <v>1.3592233009709354E-3</v>
      </c>
    </row>
    <row r="52" spans="1:31" x14ac:dyDescent="0.25">
      <c r="O52" s="83">
        <v>1.01</v>
      </c>
      <c r="P52" s="83">
        <f t="shared" si="3"/>
        <v>121.12930000000001</v>
      </c>
      <c r="Q52" s="2"/>
      <c r="R52" s="34"/>
      <c r="T52" s="10" t="s">
        <v>106</v>
      </c>
      <c r="U52" s="88" t="s">
        <v>473</v>
      </c>
      <c r="W52" s="157">
        <v>42690</v>
      </c>
      <c r="X52" s="40">
        <v>104.07</v>
      </c>
      <c r="Y52" s="40">
        <v>104.38</v>
      </c>
      <c r="Z52" s="40">
        <v>102.7</v>
      </c>
      <c r="AA52" s="40">
        <v>103</v>
      </c>
      <c r="AB52" s="95">
        <v>2030900</v>
      </c>
      <c r="AC52" s="40">
        <v>103</v>
      </c>
      <c r="AD52" s="2">
        <f t="shared" si="0"/>
        <v>1.6799999999999926</v>
      </c>
      <c r="AE52" s="138">
        <f t="shared" si="1"/>
        <v>-1.5108051252629595E-2</v>
      </c>
    </row>
    <row r="53" spans="1:31" x14ac:dyDescent="0.25">
      <c r="O53" s="83">
        <v>1</v>
      </c>
      <c r="P53" s="83">
        <f t="shared" si="3"/>
        <v>119.93</v>
      </c>
      <c r="Q53" s="2"/>
      <c r="R53" s="34"/>
      <c r="T53" s="10" t="s">
        <v>107</v>
      </c>
      <c r="U53" s="90">
        <v>2913818</v>
      </c>
      <c r="W53" s="157">
        <v>42689</v>
      </c>
      <c r="X53" s="40">
        <v>103.99</v>
      </c>
      <c r="Y53" s="40">
        <v>104.78</v>
      </c>
      <c r="Z53" s="40">
        <v>102.79</v>
      </c>
      <c r="AA53" s="40">
        <v>104.58</v>
      </c>
      <c r="AB53" s="95">
        <v>1974200</v>
      </c>
      <c r="AC53" s="40">
        <v>104.58</v>
      </c>
      <c r="AD53" s="2">
        <f t="shared" si="0"/>
        <v>1.9899999999999949</v>
      </c>
      <c r="AE53" s="138">
        <f t="shared" si="1"/>
        <v>5.6736224636984023E-3</v>
      </c>
    </row>
    <row r="54" spans="1:31" x14ac:dyDescent="0.25">
      <c r="O54" s="83">
        <v>0.99</v>
      </c>
      <c r="P54" s="83">
        <f t="shared" si="3"/>
        <v>118.7307</v>
      </c>
      <c r="Q54" s="2"/>
      <c r="R54" s="34"/>
      <c r="T54" s="10" t="s">
        <v>110</v>
      </c>
      <c r="U54" s="90">
        <v>2092850</v>
      </c>
      <c r="W54" s="157">
        <v>42688</v>
      </c>
      <c r="X54" s="40">
        <v>101</v>
      </c>
      <c r="Y54" s="40">
        <v>104.87</v>
      </c>
      <c r="Z54" s="40">
        <v>100.91</v>
      </c>
      <c r="AA54" s="40">
        <v>103.99</v>
      </c>
      <c r="AB54" s="95">
        <v>3115900</v>
      </c>
      <c r="AC54" s="40">
        <v>103.99</v>
      </c>
      <c r="AD54" s="2">
        <f t="shared" si="0"/>
        <v>3.960000000000008</v>
      </c>
      <c r="AE54" s="138">
        <f t="shared" si="1"/>
        <v>3.052224754731947E-2</v>
      </c>
    </row>
    <row r="55" spans="1:31" x14ac:dyDescent="0.25">
      <c r="O55" s="83">
        <v>0.98</v>
      </c>
      <c r="P55" s="83">
        <f t="shared" si="3"/>
        <v>117.5314</v>
      </c>
      <c r="Q55" s="2"/>
      <c r="R55" s="34"/>
      <c r="T55" s="10" t="s">
        <v>108</v>
      </c>
      <c r="U55" s="88" t="s">
        <v>602</v>
      </c>
      <c r="W55" s="157">
        <v>42685</v>
      </c>
      <c r="X55" s="40">
        <v>99.91</v>
      </c>
      <c r="Y55" s="40">
        <v>100.93</v>
      </c>
      <c r="Z55" s="40">
        <v>98.92</v>
      </c>
      <c r="AA55" s="40">
        <v>100.91</v>
      </c>
      <c r="AB55" s="95">
        <v>2734200</v>
      </c>
      <c r="AC55" s="40">
        <v>100.91</v>
      </c>
      <c r="AD55" s="2">
        <f t="shared" si="0"/>
        <v>2.0100000000000051</v>
      </c>
      <c r="AE55" s="138">
        <f t="shared" si="1"/>
        <v>4.0796019900497527E-3</v>
      </c>
    </row>
    <row r="56" spans="1:31" x14ac:dyDescent="0.25">
      <c r="O56" s="83">
        <v>0.97</v>
      </c>
      <c r="P56" s="83">
        <f t="shared" si="3"/>
        <v>116.3321</v>
      </c>
      <c r="T56" s="10" t="s">
        <v>111</v>
      </c>
      <c r="U56" s="88">
        <v>21.34</v>
      </c>
      <c r="W56" s="157">
        <v>42684</v>
      </c>
      <c r="X56" s="40">
        <v>99.79</v>
      </c>
      <c r="Y56" s="40">
        <v>101.19</v>
      </c>
      <c r="Z56" s="40">
        <v>99.07</v>
      </c>
      <c r="AA56" s="40">
        <v>100.5</v>
      </c>
      <c r="AB56" s="95">
        <v>4422300</v>
      </c>
      <c r="AC56" s="40">
        <v>100.5</v>
      </c>
      <c r="AD56" s="2">
        <f t="shared" si="0"/>
        <v>2.1200000000000045</v>
      </c>
      <c r="AE56" s="138">
        <f t="shared" si="1"/>
        <v>1.7206477732793601E-2</v>
      </c>
    </row>
    <row r="57" spans="1:31" x14ac:dyDescent="0.25">
      <c r="O57" s="83">
        <v>0.96</v>
      </c>
      <c r="P57" s="83">
        <f t="shared" si="3"/>
        <v>115.1328</v>
      </c>
      <c r="T57" s="10" t="s">
        <v>112</v>
      </c>
      <c r="U57" s="88">
        <v>5.62</v>
      </c>
      <c r="W57" s="157">
        <v>42683</v>
      </c>
      <c r="X57" s="40">
        <v>95.71</v>
      </c>
      <c r="Y57" s="40">
        <v>100.73</v>
      </c>
      <c r="Z57" s="40">
        <v>95.1</v>
      </c>
      <c r="AA57" s="40">
        <v>98.8</v>
      </c>
      <c r="AB57" s="95">
        <v>5759400</v>
      </c>
      <c r="AC57" s="40">
        <v>98.8</v>
      </c>
      <c r="AD57" s="2">
        <f t="shared" si="0"/>
        <v>5.6300000000000097</v>
      </c>
      <c r="AE57" s="138">
        <f t="shared" si="1"/>
        <v>2.9166666666666563E-2</v>
      </c>
    </row>
    <row r="58" spans="1:31" x14ac:dyDescent="0.25">
      <c r="O58" s="83">
        <v>0.95</v>
      </c>
      <c r="P58" s="83">
        <f t="shared" si="3"/>
        <v>113.9335</v>
      </c>
      <c r="T58" s="10" t="s">
        <v>109</v>
      </c>
      <c r="U58" s="88" t="s">
        <v>494</v>
      </c>
      <c r="W58" s="157">
        <v>42682</v>
      </c>
      <c r="X58" s="40">
        <v>94.55</v>
      </c>
      <c r="Y58" s="40">
        <v>96.34</v>
      </c>
      <c r="Z58" s="40">
        <v>94.09</v>
      </c>
      <c r="AA58" s="40">
        <v>96</v>
      </c>
      <c r="AB58" s="95">
        <v>1553900</v>
      </c>
      <c r="AC58" s="40">
        <v>96</v>
      </c>
      <c r="AD58" s="2">
        <f t="shared" si="0"/>
        <v>2.25</v>
      </c>
      <c r="AE58" s="138">
        <f t="shared" si="1"/>
        <v>1.1058451816745585E-2</v>
      </c>
    </row>
    <row r="59" spans="1:31" x14ac:dyDescent="0.25">
      <c r="O59" s="83">
        <v>0.94</v>
      </c>
      <c r="P59" s="83">
        <f t="shared" si="3"/>
        <v>112.7342</v>
      </c>
      <c r="W59" s="157">
        <v>42681</v>
      </c>
      <c r="X59" s="40">
        <v>92.49</v>
      </c>
      <c r="Y59" s="40">
        <v>94.99</v>
      </c>
      <c r="Z59" s="40">
        <v>92.49</v>
      </c>
      <c r="AA59" s="40">
        <v>94.95</v>
      </c>
      <c r="AB59" s="95">
        <v>1481900</v>
      </c>
      <c r="AC59" s="40">
        <v>94.95</v>
      </c>
      <c r="AD59" s="2">
        <f t="shared" si="0"/>
        <v>2.5</v>
      </c>
      <c r="AE59" s="138">
        <f t="shared" si="1"/>
        <v>3.6345776031434074E-2</v>
      </c>
    </row>
    <row r="60" spans="1:31" x14ac:dyDescent="0.25">
      <c r="O60" s="83">
        <v>0.93</v>
      </c>
      <c r="P60" s="83">
        <f t="shared" si="3"/>
        <v>111.53490000000001</v>
      </c>
      <c r="W60" s="157">
        <v>42678</v>
      </c>
      <c r="X60" s="40">
        <v>91.79</v>
      </c>
      <c r="Y60" s="40">
        <v>92.39</v>
      </c>
      <c r="Z60" s="40">
        <v>91.28</v>
      </c>
      <c r="AA60" s="40">
        <v>91.62</v>
      </c>
      <c r="AB60" s="95">
        <v>762600</v>
      </c>
      <c r="AC60" s="40">
        <v>91.62</v>
      </c>
      <c r="AD60" s="2">
        <f t="shared" si="0"/>
        <v>1.1099999999999994</v>
      </c>
      <c r="AE60" s="138">
        <f t="shared" si="1"/>
        <v>-1.5257192676547682E-3</v>
      </c>
    </row>
    <row r="61" spans="1:31" x14ac:dyDescent="0.25">
      <c r="O61" s="83">
        <v>0.92</v>
      </c>
      <c r="P61" s="83">
        <f t="shared" si="3"/>
        <v>110.33560000000001</v>
      </c>
      <c r="W61" s="157">
        <v>42677</v>
      </c>
      <c r="X61" s="40">
        <v>92.21</v>
      </c>
      <c r="Y61" s="40">
        <v>92.53</v>
      </c>
      <c r="Z61" s="40">
        <v>91.55</v>
      </c>
      <c r="AA61" s="40">
        <v>91.76</v>
      </c>
      <c r="AB61" s="95">
        <v>1295700</v>
      </c>
      <c r="AC61" s="40">
        <v>91.76</v>
      </c>
      <c r="AD61" s="2">
        <f t="shared" si="0"/>
        <v>0.98000000000000398</v>
      </c>
      <c r="AE61" s="138">
        <f t="shared" si="1"/>
        <v>-2.5002717686704035E-3</v>
      </c>
    </row>
    <row r="62" spans="1:31" x14ac:dyDescent="0.25">
      <c r="O62" s="83">
        <v>0.91</v>
      </c>
      <c r="P62" s="83">
        <f t="shared" si="3"/>
        <v>109.13630000000001</v>
      </c>
      <c r="W62" s="157">
        <v>42676</v>
      </c>
      <c r="X62" s="40">
        <v>91.42</v>
      </c>
      <c r="Y62" s="40">
        <v>92.53</v>
      </c>
      <c r="Z62" s="40">
        <v>91.32</v>
      </c>
      <c r="AA62" s="40">
        <v>91.99</v>
      </c>
      <c r="AB62" s="95">
        <v>1687900</v>
      </c>
      <c r="AC62" s="40">
        <v>91.99</v>
      </c>
      <c r="AD62" s="2">
        <f t="shared" si="0"/>
        <v>1.210000000000008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3"/>
        <v>107.93700000000001</v>
      </c>
      <c r="W63" s="157">
        <v>42676</v>
      </c>
      <c r="X63" s="40" t="s">
        <v>372</v>
      </c>
      <c r="Y63" s="40"/>
      <c r="Z63" s="40"/>
      <c r="AA63" s="40"/>
      <c r="AB63" s="95"/>
      <c r="AC63" s="40"/>
      <c r="AD63" s="2">
        <f t="shared" si="0"/>
        <v>0</v>
      </c>
      <c r="AE63" s="138">
        <f t="shared" si="1"/>
        <v>-1</v>
      </c>
    </row>
    <row r="64" spans="1:31" x14ac:dyDescent="0.25">
      <c r="W64" s="157">
        <v>42675</v>
      </c>
      <c r="X64" s="40">
        <v>93.28</v>
      </c>
      <c r="Y64" s="40">
        <v>93.29</v>
      </c>
      <c r="Z64" s="40">
        <v>90.98</v>
      </c>
      <c r="AA64" s="40">
        <v>91.6</v>
      </c>
      <c r="AB64" s="95">
        <v>1552300</v>
      </c>
      <c r="AC64" s="40">
        <v>91.01</v>
      </c>
      <c r="AD64" s="2">
        <f t="shared" si="0"/>
        <v>2.3100000000000023</v>
      </c>
      <c r="AE64" s="138">
        <f t="shared" si="1"/>
        <v>-1.5043290043290081E-2</v>
      </c>
    </row>
    <row r="65" spans="23:31" x14ac:dyDescent="0.25">
      <c r="W65" s="157">
        <v>42674</v>
      </c>
      <c r="X65" s="40">
        <v>92.73</v>
      </c>
      <c r="Y65" s="40">
        <v>93.54</v>
      </c>
      <c r="Z65" s="40">
        <v>92.42</v>
      </c>
      <c r="AA65" s="40">
        <v>93</v>
      </c>
      <c r="AB65" s="95">
        <v>1833800</v>
      </c>
      <c r="AC65" s="40">
        <v>92.4</v>
      </c>
      <c r="AD65" s="2">
        <f t="shared" si="0"/>
        <v>1.1200000000000045</v>
      </c>
      <c r="AE65" s="138">
        <f t="shared" si="1"/>
        <v>7.8534031413612926E-3</v>
      </c>
    </row>
    <row r="66" spans="23:31" x14ac:dyDescent="0.25">
      <c r="W66" s="157">
        <v>42671</v>
      </c>
      <c r="X66" s="40">
        <v>91.51</v>
      </c>
      <c r="Y66" s="40">
        <v>93.16</v>
      </c>
      <c r="Z66" s="40">
        <v>91.36</v>
      </c>
      <c r="AA66" s="40">
        <v>92.27</v>
      </c>
      <c r="AB66" s="95">
        <v>2454700</v>
      </c>
      <c r="AC66" s="40">
        <v>91.68</v>
      </c>
      <c r="AD66" s="2">
        <f t="shared" si="0"/>
        <v>1.7999999999999972</v>
      </c>
      <c r="AE66" s="138">
        <f t="shared" si="1"/>
        <v>1.0136624063464161E-2</v>
      </c>
    </row>
    <row r="67" spans="23:31" x14ac:dyDescent="0.25">
      <c r="W67" s="157">
        <v>42670</v>
      </c>
      <c r="X67" s="40">
        <v>90.65</v>
      </c>
      <c r="Y67" s="40">
        <v>91.58</v>
      </c>
      <c r="Z67" s="40">
        <v>90.53</v>
      </c>
      <c r="AA67" s="40">
        <v>91.35</v>
      </c>
      <c r="AB67" s="95">
        <v>2478600</v>
      </c>
      <c r="AC67" s="40">
        <v>90.76</v>
      </c>
      <c r="AD67" s="2">
        <f>Y67-Z67</f>
        <v>1.0499999999999972</v>
      </c>
      <c r="AE67" s="138" t="e">
        <f>AC67/#REF!-1</f>
        <v>#REF!</v>
      </c>
    </row>
    <row r="68" spans="23:31" x14ac:dyDescent="0.25">
      <c r="W68" s="157">
        <v>42669</v>
      </c>
      <c r="X68" s="40">
        <v>91.9</v>
      </c>
      <c r="Y68" s="40">
        <v>92.37</v>
      </c>
      <c r="Z68" s="40">
        <v>89.95</v>
      </c>
      <c r="AA68" s="40">
        <v>90.03</v>
      </c>
      <c r="AB68" s="95">
        <v>2340800</v>
      </c>
      <c r="AC68" s="40">
        <v>89.45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42766</v>
      </c>
      <c r="X2" s="10">
        <v>202.47</v>
      </c>
      <c r="Y2" s="10">
        <v>202.47</v>
      </c>
      <c r="Z2" s="10">
        <v>198.86</v>
      </c>
      <c r="AA2" s="10">
        <v>199.5</v>
      </c>
      <c r="AB2" s="95">
        <v>2666900</v>
      </c>
      <c r="AC2" s="10">
        <v>199.5</v>
      </c>
      <c r="AD2" s="2">
        <f>Y2-Z2</f>
        <v>3.6099999999999852</v>
      </c>
      <c r="AE2" s="138">
        <f>AC2/AC3-1</f>
        <v>-1.8305284912902287E-2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203.69</v>
      </c>
      <c r="T3" s="63"/>
      <c r="W3" s="133">
        <v>42765</v>
      </c>
      <c r="X3" s="10">
        <v>204.45</v>
      </c>
      <c r="Y3" s="10">
        <v>204.87</v>
      </c>
      <c r="Z3" s="10">
        <v>200.61</v>
      </c>
      <c r="AA3" s="10">
        <v>203.22</v>
      </c>
      <c r="AB3" s="95">
        <v>3312700</v>
      </c>
      <c r="AC3" s="10">
        <v>203.22</v>
      </c>
      <c r="AD3" s="2">
        <f t="shared" ref="AD3:AD66" si="0">Y3-Z3</f>
        <v>4.2599999999999909</v>
      </c>
      <c r="AE3" s="138">
        <f t="shared" ref="AE3:AE66" si="1">AC3/AC4-1</f>
        <v>-1.2104418842059261E-2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203.69</v>
      </c>
      <c r="R4" s="505">
        <v>2.1000000000000001E-2</v>
      </c>
      <c r="T4" s="63"/>
      <c r="W4" s="133">
        <v>42762</v>
      </c>
      <c r="X4" s="10">
        <v>205.38</v>
      </c>
      <c r="Y4" s="10">
        <v>205.79</v>
      </c>
      <c r="Z4" s="10">
        <v>203.54</v>
      </c>
      <c r="AA4" s="10">
        <v>205.71</v>
      </c>
      <c r="AB4" s="95">
        <v>2578000</v>
      </c>
      <c r="AC4" s="10">
        <v>205.71</v>
      </c>
      <c r="AD4" s="2">
        <f t="shared" si="0"/>
        <v>2.25</v>
      </c>
      <c r="AE4" s="138">
        <f t="shared" si="1"/>
        <v>7.5427339961797735E-3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42761</v>
      </c>
      <c r="X5" s="10">
        <v>204.44</v>
      </c>
      <c r="Y5" s="10">
        <v>205.27</v>
      </c>
      <c r="Z5" s="10">
        <v>201.13</v>
      </c>
      <c r="AA5" s="10">
        <v>204.17</v>
      </c>
      <c r="AB5" s="95">
        <v>3882000</v>
      </c>
      <c r="AC5" s="10">
        <v>204.17</v>
      </c>
      <c r="AD5" s="2">
        <f t="shared" si="0"/>
        <v>4.1400000000000148</v>
      </c>
      <c r="AE5" s="138">
        <f t="shared" si="1"/>
        <v>8.3465033583562942E-3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42760</v>
      </c>
      <c r="X6" s="10">
        <v>199.92</v>
      </c>
      <c r="Y6" s="10">
        <v>202.59</v>
      </c>
      <c r="Z6" s="10">
        <v>198.03</v>
      </c>
      <c r="AA6" s="10">
        <v>202.48</v>
      </c>
      <c r="AB6" s="95">
        <v>6088800</v>
      </c>
      <c r="AC6" s="10">
        <v>202.48</v>
      </c>
      <c r="AD6" s="2">
        <f t="shared" si="0"/>
        <v>4.5600000000000023</v>
      </c>
      <c r="AE6" s="138">
        <f t="shared" si="1"/>
        <v>2.3919089759797618E-2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42759</v>
      </c>
      <c r="X7" s="10">
        <v>192.72</v>
      </c>
      <c r="Y7" s="10">
        <v>199.64</v>
      </c>
      <c r="Z7" s="10">
        <v>192.28</v>
      </c>
      <c r="AA7" s="10">
        <v>197.75</v>
      </c>
      <c r="AB7" s="95">
        <v>5988300</v>
      </c>
      <c r="AC7" s="10">
        <v>197.75</v>
      </c>
      <c r="AD7" s="2">
        <f t="shared" si="0"/>
        <v>7.3599999999999852</v>
      </c>
      <c r="AE7" s="138">
        <f t="shared" si="1"/>
        <v>3.5340314136125706E-2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42758</v>
      </c>
      <c r="X8" s="10">
        <v>191.01</v>
      </c>
      <c r="Y8" s="10">
        <v>191.53</v>
      </c>
      <c r="Z8" s="10">
        <v>188.42</v>
      </c>
      <c r="AA8" s="10">
        <v>191</v>
      </c>
      <c r="AB8" s="95">
        <v>3338200</v>
      </c>
      <c r="AC8" s="10">
        <v>191</v>
      </c>
      <c r="AD8" s="2">
        <f t="shared" si="0"/>
        <v>3.1100000000000136</v>
      </c>
      <c r="AE8" s="138">
        <f t="shared" si="1"/>
        <v>-4.1867280720120359E-4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42755</v>
      </c>
      <c r="X9" s="10">
        <v>188.6</v>
      </c>
      <c r="Y9" s="10">
        <v>191.54</v>
      </c>
      <c r="Z9" s="10">
        <v>188.1</v>
      </c>
      <c r="AA9" s="10">
        <v>191.08</v>
      </c>
      <c r="AB9" s="95">
        <v>5734300</v>
      </c>
      <c r="AC9" s="10">
        <v>191.08</v>
      </c>
      <c r="AD9" s="2">
        <f t="shared" si="0"/>
        <v>3.4399999999999977</v>
      </c>
      <c r="AE9" s="138">
        <f t="shared" si="1"/>
        <v>2.9747790472084645E-2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42754</v>
      </c>
      <c r="X10" s="10">
        <v>185.1</v>
      </c>
      <c r="Y10" s="10">
        <v>186.88</v>
      </c>
      <c r="Z10" s="10">
        <v>184.68</v>
      </c>
      <c r="AA10" s="10">
        <v>185.56</v>
      </c>
      <c r="AB10" s="95">
        <v>4560000</v>
      </c>
      <c r="AC10" s="10">
        <v>185.56</v>
      </c>
      <c r="AD10" s="2">
        <f t="shared" si="0"/>
        <v>2.1999999999999886</v>
      </c>
      <c r="AE10" s="138">
        <f t="shared" si="1"/>
        <v>2.9186033942276701E-3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2.01E-2</v>
      </c>
      <c r="W11" s="133">
        <v>42753</v>
      </c>
      <c r="X11" s="10">
        <v>180.36</v>
      </c>
      <c r="Y11" s="10">
        <v>185.07</v>
      </c>
      <c r="Z11" s="10">
        <v>180</v>
      </c>
      <c r="AA11" s="10">
        <v>185.02</v>
      </c>
      <c r="AB11" s="95">
        <v>3562000</v>
      </c>
      <c r="AC11" s="10">
        <v>185.02</v>
      </c>
      <c r="AD11" s="2">
        <f t="shared" si="0"/>
        <v>5.0699999999999932</v>
      </c>
      <c r="AE11" s="138">
        <f t="shared" si="1"/>
        <v>3.2996482608452782E-2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42752</v>
      </c>
      <c r="X12" s="10">
        <v>179.48</v>
      </c>
      <c r="Y12" s="10">
        <v>179.63</v>
      </c>
      <c r="Z12" s="10">
        <v>177.56</v>
      </c>
      <c r="AA12" s="10">
        <v>179.11</v>
      </c>
      <c r="AB12" s="95">
        <v>2628500</v>
      </c>
      <c r="AC12" s="10">
        <v>179.11</v>
      </c>
      <c r="AD12" s="2">
        <f t="shared" si="0"/>
        <v>2.0699999999999932</v>
      </c>
      <c r="AE12" s="138">
        <f t="shared" si="1"/>
        <v>-7.4258797450815761E-3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42748</v>
      </c>
      <c r="X13" s="10">
        <v>178.9</v>
      </c>
      <c r="Y13" s="10">
        <v>180.78</v>
      </c>
      <c r="Z13" s="10">
        <v>178.39</v>
      </c>
      <c r="AA13" s="10">
        <v>180.45</v>
      </c>
      <c r="AB13" s="95">
        <v>2090200</v>
      </c>
      <c r="AC13" s="10">
        <v>180.45</v>
      </c>
      <c r="AD13" s="2">
        <f t="shared" si="0"/>
        <v>2.3900000000000148</v>
      </c>
      <c r="AE13" s="138">
        <f t="shared" si="1"/>
        <v>8.8896343508888531E-3</v>
      </c>
    </row>
    <row r="14" spans="1:31" x14ac:dyDescent="0.25">
      <c r="W14" s="133">
        <v>42747</v>
      </c>
      <c r="X14" s="10">
        <v>178.09</v>
      </c>
      <c r="Y14" s="10">
        <v>179.1</v>
      </c>
      <c r="Z14" s="10">
        <v>175.4</v>
      </c>
      <c r="AA14" s="10">
        <v>178.86</v>
      </c>
      <c r="AB14" s="95">
        <v>2311000</v>
      </c>
      <c r="AC14" s="10">
        <v>178.86</v>
      </c>
      <c r="AD14" s="2">
        <f t="shared" si="0"/>
        <v>3.6999999999999886</v>
      </c>
      <c r="AE14" s="138">
        <f t="shared" si="1"/>
        <v>-3.1211682086722536E-3</v>
      </c>
    </row>
    <row r="15" spans="1:31" x14ac:dyDescent="0.25">
      <c r="W15" s="133">
        <v>42746</v>
      </c>
      <c r="X15" s="10">
        <v>180.05</v>
      </c>
      <c r="Y15" s="10">
        <v>180.47</v>
      </c>
      <c r="Z15" s="10">
        <v>177.76</v>
      </c>
      <c r="AA15" s="10">
        <v>179.42</v>
      </c>
      <c r="AB15" s="95">
        <v>1873800</v>
      </c>
      <c r="AC15" s="10">
        <v>179.42</v>
      </c>
      <c r="AD15" s="2">
        <f t="shared" si="0"/>
        <v>2.710000000000008</v>
      </c>
      <c r="AE15" s="138">
        <f t="shared" si="1"/>
        <v>-6.3687212715290986E-3</v>
      </c>
    </row>
    <row r="16" spans="1:31" x14ac:dyDescent="0.25">
      <c r="W16" s="133">
        <v>42745</v>
      </c>
      <c r="X16" s="10">
        <v>177.49</v>
      </c>
      <c r="Y16" s="10">
        <v>180.74</v>
      </c>
      <c r="Z16" s="10">
        <v>176.9</v>
      </c>
      <c r="AA16" s="10">
        <v>180.57</v>
      </c>
      <c r="AB16" s="95">
        <v>3018100</v>
      </c>
      <c r="AC16" s="10">
        <v>180.57</v>
      </c>
      <c r="AD16" s="2">
        <f t="shared" si="0"/>
        <v>3.8400000000000034</v>
      </c>
      <c r="AE16" s="138">
        <f t="shared" si="1"/>
        <v>2.0342430920494925E-2</v>
      </c>
    </row>
    <row r="17" spans="1:31" x14ac:dyDescent="0.25">
      <c r="W17" s="133">
        <v>42744</v>
      </c>
      <c r="X17" s="10">
        <v>176.65</v>
      </c>
      <c r="Y17" s="10">
        <v>178.3</v>
      </c>
      <c r="Z17" s="10">
        <v>176.64</v>
      </c>
      <c r="AA17" s="10">
        <v>176.97</v>
      </c>
      <c r="AB17" s="95">
        <v>2026500</v>
      </c>
      <c r="AC17" s="10">
        <v>176.97</v>
      </c>
      <c r="AD17" s="2">
        <f t="shared" si="0"/>
        <v>1.660000000000025</v>
      </c>
      <c r="AE17" s="138">
        <f t="shared" si="1"/>
        <v>2.1518772297410838E-3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42741</v>
      </c>
      <c r="X18" s="10">
        <v>174.21</v>
      </c>
      <c r="Y18" s="10">
        <v>176.9</v>
      </c>
      <c r="Z18" s="10">
        <v>173.31</v>
      </c>
      <c r="AA18" s="10">
        <v>176.59</v>
      </c>
      <c r="AB18" s="95">
        <v>2314200</v>
      </c>
      <c r="AC18" s="10">
        <v>176.59</v>
      </c>
      <c r="AD18" s="2">
        <f t="shared" si="0"/>
        <v>3.5900000000000034</v>
      </c>
      <c r="AE18" s="138">
        <f t="shared" si="1"/>
        <v>1.3254532935506047E-2</v>
      </c>
    </row>
    <row r="19" spans="1:31" x14ac:dyDescent="0.25">
      <c r="W19" s="133">
        <v>42740</v>
      </c>
      <c r="X19" s="10">
        <v>176.33</v>
      </c>
      <c r="Y19" s="10">
        <v>177</v>
      </c>
      <c r="Z19" s="10">
        <v>173.88</v>
      </c>
      <c r="AA19" s="10">
        <v>174.28</v>
      </c>
      <c r="AB19" s="95">
        <v>2480300</v>
      </c>
      <c r="AC19" s="10">
        <v>174.28</v>
      </c>
      <c r="AD19" s="2">
        <f t="shared" si="0"/>
        <v>3.1200000000000045</v>
      </c>
      <c r="AE19" s="138">
        <f t="shared" si="1"/>
        <v>-1.5756480487942537E-2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42739</v>
      </c>
      <c r="X20" s="10">
        <v>178.26</v>
      </c>
      <c r="Y20" s="10">
        <v>179</v>
      </c>
      <c r="Z20" s="10">
        <v>176.68</v>
      </c>
      <c r="AA20" s="10">
        <v>177.07</v>
      </c>
      <c r="AB20" s="95">
        <v>2389100</v>
      </c>
      <c r="AC20" s="10">
        <v>177.07</v>
      </c>
      <c r="AD20" s="2">
        <f t="shared" si="0"/>
        <v>2.3199999999999932</v>
      </c>
      <c r="AE20" s="138">
        <f t="shared" si="1"/>
        <v>-7.1212291129304495E-3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42738</v>
      </c>
      <c r="X21" s="10">
        <v>178.29</v>
      </c>
      <c r="Y21" s="10">
        <v>180.9</v>
      </c>
      <c r="Z21" s="10">
        <v>176.54</v>
      </c>
      <c r="AA21" s="10">
        <v>178.34</v>
      </c>
      <c r="AB21" s="95">
        <v>3208700</v>
      </c>
      <c r="AC21" s="10">
        <v>178.34</v>
      </c>
      <c r="AD21" s="2">
        <f t="shared" si="0"/>
        <v>4.3600000000000136</v>
      </c>
      <c r="AE21" s="138">
        <f t="shared" si="1"/>
        <v>8.881597556146259E-3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42734</v>
      </c>
      <c r="X22" s="10">
        <v>180.37</v>
      </c>
      <c r="Y22" s="10">
        <v>180.9</v>
      </c>
      <c r="Z22" s="10">
        <v>176.02</v>
      </c>
      <c r="AA22" s="10">
        <v>176.77</v>
      </c>
      <c r="AB22" s="95">
        <v>2542100</v>
      </c>
      <c r="AC22" s="10">
        <v>176.77</v>
      </c>
      <c r="AD22" s="2">
        <f t="shared" si="0"/>
        <v>4.8799999999999955</v>
      </c>
      <c r="AE22" s="138">
        <f t="shared" si="1"/>
        <v>-1.7234669483515819E-2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42733</v>
      </c>
      <c r="X23" s="10">
        <v>179.7</v>
      </c>
      <c r="Y23" s="10">
        <v>180.67</v>
      </c>
      <c r="Z23" s="10">
        <v>178.63</v>
      </c>
      <c r="AA23" s="10">
        <v>179.87</v>
      </c>
      <c r="AB23" s="95">
        <v>1367100</v>
      </c>
      <c r="AC23" s="10">
        <v>179.87</v>
      </c>
      <c r="AD23" s="2">
        <f t="shared" si="0"/>
        <v>2.039999999999992</v>
      </c>
      <c r="AE23" s="138">
        <f t="shared" si="1"/>
        <v>-1.7759032132748098E-3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42732</v>
      </c>
      <c r="X24" s="10">
        <v>182.64</v>
      </c>
      <c r="Y24" s="10">
        <v>183</v>
      </c>
      <c r="Z24" s="10">
        <v>179.84</v>
      </c>
      <c r="AA24" s="10">
        <v>180.19</v>
      </c>
      <c r="AB24" s="95">
        <v>1387500</v>
      </c>
      <c r="AC24" s="10">
        <v>180.19</v>
      </c>
      <c r="AD24" s="2">
        <f t="shared" si="0"/>
        <v>3.1599999999999966</v>
      </c>
      <c r="AE24" s="138">
        <f t="shared" si="1"/>
        <v>-1.162854478635289E-2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42731</v>
      </c>
      <c r="X25" s="10">
        <v>182.11</v>
      </c>
      <c r="Y25" s="10">
        <v>183.7</v>
      </c>
      <c r="Z25" s="10">
        <v>182.05</v>
      </c>
      <c r="AA25" s="10">
        <v>182.31</v>
      </c>
      <c r="AB25" s="95">
        <v>828300</v>
      </c>
      <c r="AC25" s="10">
        <v>182.31</v>
      </c>
      <c r="AD25" s="2">
        <f t="shared" si="0"/>
        <v>1.6499999999999773</v>
      </c>
      <c r="AE25" s="138">
        <f t="shared" si="1"/>
        <v>2.0336374628999732E-3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42727</v>
      </c>
      <c r="X26" s="10">
        <v>180.05</v>
      </c>
      <c r="Y26" s="10">
        <v>181.98</v>
      </c>
      <c r="Z26" s="10">
        <v>179.66</v>
      </c>
      <c r="AA26" s="10">
        <v>181.94</v>
      </c>
      <c r="AB26" s="95">
        <v>897700</v>
      </c>
      <c r="AC26" s="10">
        <v>181.94</v>
      </c>
      <c r="AD26" s="2">
        <f t="shared" si="0"/>
        <v>2.3199999999999932</v>
      </c>
      <c r="AE26" s="138">
        <f t="shared" si="1"/>
        <v>7.4197120708747732E-3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42726</v>
      </c>
      <c r="X27" s="10">
        <v>182.85</v>
      </c>
      <c r="Y27" s="10">
        <v>183</v>
      </c>
      <c r="Z27" s="10">
        <v>179.38</v>
      </c>
      <c r="AA27" s="10">
        <v>180.6</v>
      </c>
      <c r="AB27" s="95">
        <v>1755700</v>
      </c>
      <c r="AC27" s="10">
        <v>180.6</v>
      </c>
      <c r="AD27" s="2">
        <f t="shared" si="0"/>
        <v>3.6200000000000045</v>
      </c>
      <c r="AE27" s="138">
        <f t="shared" si="1"/>
        <v>-9.2709419057545039E-3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42725</v>
      </c>
      <c r="X28" s="10">
        <v>183.73</v>
      </c>
      <c r="Y28" s="10">
        <v>183.99</v>
      </c>
      <c r="Z28" s="10">
        <v>181.78</v>
      </c>
      <c r="AA28" s="10">
        <v>182.29</v>
      </c>
      <c r="AB28" s="95">
        <v>2101300</v>
      </c>
      <c r="AC28" s="10">
        <v>182.29</v>
      </c>
      <c r="AD28" s="2">
        <f t="shared" si="0"/>
        <v>2.210000000000008</v>
      </c>
      <c r="AE28" s="138">
        <f t="shared" si="1"/>
        <v>1.2083264678419692E-3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42724</v>
      </c>
      <c r="X29" s="10">
        <v>181</v>
      </c>
      <c r="Y29" s="10">
        <v>183.28</v>
      </c>
      <c r="Z29" s="10">
        <v>180.14</v>
      </c>
      <c r="AA29" s="10">
        <v>182.07</v>
      </c>
      <c r="AB29" s="95">
        <v>2735200</v>
      </c>
      <c r="AC29" s="10">
        <v>182.07</v>
      </c>
      <c r="AD29" s="2">
        <f t="shared" si="0"/>
        <v>3.1400000000000148</v>
      </c>
      <c r="AE29" s="138">
        <f t="shared" si="1"/>
        <v>8.9216446858029208E-3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42723</v>
      </c>
      <c r="X30" s="10">
        <v>179.07</v>
      </c>
      <c r="Y30" s="10">
        <v>181.41</v>
      </c>
      <c r="Z30" s="10">
        <v>178.12</v>
      </c>
      <c r="AA30" s="10">
        <v>180.46</v>
      </c>
      <c r="AB30" s="95">
        <v>2221900</v>
      </c>
      <c r="AC30" s="10">
        <v>180.46</v>
      </c>
      <c r="AD30" s="2">
        <f t="shared" si="0"/>
        <v>3.289999999999992</v>
      </c>
      <c r="AE30" s="138">
        <f t="shared" si="1"/>
        <v>1.1433695774016428E-2</v>
      </c>
    </row>
    <row r="31" spans="1:31" x14ac:dyDescent="0.25">
      <c r="W31" s="133">
        <v>42720</v>
      </c>
      <c r="X31" s="10">
        <v>180.75</v>
      </c>
      <c r="Y31" s="10">
        <v>181.09</v>
      </c>
      <c r="Z31" s="10">
        <v>177.48</v>
      </c>
      <c r="AA31" s="10">
        <v>178.42</v>
      </c>
      <c r="AB31" s="95">
        <v>4154100</v>
      </c>
      <c r="AC31" s="10">
        <v>178.42</v>
      </c>
      <c r="AD31" s="2">
        <f t="shared" si="0"/>
        <v>3.6100000000000136</v>
      </c>
      <c r="AE31" s="138">
        <f t="shared" si="1"/>
        <v>-8.8328426198545085E-3</v>
      </c>
    </row>
    <row r="32" spans="1:31" x14ac:dyDescent="0.25">
      <c r="L32" t="s">
        <v>213</v>
      </c>
      <c r="M32" s="2">
        <f>M50+K50-F50</f>
        <v>780.73999999999796</v>
      </c>
      <c r="W32" s="133">
        <v>42719</v>
      </c>
      <c r="X32" s="10">
        <v>178.31</v>
      </c>
      <c r="Y32" s="10">
        <v>181.2</v>
      </c>
      <c r="Z32" s="10">
        <v>176.57</v>
      </c>
      <c r="AA32" s="10">
        <v>180.01</v>
      </c>
      <c r="AB32" s="95">
        <v>3810300</v>
      </c>
      <c r="AC32" s="10">
        <v>180.01</v>
      </c>
      <c r="AD32" s="2">
        <f t="shared" si="0"/>
        <v>4.6299999999999955</v>
      </c>
      <c r="AE32" s="138">
        <f t="shared" si="1"/>
        <v>1.345569192658469E-2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42718</v>
      </c>
      <c r="X33" s="10">
        <v>178.75</v>
      </c>
      <c r="Y33" s="10">
        <v>179.22</v>
      </c>
      <c r="Z33" s="10">
        <v>176.23</v>
      </c>
      <c r="AA33" s="10">
        <v>177.62</v>
      </c>
      <c r="AB33" s="95">
        <v>4679500</v>
      </c>
      <c r="AC33" s="10">
        <v>177.62</v>
      </c>
      <c r="AD33" s="2">
        <f t="shared" si="0"/>
        <v>2.9900000000000091</v>
      </c>
      <c r="AE33" s="138" t="e">
        <f t="shared" si="1"/>
        <v>#DIV/0!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42718</v>
      </c>
      <c r="X34" s="10" t="s">
        <v>366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3" t="s">
        <v>71</v>
      </c>
      <c r="B35" s="66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42717</v>
      </c>
      <c r="X35" s="10">
        <v>178.74</v>
      </c>
      <c r="Y35" s="10">
        <v>181.94</v>
      </c>
      <c r="Z35" s="10">
        <v>178</v>
      </c>
      <c r="AA35" s="10">
        <v>179.44</v>
      </c>
      <c r="AB35" s="95">
        <v>6907600</v>
      </c>
      <c r="AC35" s="10">
        <v>178.42</v>
      </c>
      <c r="AD35" s="2">
        <f t="shared" si="0"/>
        <v>3.9399999999999977</v>
      </c>
      <c r="AE35" s="138">
        <f t="shared" si="1"/>
        <v>7.1690657634770893E-3</v>
      </c>
    </row>
    <row r="36" spans="1:31" x14ac:dyDescent="0.25">
      <c r="B36" s="66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42716</v>
      </c>
      <c r="X36" s="10">
        <v>178.05</v>
      </c>
      <c r="Y36" s="10">
        <v>180.77</v>
      </c>
      <c r="Z36" s="10">
        <v>176.56</v>
      </c>
      <c r="AA36" s="10">
        <v>178.16</v>
      </c>
      <c r="AB36" s="95">
        <v>3719400</v>
      </c>
      <c r="AC36" s="10">
        <v>177.15</v>
      </c>
      <c r="AD36" s="2">
        <f t="shared" si="0"/>
        <v>4.210000000000008</v>
      </c>
      <c r="AE36" s="138">
        <f t="shared" si="1"/>
        <v>-5.1665075532093541E-3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42713</v>
      </c>
      <c r="X37" s="10">
        <v>180.95</v>
      </c>
      <c r="Y37" s="10">
        <v>181.9</v>
      </c>
      <c r="Z37" s="10">
        <v>176.9</v>
      </c>
      <c r="AA37" s="10">
        <v>179.09</v>
      </c>
      <c r="AB37" s="95">
        <v>7574400</v>
      </c>
      <c r="AC37" s="10">
        <v>178.07</v>
      </c>
      <c r="AD37" s="2">
        <f t="shared" si="0"/>
        <v>5</v>
      </c>
      <c r="AE37" s="138">
        <f t="shared" si="1"/>
        <v>4.907505596795092E-2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42712</v>
      </c>
      <c r="X38" s="10">
        <v>169.55</v>
      </c>
      <c r="Y38" s="10">
        <v>171.38</v>
      </c>
      <c r="Z38" s="10">
        <v>167.51</v>
      </c>
      <c r="AA38" s="10">
        <v>170.71</v>
      </c>
      <c r="AB38" s="95">
        <v>3836100</v>
      </c>
      <c r="AC38" s="10">
        <v>169.74</v>
      </c>
      <c r="AD38" s="2">
        <f t="shared" si="0"/>
        <v>3.8700000000000045</v>
      </c>
      <c r="AE38" s="138">
        <f t="shared" si="1"/>
        <v>1.282892774031863E-2</v>
      </c>
    </row>
    <row r="39" spans="1:31" x14ac:dyDescent="0.25">
      <c r="B39" s="66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42711</v>
      </c>
      <c r="X39" s="10">
        <v>164.76</v>
      </c>
      <c r="Y39" s="10">
        <v>168.55</v>
      </c>
      <c r="Z39" s="10">
        <v>163.66999999999999</v>
      </c>
      <c r="AA39" s="10">
        <v>168.55</v>
      </c>
      <c r="AB39" s="95">
        <v>3265900</v>
      </c>
      <c r="AC39" s="10">
        <v>167.59</v>
      </c>
      <c r="AD39" s="2">
        <f t="shared" si="0"/>
        <v>4.8800000000000239</v>
      </c>
      <c r="AE39" s="138">
        <f t="shared" si="1"/>
        <v>2.3013063118056509E-2</v>
      </c>
    </row>
    <row r="40" spans="1:31" x14ac:dyDescent="0.25">
      <c r="B40" s="66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42710</v>
      </c>
      <c r="X40" s="10">
        <v>166.81</v>
      </c>
      <c r="Y40" s="10">
        <v>167.97</v>
      </c>
      <c r="Z40" s="10">
        <v>163.44999999999999</v>
      </c>
      <c r="AA40" s="10">
        <v>164.76</v>
      </c>
      <c r="AB40" s="95">
        <v>3918400</v>
      </c>
      <c r="AC40" s="10">
        <v>163.82</v>
      </c>
      <c r="AD40" s="2">
        <f t="shared" si="0"/>
        <v>4.5200000000000102</v>
      </c>
      <c r="AE40" s="138">
        <f t="shared" si="1"/>
        <v>-8.2934802348810788E-3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6" t="s">
        <v>78</v>
      </c>
      <c r="P41" s="636"/>
      <c r="T41" s="91" t="s">
        <v>113</v>
      </c>
      <c r="W41" s="133">
        <v>42709</v>
      </c>
      <c r="X41" s="10">
        <v>166.01</v>
      </c>
      <c r="Y41" s="10">
        <v>166.61</v>
      </c>
      <c r="Z41" s="10">
        <v>162.4</v>
      </c>
      <c r="AA41" s="10">
        <v>166.13</v>
      </c>
      <c r="AB41" s="95">
        <v>2137200</v>
      </c>
      <c r="AC41" s="10">
        <v>165.19</v>
      </c>
      <c r="AD41" s="2">
        <f t="shared" si="0"/>
        <v>4.210000000000008</v>
      </c>
      <c r="AE41" s="138">
        <f t="shared" si="1"/>
        <v>1.1635740094310787E-2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224.05900000000003</v>
      </c>
      <c r="Q42" s="2"/>
      <c r="T42" s="135" t="s">
        <v>98</v>
      </c>
      <c r="U42" s="98">
        <v>199.5</v>
      </c>
      <c r="W42" s="133">
        <v>42706</v>
      </c>
      <c r="X42" s="10">
        <v>163.57</v>
      </c>
      <c r="Y42" s="10">
        <v>164.92</v>
      </c>
      <c r="Z42" s="10">
        <v>160.62</v>
      </c>
      <c r="AA42" s="10">
        <v>164.22</v>
      </c>
      <c r="AB42" s="95">
        <v>2694500</v>
      </c>
      <c r="AC42" s="10">
        <v>163.29</v>
      </c>
      <c r="AD42" s="2">
        <f t="shared" si="0"/>
        <v>4.2999999999999829</v>
      </c>
      <c r="AE42" s="138">
        <f t="shared" si="1"/>
        <v>8.8347955022858304E-3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222.02210000000002</v>
      </c>
      <c r="Q43" s="2"/>
      <c r="T43" s="136" t="s">
        <v>99</v>
      </c>
      <c r="U43" s="88">
        <v>202.25</v>
      </c>
      <c r="W43" s="133">
        <v>42705</v>
      </c>
      <c r="X43" s="10">
        <v>170.01</v>
      </c>
      <c r="Y43" s="10">
        <v>170.49</v>
      </c>
      <c r="Z43" s="10">
        <v>161.21</v>
      </c>
      <c r="AA43" s="10">
        <v>162.79</v>
      </c>
      <c r="AB43" s="95">
        <v>4638900</v>
      </c>
      <c r="AC43" s="10">
        <v>161.86000000000001</v>
      </c>
      <c r="AD43" s="2">
        <f t="shared" si="0"/>
        <v>9.2800000000000011</v>
      </c>
      <c r="AE43" s="138">
        <f t="shared" si="1"/>
        <v>-4.5186408683341228E-2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219.98520000000002</v>
      </c>
      <c r="Q44" s="2"/>
      <c r="T44" s="136" t="s">
        <v>100</v>
      </c>
      <c r="U44" s="88" t="s">
        <v>638</v>
      </c>
      <c r="W44" s="133">
        <v>42704</v>
      </c>
      <c r="X44" s="10">
        <v>175.12</v>
      </c>
      <c r="Y44" s="10">
        <v>175.9</v>
      </c>
      <c r="Z44" s="10">
        <v>170.44</v>
      </c>
      <c r="AA44" s="10">
        <v>170.49</v>
      </c>
      <c r="AB44" s="95">
        <v>3124900</v>
      </c>
      <c r="AC44" s="10">
        <v>169.52</v>
      </c>
      <c r="AD44" s="2">
        <f t="shared" si="0"/>
        <v>5.460000000000008</v>
      </c>
      <c r="AE44" s="138">
        <f t="shared" si="1"/>
        <v>-2.8260246488965191E-2</v>
      </c>
    </row>
    <row r="45" spans="1:31" x14ac:dyDescent="0.25">
      <c r="O45" s="83">
        <v>1.07</v>
      </c>
      <c r="P45" s="83">
        <f t="shared" si="3"/>
        <v>217.94830000000002</v>
      </c>
      <c r="Q45" s="2"/>
      <c r="T45" s="136" t="s">
        <v>101</v>
      </c>
      <c r="U45" s="88" t="s">
        <v>639</v>
      </c>
      <c r="W45" s="133">
        <v>42703</v>
      </c>
      <c r="X45" s="10">
        <v>173.86</v>
      </c>
      <c r="Y45" s="10">
        <v>176.98</v>
      </c>
      <c r="Z45" s="10">
        <v>173.43</v>
      </c>
      <c r="AA45" s="10">
        <v>175.45</v>
      </c>
      <c r="AB45" s="95">
        <v>1851400</v>
      </c>
      <c r="AC45" s="10">
        <v>174.45</v>
      </c>
      <c r="AD45" s="2">
        <f t="shared" si="0"/>
        <v>3.5499999999999829</v>
      </c>
      <c r="AE45" s="138">
        <f t="shared" si="1"/>
        <v>4.5491189680986199E-3</v>
      </c>
    </row>
    <row r="46" spans="1:31" x14ac:dyDescent="0.25">
      <c r="O46" s="83">
        <v>1.06</v>
      </c>
      <c r="P46" s="83">
        <f t="shared" si="3"/>
        <v>215.91140000000001</v>
      </c>
      <c r="Q46" s="2"/>
      <c r="T46" s="136" t="s">
        <v>102</v>
      </c>
      <c r="U46" s="88">
        <v>214.1</v>
      </c>
      <c r="W46" s="133">
        <v>42702</v>
      </c>
      <c r="X46" s="10">
        <v>176.06</v>
      </c>
      <c r="Y46" s="10">
        <v>177.07</v>
      </c>
      <c r="Z46" s="10">
        <v>174.54</v>
      </c>
      <c r="AA46" s="10">
        <v>174.65</v>
      </c>
      <c r="AB46" s="95">
        <v>2657000</v>
      </c>
      <c r="AC46" s="10">
        <v>173.66</v>
      </c>
      <c r="AD46" s="2">
        <f t="shared" si="0"/>
        <v>2.5300000000000011</v>
      </c>
      <c r="AE46" s="138">
        <f t="shared" si="1"/>
        <v>-1.1891891891891881E-2</v>
      </c>
    </row>
    <row r="47" spans="1:31" x14ac:dyDescent="0.25">
      <c r="O47" s="83">
        <v>1.05</v>
      </c>
      <c r="P47" s="83">
        <f t="shared" si="3"/>
        <v>213.87450000000001</v>
      </c>
      <c r="Q47" s="2"/>
      <c r="T47" s="136" t="s">
        <v>103</v>
      </c>
      <c r="U47" s="88">
        <v>1.11208</v>
      </c>
      <c r="W47" s="133">
        <v>42699</v>
      </c>
      <c r="X47" s="10">
        <v>176.78</v>
      </c>
      <c r="Y47" s="10">
        <v>177.02</v>
      </c>
      <c r="Z47" s="10">
        <v>175.57</v>
      </c>
      <c r="AA47" s="10">
        <v>176.75</v>
      </c>
      <c r="AB47" s="95">
        <v>819800</v>
      </c>
      <c r="AC47" s="10">
        <v>175.75</v>
      </c>
      <c r="AD47" s="2">
        <f t="shared" si="0"/>
        <v>1.4500000000000171</v>
      </c>
      <c r="AE47" s="138">
        <f t="shared" si="1"/>
        <v>-1.8174589651842599E-3</v>
      </c>
    </row>
    <row r="48" spans="1:31" x14ac:dyDescent="0.25">
      <c r="O48" s="83">
        <v>1.04</v>
      </c>
      <c r="P48" s="83">
        <f t="shared" si="3"/>
        <v>211.83760000000001</v>
      </c>
      <c r="Q48" s="2"/>
      <c r="T48" s="136" t="s">
        <v>104</v>
      </c>
      <c r="U48" s="88" t="s">
        <v>129</v>
      </c>
      <c r="W48" s="133">
        <v>42697</v>
      </c>
      <c r="X48" s="10">
        <v>176.36</v>
      </c>
      <c r="Y48" s="10">
        <v>177.76</v>
      </c>
      <c r="Z48" s="10">
        <v>175.24</v>
      </c>
      <c r="AA48" s="10">
        <v>177.08</v>
      </c>
      <c r="AB48" s="95">
        <v>2212300</v>
      </c>
      <c r="AC48" s="10">
        <v>176.07</v>
      </c>
      <c r="AD48" s="2">
        <f t="shared" si="0"/>
        <v>2.5199999999999818</v>
      </c>
      <c r="AE48" s="138">
        <f t="shared" si="1"/>
        <v>3.4088972217483082E-4</v>
      </c>
    </row>
    <row r="49" spans="1:31" x14ac:dyDescent="0.25">
      <c r="O49" s="83">
        <v>1.03</v>
      </c>
      <c r="P49" s="83">
        <f t="shared" si="3"/>
        <v>209.80070000000001</v>
      </c>
      <c r="Q49" s="2"/>
      <c r="T49" s="136"/>
      <c r="U49" s="88"/>
      <c r="W49" s="133">
        <v>42696</v>
      </c>
      <c r="X49" s="10">
        <v>173.72</v>
      </c>
      <c r="Y49" s="10">
        <v>177.42</v>
      </c>
      <c r="Z49" s="10">
        <v>173.31</v>
      </c>
      <c r="AA49" s="10">
        <v>177.02</v>
      </c>
      <c r="AB49" s="95">
        <v>3102400</v>
      </c>
      <c r="AC49" s="10">
        <v>176.01</v>
      </c>
      <c r="AD49" s="2">
        <f t="shared" si="0"/>
        <v>4.1099999999999852</v>
      </c>
      <c r="AE49" s="138">
        <f t="shared" si="1"/>
        <v>2.5699300699300709E-2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207.7638</v>
      </c>
      <c r="Q50" s="2"/>
      <c r="T50" s="136" t="s">
        <v>105</v>
      </c>
      <c r="U50" s="88" t="s">
        <v>640</v>
      </c>
      <c r="W50" s="133">
        <v>42695</v>
      </c>
      <c r="X50" s="10">
        <v>169.13</v>
      </c>
      <c r="Y50" s="10">
        <v>172.76</v>
      </c>
      <c r="Z50" s="10">
        <v>169.13</v>
      </c>
      <c r="AA50" s="10">
        <v>172.58</v>
      </c>
      <c r="AB50" s="95">
        <v>2138400</v>
      </c>
      <c r="AC50" s="10">
        <v>171.6</v>
      </c>
      <c r="AD50" s="2">
        <f t="shared" si="0"/>
        <v>3.6299999999999955</v>
      </c>
      <c r="AE50" s="138">
        <f t="shared" si="1"/>
        <v>2.6315789473684292E-2</v>
      </c>
    </row>
    <row r="51" spans="1:31" x14ac:dyDescent="0.25">
      <c r="O51" s="83">
        <v>1.01</v>
      </c>
      <c r="P51" s="83">
        <f t="shared" si="3"/>
        <v>205.7269</v>
      </c>
      <c r="Q51" s="2"/>
      <c r="T51" s="136" t="s">
        <v>106</v>
      </c>
      <c r="U51" s="88" t="s">
        <v>498</v>
      </c>
      <c r="W51" s="133">
        <v>42692</v>
      </c>
      <c r="X51" s="10">
        <v>166.75</v>
      </c>
      <c r="Y51" s="10">
        <v>169.16</v>
      </c>
      <c r="Z51" s="10">
        <v>166.75</v>
      </c>
      <c r="AA51" s="10">
        <v>168.16</v>
      </c>
      <c r="AB51" s="95">
        <v>1952400</v>
      </c>
      <c r="AC51" s="10">
        <v>167.2</v>
      </c>
      <c r="AD51" s="2">
        <f t="shared" si="0"/>
        <v>2.4099999999999966</v>
      </c>
      <c r="AE51" s="138">
        <f t="shared" si="1"/>
        <v>6.6831236076825284E-3</v>
      </c>
    </row>
    <row r="52" spans="1:31" x14ac:dyDescent="0.25">
      <c r="O52" s="83">
        <v>1</v>
      </c>
      <c r="P52" s="83">
        <f t="shared" si="3"/>
        <v>203.69</v>
      </c>
      <c r="Q52" s="2"/>
      <c r="T52" s="136" t="s">
        <v>107</v>
      </c>
      <c r="U52" s="90">
        <v>3118357</v>
      </c>
      <c r="W52" s="133">
        <v>42691</v>
      </c>
      <c r="X52" s="10">
        <v>167.35</v>
      </c>
      <c r="Y52" s="10">
        <v>169.02</v>
      </c>
      <c r="Z52" s="10">
        <v>166.02</v>
      </c>
      <c r="AA52" s="10">
        <v>167.04</v>
      </c>
      <c r="AB52" s="95">
        <v>1810000</v>
      </c>
      <c r="AC52" s="10">
        <v>166.09</v>
      </c>
      <c r="AD52" s="2">
        <f t="shared" si="0"/>
        <v>3</v>
      </c>
      <c r="AE52" s="138">
        <f t="shared" si="1"/>
        <v>-4.733940556088112E-3</v>
      </c>
    </row>
    <row r="53" spans="1:31" x14ac:dyDescent="0.25">
      <c r="O53" s="83">
        <v>0.99</v>
      </c>
      <c r="P53" s="83">
        <f t="shared" si="3"/>
        <v>201.65309999999999</v>
      </c>
      <c r="Q53" s="2"/>
      <c r="T53" s="136" t="s">
        <v>110</v>
      </c>
      <c r="U53" s="90">
        <v>3019090</v>
      </c>
      <c r="W53" s="133">
        <v>42690</v>
      </c>
      <c r="X53" s="10">
        <v>166.3</v>
      </c>
      <c r="Y53" s="10">
        <v>168.17</v>
      </c>
      <c r="Z53" s="10">
        <v>165.75</v>
      </c>
      <c r="AA53" s="10">
        <v>167.83</v>
      </c>
      <c r="AB53" s="95">
        <v>1333300</v>
      </c>
      <c r="AC53" s="10">
        <v>166.88</v>
      </c>
      <c r="AD53" s="2">
        <f t="shared" si="0"/>
        <v>2.4199999999999875</v>
      </c>
      <c r="AE53" s="138">
        <f t="shared" si="1"/>
        <v>8.338368580060429E-3</v>
      </c>
    </row>
    <row r="54" spans="1:31" x14ac:dyDescent="0.25">
      <c r="O54" s="83">
        <v>0.98</v>
      </c>
      <c r="P54" s="83">
        <f t="shared" si="3"/>
        <v>199.61619999999999</v>
      </c>
      <c r="Q54" s="2"/>
      <c r="T54" s="136" t="s">
        <v>108</v>
      </c>
      <c r="U54" s="88" t="s">
        <v>641</v>
      </c>
      <c r="W54" s="133">
        <v>42689</v>
      </c>
      <c r="X54" s="10">
        <v>164.83</v>
      </c>
      <c r="Y54" s="10">
        <v>167.5</v>
      </c>
      <c r="Z54" s="10">
        <v>163.61000000000001</v>
      </c>
      <c r="AA54" s="10">
        <v>166.45</v>
      </c>
      <c r="AB54" s="95">
        <v>2538000</v>
      </c>
      <c r="AC54" s="10">
        <v>165.5</v>
      </c>
      <c r="AD54" s="2">
        <f t="shared" si="0"/>
        <v>3.8899999999999864</v>
      </c>
      <c r="AE54" s="138">
        <f t="shared" si="1"/>
        <v>1.6272643536997311E-2</v>
      </c>
    </row>
    <row r="55" spans="1:31" x14ac:dyDescent="0.25">
      <c r="O55" s="83">
        <v>0.97</v>
      </c>
      <c r="P55" s="83">
        <f t="shared" si="3"/>
        <v>197.57929999999999</v>
      </c>
      <c r="T55" s="136" t="s">
        <v>111</v>
      </c>
      <c r="U55" s="88" t="s">
        <v>129</v>
      </c>
      <c r="W55" s="133">
        <v>42688</v>
      </c>
      <c r="X55" s="10">
        <v>166.47</v>
      </c>
      <c r="Y55" s="10">
        <v>167.77</v>
      </c>
      <c r="Z55" s="10">
        <v>163.02000000000001</v>
      </c>
      <c r="AA55" s="10">
        <v>163.78</v>
      </c>
      <c r="AB55" s="95">
        <v>2818700</v>
      </c>
      <c r="AC55" s="10">
        <v>162.85</v>
      </c>
      <c r="AD55" s="2">
        <f t="shared" si="0"/>
        <v>4.75</v>
      </c>
      <c r="AE55" s="138">
        <f t="shared" si="1"/>
        <v>-2.2450327150489224E-2</v>
      </c>
    </row>
    <row r="56" spans="1:31" x14ac:dyDescent="0.25">
      <c r="O56" s="83">
        <v>0.96</v>
      </c>
      <c r="P56" s="83">
        <f t="shared" si="3"/>
        <v>195.54239999999999</v>
      </c>
      <c r="T56" s="136" t="s">
        <v>112</v>
      </c>
      <c r="U56" s="88">
        <v>-4.75</v>
      </c>
      <c r="W56" s="133">
        <v>42685</v>
      </c>
      <c r="X56" s="10">
        <v>167.35</v>
      </c>
      <c r="Y56" s="10">
        <v>170</v>
      </c>
      <c r="Z56" s="10">
        <v>165.73</v>
      </c>
      <c r="AA56" s="10">
        <v>167.54</v>
      </c>
      <c r="AB56" s="95">
        <v>2979300</v>
      </c>
      <c r="AC56" s="10">
        <v>166.59</v>
      </c>
      <c r="AD56" s="2">
        <f t="shared" si="0"/>
        <v>4.2700000000000102</v>
      </c>
      <c r="AE56" s="138">
        <f t="shared" si="1"/>
        <v>-2.395353015150592E-3</v>
      </c>
    </row>
    <row r="57" spans="1:31" x14ac:dyDescent="0.25">
      <c r="O57" s="83">
        <v>0.95</v>
      </c>
      <c r="P57" s="83">
        <f t="shared" si="3"/>
        <v>193.50549999999998</v>
      </c>
      <c r="T57" s="136" t="s">
        <v>109</v>
      </c>
      <c r="U57" s="88" t="s">
        <v>642</v>
      </c>
      <c r="W57" s="133">
        <v>42684</v>
      </c>
      <c r="X57" s="10">
        <v>173.72</v>
      </c>
      <c r="Y57" s="10">
        <v>174.5</v>
      </c>
      <c r="Z57" s="10">
        <v>163.30000000000001</v>
      </c>
      <c r="AA57" s="10">
        <v>167.94</v>
      </c>
      <c r="AB57" s="95">
        <v>5121700</v>
      </c>
      <c r="AC57" s="10">
        <v>166.99</v>
      </c>
      <c r="AD57" s="2">
        <f t="shared" si="0"/>
        <v>11.199999999999989</v>
      </c>
      <c r="AE57" s="138">
        <f t="shared" si="1"/>
        <v>-3.1549034390767283E-2</v>
      </c>
    </row>
    <row r="58" spans="1:31" x14ac:dyDescent="0.25">
      <c r="O58" s="83">
        <v>0.94</v>
      </c>
      <c r="P58" s="83">
        <f t="shared" si="3"/>
        <v>191.46859999999998</v>
      </c>
      <c r="W58" s="133">
        <v>42683</v>
      </c>
      <c r="X58" s="10">
        <v>171.47</v>
      </c>
      <c r="Y58" s="10">
        <v>176.5</v>
      </c>
      <c r="Z58" s="10">
        <v>171.16</v>
      </c>
      <c r="AA58" s="10">
        <v>173.42</v>
      </c>
      <c r="AB58" s="95">
        <v>3250600</v>
      </c>
      <c r="AC58" s="10">
        <v>172.43</v>
      </c>
      <c r="AD58" s="2">
        <f t="shared" si="0"/>
        <v>5.3400000000000034</v>
      </c>
      <c r="AE58" s="138">
        <f t="shared" si="1"/>
        <v>-2.0228422069435759E-2</v>
      </c>
    </row>
    <row r="59" spans="1:31" x14ac:dyDescent="0.25">
      <c r="O59" s="83">
        <v>0.93</v>
      </c>
      <c r="P59" s="83">
        <f t="shared" si="3"/>
        <v>189.43170000000001</v>
      </c>
      <c r="W59" s="133">
        <v>42682</v>
      </c>
      <c r="X59" s="10">
        <v>177.07</v>
      </c>
      <c r="Y59" s="10">
        <v>178.02</v>
      </c>
      <c r="Z59" s="10">
        <v>175.11</v>
      </c>
      <c r="AA59" s="10">
        <v>177</v>
      </c>
      <c r="AB59" s="95">
        <v>1892300</v>
      </c>
      <c r="AC59" s="10">
        <v>175.99</v>
      </c>
      <c r="AD59" s="2">
        <f t="shared" si="0"/>
        <v>2.9099999999999966</v>
      </c>
      <c r="AE59" s="138">
        <f t="shared" si="1"/>
        <v>2.2733731173629756E-4</v>
      </c>
    </row>
    <row r="60" spans="1:31" x14ac:dyDescent="0.25">
      <c r="O60" s="83">
        <v>0.92</v>
      </c>
      <c r="P60" s="83">
        <f t="shared" si="3"/>
        <v>187.3948</v>
      </c>
      <c r="W60" s="133">
        <v>42681</v>
      </c>
      <c r="X60" s="10">
        <v>174.39</v>
      </c>
      <c r="Y60" s="10">
        <v>177.88</v>
      </c>
      <c r="Z60" s="10">
        <v>174.11</v>
      </c>
      <c r="AA60" s="10">
        <v>176.96</v>
      </c>
      <c r="AB60" s="95">
        <v>2612600</v>
      </c>
      <c r="AC60" s="10">
        <v>175.95</v>
      </c>
      <c r="AD60" s="2">
        <f t="shared" si="0"/>
        <v>3.7699999999999818</v>
      </c>
      <c r="AE60" s="138">
        <f t="shared" si="1"/>
        <v>2.7805362462760552E-2</v>
      </c>
    </row>
    <row r="61" spans="1:31" x14ac:dyDescent="0.25">
      <c r="O61" s="83">
        <v>0.91</v>
      </c>
      <c r="P61" s="83">
        <f t="shared" si="3"/>
        <v>185.3579</v>
      </c>
      <c r="W61" s="133">
        <v>42678</v>
      </c>
      <c r="X61" s="10">
        <v>170.4</v>
      </c>
      <c r="Y61" s="10">
        <v>174.53</v>
      </c>
      <c r="Z61" s="10">
        <v>170.23</v>
      </c>
      <c r="AA61" s="10">
        <v>172.17</v>
      </c>
      <c r="AB61" s="95">
        <v>2175300</v>
      </c>
      <c r="AC61" s="10">
        <v>171.19</v>
      </c>
      <c r="AD61" s="2">
        <f t="shared" si="0"/>
        <v>4.3000000000000114</v>
      </c>
      <c r="AE61" s="138">
        <f t="shared" si="1"/>
        <v>-4.7671646997267114E-3</v>
      </c>
    </row>
    <row r="62" spans="1:31" x14ac:dyDescent="0.25">
      <c r="O62" s="83">
        <v>0.9</v>
      </c>
      <c r="P62" s="83">
        <f t="shared" si="3"/>
        <v>183.321</v>
      </c>
      <c r="W62" s="133">
        <v>42677</v>
      </c>
      <c r="X62" s="10">
        <v>172.45</v>
      </c>
      <c r="Y62" s="10">
        <v>175.34</v>
      </c>
      <c r="Z62" s="10">
        <v>172.15</v>
      </c>
      <c r="AA62" s="10">
        <v>172.99</v>
      </c>
      <c r="AB62" s="95">
        <v>2065400</v>
      </c>
      <c r="AC62" s="10">
        <v>172.01</v>
      </c>
      <c r="AD62" s="2">
        <f t="shared" si="0"/>
        <v>3.1899999999999977</v>
      </c>
      <c r="AE62" s="138">
        <f t="shared" si="1"/>
        <v>2.5061195943580916E-3</v>
      </c>
    </row>
    <row r="63" spans="1:31" x14ac:dyDescent="0.25">
      <c r="W63" s="133">
        <v>42676</v>
      </c>
      <c r="X63" s="10">
        <v>172.91</v>
      </c>
      <c r="Y63" s="10">
        <v>174.15</v>
      </c>
      <c r="Z63" s="10">
        <v>169.81</v>
      </c>
      <c r="AA63" s="10">
        <v>172.56</v>
      </c>
      <c r="AB63" s="95">
        <v>4350100</v>
      </c>
      <c r="AC63" s="10">
        <v>171.58</v>
      </c>
      <c r="AD63" s="2">
        <f t="shared" si="0"/>
        <v>4.3400000000000034</v>
      </c>
      <c r="AE63" s="138">
        <f t="shared" si="1"/>
        <v>2.2283126787416618E-2</v>
      </c>
    </row>
    <row r="64" spans="1:31" x14ac:dyDescent="0.25">
      <c r="W64" s="133">
        <v>42675</v>
      </c>
      <c r="X64" s="10">
        <v>170.72</v>
      </c>
      <c r="Y64" s="10">
        <v>171.55</v>
      </c>
      <c r="Z64" s="10">
        <v>165.83</v>
      </c>
      <c r="AA64" s="10">
        <v>168.8</v>
      </c>
      <c r="AB64" s="95">
        <v>2845200</v>
      </c>
      <c r="AC64" s="10">
        <v>167.84</v>
      </c>
      <c r="AD64" s="2">
        <f t="shared" si="0"/>
        <v>5.7199999999999989</v>
      </c>
      <c r="AE64" s="138">
        <f t="shared" si="1"/>
        <v>-8.6822987419525877E-3</v>
      </c>
    </row>
    <row r="65" spans="23:31" x14ac:dyDescent="0.25">
      <c r="W65" s="133">
        <v>42674</v>
      </c>
      <c r="X65" s="10">
        <v>170</v>
      </c>
      <c r="Y65" s="10">
        <v>171.66</v>
      </c>
      <c r="Z65" s="10">
        <v>168.69</v>
      </c>
      <c r="AA65" s="10">
        <v>170.28</v>
      </c>
      <c r="AB65" s="95">
        <v>2031700</v>
      </c>
      <c r="AC65" s="10">
        <v>169.31</v>
      </c>
      <c r="AD65" s="2">
        <f t="shared" si="0"/>
        <v>2.9699999999999989</v>
      </c>
      <c r="AE65" s="138">
        <f t="shared" si="1"/>
        <v>5.4635073341648965E-3</v>
      </c>
    </row>
    <row r="66" spans="23:31" x14ac:dyDescent="0.25">
      <c r="W66" s="133">
        <v>42671</v>
      </c>
      <c r="X66" s="10">
        <v>172.49</v>
      </c>
      <c r="Y66" s="10">
        <v>172.87</v>
      </c>
      <c r="Z66" s="10">
        <v>169.04</v>
      </c>
      <c r="AA66" s="10">
        <v>169.35</v>
      </c>
      <c r="AB66" s="95">
        <v>2065100</v>
      </c>
      <c r="AC66" s="10">
        <v>168.39</v>
      </c>
      <c r="AD66" s="2">
        <f t="shared" si="0"/>
        <v>3.8300000000000125</v>
      </c>
      <c r="AE66" s="138">
        <f t="shared" si="1"/>
        <v>-1.6758145509751299E-2</v>
      </c>
    </row>
    <row r="67" spans="23:31" x14ac:dyDescent="0.25">
      <c r="W67" s="133">
        <v>42670</v>
      </c>
      <c r="X67" s="10">
        <v>174.31</v>
      </c>
      <c r="Y67" s="10">
        <v>175.25</v>
      </c>
      <c r="Z67" s="10">
        <v>171.78</v>
      </c>
      <c r="AA67" s="10">
        <v>172.24</v>
      </c>
      <c r="AB67" s="95">
        <v>1984000</v>
      </c>
      <c r="AC67" s="10">
        <v>171.26</v>
      </c>
      <c r="AD67" s="2">
        <f>Y67-Z67</f>
        <v>3.4699999999999989</v>
      </c>
      <c r="AE67" s="138">
        <f>AC67/AC68-1</f>
        <v>-4.4180909196606111E-3</v>
      </c>
    </row>
    <row r="68" spans="23:31" x14ac:dyDescent="0.25">
      <c r="W68" s="133">
        <v>42669</v>
      </c>
      <c r="X68" s="10">
        <v>172.15</v>
      </c>
      <c r="Y68" s="10">
        <v>174.78</v>
      </c>
      <c r="Z68" s="10">
        <v>171.1</v>
      </c>
      <c r="AA68" s="10">
        <v>173</v>
      </c>
      <c r="AB68" s="95">
        <v>2107500</v>
      </c>
      <c r="AC68" s="10">
        <v>172.02</v>
      </c>
      <c r="AD68" s="2">
        <f>Y68-Z68</f>
        <v>3.6800000000000068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42766</v>
      </c>
      <c r="X2" s="10">
        <v>71.78</v>
      </c>
      <c r="Y2" s="10">
        <v>71.78</v>
      </c>
      <c r="Z2" s="10">
        <v>69.34</v>
      </c>
      <c r="AA2" s="10">
        <v>70.47</v>
      </c>
      <c r="AB2" s="95">
        <v>5445000</v>
      </c>
      <c r="AC2" s="10">
        <v>70.47</v>
      </c>
      <c r="AD2" s="2">
        <f>Y2-Z2</f>
        <v>2.4399999999999977</v>
      </c>
      <c r="AE2" s="138">
        <f>AC2/AC3-1</f>
        <v>-1.7428890128276642E-2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71.48</v>
      </c>
      <c r="T3" s="1"/>
      <c r="W3" s="133">
        <v>42765</v>
      </c>
      <c r="X3" s="10">
        <v>72.989999999999995</v>
      </c>
      <c r="Y3" s="10">
        <v>72.989999999999995</v>
      </c>
      <c r="Z3" s="10">
        <v>70</v>
      </c>
      <c r="AA3" s="10">
        <v>71.72</v>
      </c>
      <c r="AB3" s="95">
        <v>3898300</v>
      </c>
      <c r="AC3" s="10">
        <v>71.72</v>
      </c>
      <c r="AD3" s="2">
        <f t="shared" ref="AD3:AD66" si="0">Y3-Z3</f>
        <v>2.9899999999999949</v>
      </c>
      <c r="AE3" s="138">
        <f t="shared" ref="AE3:AE66" si="1">AC3/AC4-1</f>
        <v>-3.628056973931737E-2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71.48</v>
      </c>
      <c r="R4" s="505">
        <v>1.43E-2</v>
      </c>
      <c r="T4" s="163"/>
      <c r="W4" s="133">
        <v>42762</v>
      </c>
      <c r="X4" s="10">
        <v>75.75</v>
      </c>
      <c r="Y4" s="10">
        <v>75.98</v>
      </c>
      <c r="Z4" s="10">
        <v>74.040000000000006</v>
      </c>
      <c r="AA4" s="10">
        <v>74.42</v>
      </c>
      <c r="AB4" s="95">
        <v>4377000</v>
      </c>
      <c r="AC4" s="10">
        <v>74.42</v>
      </c>
      <c r="AD4" s="2">
        <f t="shared" si="0"/>
        <v>1.9399999999999977</v>
      </c>
      <c r="AE4" s="138">
        <f t="shared" si="1"/>
        <v>-1.2735473600424485E-2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42761</v>
      </c>
      <c r="X5" s="10">
        <v>74.47</v>
      </c>
      <c r="Y5" s="10">
        <v>76</v>
      </c>
      <c r="Z5" s="10">
        <v>74.12</v>
      </c>
      <c r="AA5" s="10">
        <v>75.38</v>
      </c>
      <c r="AB5" s="95">
        <v>5428600</v>
      </c>
      <c r="AC5" s="10">
        <v>75.38</v>
      </c>
      <c r="AD5" s="2">
        <f t="shared" si="0"/>
        <v>1.8799999999999955</v>
      </c>
      <c r="AE5" s="138">
        <f t="shared" si="1"/>
        <v>2.432395705938295E-2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42760</v>
      </c>
      <c r="X6" s="10">
        <v>73.58</v>
      </c>
      <c r="Y6" s="10">
        <v>74.599999999999994</v>
      </c>
      <c r="Z6" s="10">
        <v>73.040000000000006</v>
      </c>
      <c r="AA6" s="10">
        <v>73.59</v>
      </c>
      <c r="AB6" s="95">
        <v>2762500</v>
      </c>
      <c r="AC6" s="10">
        <v>73.59</v>
      </c>
      <c r="AD6" s="2">
        <f t="shared" si="0"/>
        <v>1.5599999999999881</v>
      </c>
      <c r="AE6" s="138">
        <f t="shared" si="1"/>
        <v>5.6026236676687269E-3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42759</v>
      </c>
      <c r="X7" s="10">
        <v>73.08</v>
      </c>
      <c r="Y7" s="10">
        <v>73.58</v>
      </c>
      <c r="Z7" s="10">
        <v>72.66</v>
      </c>
      <c r="AA7" s="10">
        <v>73.180000000000007</v>
      </c>
      <c r="AB7" s="95">
        <v>2654800</v>
      </c>
      <c r="AC7" s="10">
        <v>73.180000000000007</v>
      </c>
      <c r="AD7" s="2">
        <f t="shared" si="0"/>
        <v>0.92000000000000171</v>
      </c>
      <c r="AE7" s="138">
        <f t="shared" si="1"/>
        <v>5.9106529209622671E-3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42758</v>
      </c>
      <c r="X8" s="10">
        <v>74.66</v>
      </c>
      <c r="Y8" s="10">
        <v>75.09</v>
      </c>
      <c r="Z8" s="10">
        <v>72.64</v>
      </c>
      <c r="AA8" s="10">
        <v>72.75</v>
      </c>
      <c r="AB8" s="95">
        <v>4157900</v>
      </c>
      <c r="AC8" s="10">
        <v>72.75</v>
      </c>
      <c r="AD8" s="2">
        <f t="shared" si="0"/>
        <v>2.4500000000000028</v>
      </c>
      <c r="AE8" s="138">
        <f t="shared" si="1"/>
        <v>-3.3094098883572509E-2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42755</v>
      </c>
      <c r="X9" s="10">
        <v>74.3</v>
      </c>
      <c r="Y9" s="10">
        <v>75.48</v>
      </c>
      <c r="Z9" s="10">
        <v>74.09</v>
      </c>
      <c r="AA9" s="10">
        <v>75.239999999999995</v>
      </c>
      <c r="AB9" s="95">
        <v>2883800</v>
      </c>
      <c r="AC9" s="10">
        <v>75.239999999999995</v>
      </c>
      <c r="AD9" s="2">
        <f t="shared" si="0"/>
        <v>1.3900000000000006</v>
      </c>
      <c r="AE9" s="138">
        <f t="shared" si="1"/>
        <v>1.6482031883274795E-2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42754</v>
      </c>
      <c r="X10" s="10">
        <v>74.06</v>
      </c>
      <c r="Y10" s="10">
        <v>74.84</v>
      </c>
      <c r="Z10" s="10">
        <v>73.260000000000005</v>
      </c>
      <c r="AA10" s="10">
        <v>74.02</v>
      </c>
      <c r="AB10" s="95">
        <v>2763300</v>
      </c>
      <c r="AC10" s="10">
        <v>74.02</v>
      </c>
      <c r="AD10" s="2">
        <f t="shared" si="0"/>
        <v>1.5799999999999983</v>
      </c>
      <c r="AE10" s="138">
        <f t="shared" si="1"/>
        <v>2.7027027027015649E-4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42753</v>
      </c>
      <c r="X11" s="10">
        <v>73</v>
      </c>
      <c r="Y11" s="10">
        <v>74.930000000000007</v>
      </c>
      <c r="Z11" s="10">
        <v>72.41</v>
      </c>
      <c r="AA11" s="10">
        <v>74</v>
      </c>
      <c r="AB11" s="95">
        <v>4568900</v>
      </c>
      <c r="AC11" s="10">
        <v>74</v>
      </c>
      <c r="AD11" s="2">
        <f t="shared" si="0"/>
        <v>2.5200000000000102</v>
      </c>
      <c r="AE11" s="138">
        <f t="shared" si="1"/>
        <v>3.5259018171955869E-3</v>
      </c>
    </row>
    <row r="12" spans="1:31" x14ac:dyDescent="0.25">
      <c r="W12" s="133">
        <v>42752</v>
      </c>
      <c r="X12" s="10">
        <v>73.94</v>
      </c>
      <c r="Y12" s="10">
        <v>75.09</v>
      </c>
      <c r="Z12" s="10">
        <v>73.55</v>
      </c>
      <c r="AA12" s="10">
        <v>73.739999999999995</v>
      </c>
      <c r="AB12" s="95">
        <v>3109800</v>
      </c>
      <c r="AC12" s="10">
        <v>73.739999999999995</v>
      </c>
      <c r="AD12" s="2">
        <f t="shared" si="0"/>
        <v>1.5400000000000063</v>
      </c>
      <c r="AE12" s="138">
        <f t="shared" si="1"/>
        <v>-7.8040904198062311E-3</v>
      </c>
    </row>
    <row r="13" spans="1:31" x14ac:dyDescent="0.25">
      <c r="W13" s="133">
        <v>42748</v>
      </c>
      <c r="X13" s="10">
        <v>74.03</v>
      </c>
      <c r="Y13" s="10">
        <v>74.75</v>
      </c>
      <c r="Z13" s="10">
        <v>73.89</v>
      </c>
      <c r="AA13" s="10">
        <v>74.319999999999993</v>
      </c>
      <c r="AB13" s="95">
        <v>2149500</v>
      </c>
      <c r="AC13" s="10">
        <v>74.319999999999993</v>
      </c>
      <c r="AD13" s="2">
        <f t="shared" si="0"/>
        <v>0.85999999999999943</v>
      </c>
      <c r="AE13" s="138">
        <f t="shared" si="1"/>
        <v>4.3243243243242802E-3</v>
      </c>
    </row>
    <row r="14" spans="1:31" x14ac:dyDescent="0.25">
      <c r="W14" s="133">
        <v>42747</v>
      </c>
      <c r="X14" s="10">
        <v>74.64</v>
      </c>
      <c r="Y14" s="10">
        <v>75.64</v>
      </c>
      <c r="Z14" s="10">
        <v>72.900000000000006</v>
      </c>
      <c r="AA14" s="10">
        <v>74</v>
      </c>
      <c r="AB14" s="95">
        <v>4127800</v>
      </c>
      <c r="AC14" s="10">
        <v>74</v>
      </c>
      <c r="AD14" s="2">
        <f t="shared" si="0"/>
        <v>2.7399999999999949</v>
      </c>
      <c r="AE14" s="138">
        <f t="shared" si="1"/>
        <v>-1.3859275053304976E-2</v>
      </c>
    </row>
    <row r="15" spans="1:31" x14ac:dyDescent="0.25">
      <c r="W15" s="133">
        <v>42746</v>
      </c>
      <c r="X15" s="10">
        <v>75.510000000000005</v>
      </c>
      <c r="Y15" s="10">
        <v>76.75</v>
      </c>
      <c r="Z15" s="10">
        <v>74.94</v>
      </c>
      <c r="AA15" s="10">
        <v>75.040000000000006</v>
      </c>
      <c r="AB15" s="95">
        <v>5180000</v>
      </c>
      <c r="AC15" s="10">
        <v>75.040000000000006</v>
      </c>
      <c r="AD15" s="2">
        <f t="shared" si="0"/>
        <v>1.8100000000000023</v>
      </c>
      <c r="AE15" s="138">
        <f t="shared" si="1"/>
        <v>1.873472712462676E-2</v>
      </c>
    </row>
    <row r="16" spans="1:31" x14ac:dyDescent="0.25">
      <c r="W16" s="133">
        <v>42745</v>
      </c>
      <c r="X16" s="10">
        <v>71.47</v>
      </c>
      <c r="Y16" s="10">
        <v>74.34</v>
      </c>
      <c r="Z16" s="10">
        <v>71.44</v>
      </c>
      <c r="AA16" s="10">
        <v>73.66</v>
      </c>
      <c r="AB16" s="95">
        <v>3356900</v>
      </c>
      <c r="AC16" s="10">
        <v>73.66</v>
      </c>
      <c r="AD16" s="2">
        <f t="shared" si="0"/>
        <v>2.9000000000000057</v>
      </c>
      <c r="AE16" s="138">
        <f t="shared" si="1"/>
        <v>3.338945005611671E-2</v>
      </c>
    </row>
    <row r="17" spans="1:31" x14ac:dyDescent="0.25">
      <c r="W17" s="133">
        <v>42744</v>
      </c>
      <c r="X17" s="10">
        <v>71.06</v>
      </c>
      <c r="Y17" s="10">
        <v>72</v>
      </c>
      <c r="Z17" s="10">
        <v>70.88</v>
      </c>
      <c r="AA17" s="10">
        <v>71.28</v>
      </c>
      <c r="AB17" s="95">
        <v>1930800</v>
      </c>
      <c r="AC17" s="10">
        <v>71.28</v>
      </c>
      <c r="AD17" s="2">
        <f t="shared" si="0"/>
        <v>1.1200000000000045</v>
      </c>
      <c r="AE17" s="138">
        <f t="shared" si="1"/>
        <v>-1.2610340479193294E-3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42741</v>
      </c>
      <c r="X18" s="10">
        <v>70.98</v>
      </c>
      <c r="Y18" s="10">
        <v>71.89</v>
      </c>
      <c r="Z18" s="10">
        <v>69.75</v>
      </c>
      <c r="AA18" s="10">
        <v>71.37</v>
      </c>
      <c r="AB18" s="95">
        <v>3648100</v>
      </c>
      <c r="AC18" s="10">
        <v>71.37</v>
      </c>
      <c r="AD18" s="2">
        <f t="shared" si="0"/>
        <v>2.1400000000000006</v>
      </c>
      <c r="AE18" s="138">
        <f t="shared" si="1"/>
        <v>6.2032990272098409E-3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71.989999999999995</v>
      </c>
      <c r="Y19" s="10">
        <v>73</v>
      </c>
      <c r="Z19" s="10">
        <v>70.31</v>
      </c>
      <c r="AA19" s="10">
        <v>70.930000000000007</v>
      </c>
      <c r="AB19" s="95">
        <v>3577600</v>
      </c>
      <c r="AC19" s="10">
        <v>70.930000000000007</v>
      </c>
      <c r="AD19" s="2">
        <f t="shared" si="0"/>
        <v>2.6899999999999977</v>
      </c>
      <c r="AE19" s="138">
        <f t="shared" si="1"/>
        <v>-2.8622295261572006E-2</v>
      </c>
    </row>
    <row r="20" spans="1:31" x14ac:dyDescent="0.25">
      <c r="W20" s="133">
        <v>42739</v>
      </c>
      <c r="X20" s="10">
        <v>72.45</v>
      </c>
      <c r="Y20" s="10">
        <v>73.790000000000006</v>
      </c>
      <c r="Z20" s="10">
        <v>72.45</v>
      </c>
      <c r="AA20" s="10">
        <v>73.02</v>
      </c>
      <c r="AB20" s="95">
        <v>2196800</v>
      </c>
      <c r="AC20" s="10">
        <v>73.02</v>
      </c>
      <c r="AD20" s="2">
        <f t="shared" si="0"/>
        <v>1.3400000000000034</v>
      </c>
      <c r="AE20" s="138">
        <f t="shared" si="1"/>
        <v>4.2635125842387378E-3</v>
      </c>
    </row>
    <row r="21" spans="1:31" x14ac:dyDescent="0.25">
      <c r="W21" s="133">
        <v>42738</v>
      </c>
      <c r="X21" s="10">
        <v>74.02</v>
      </c>
      <c r="Y21" s="10">
        <v>74.02</v>
      </c>
      <c r="Z21" s="10">
        <v>72.150000000000006</v>
      </c>
      <c r="AA21" s="10">
        <v>72.709999999999994</v>
      </c>
      <c r="AB21" s="95">
        <v>2516000</v>
      </c>
      <c r="AC21" s="10">
        <v>72.709999999999994</v>
      </c>
      <c r="AD21" s="2">
        <f t="shared" si="0"/>
        <v>1.8699999999999903</v>
      </c>
      <c r="AE21" s="138">
        <f t="shared" si="1"/>
        <v>-2.3326015367728381E-3</v>
      </c>
    </row>
    <row r="22" spans="1:31" x14ac:dyDescent="0.25">
      <c r="W22" s="133">
        <v>42734</v>
      </c>
      <c r="X22" s="10">
        <v>73.430000000000007</v>
      </c>
      <c r="Y22" s="10">
        <v>73.430000000000007</v>
      </c>
      <c r="Z22" s="10">
        <v>72.37</v>
      </c>
      <c r="AA22" s="10">
        <v>72.88</v>
      </c>
      <c r="AB22" s="95">
        <v>1704600</v>
      </c>
      <c r="AC22" s="10">
        <v>72.88</v>
      </c>
      <c r="AD22" s="2">
        <f t="shared" si="0"/>
        <v>1.0600000000000023</v>
      </c>
      <c r="AE22" s="138">
        <f t="shared" si="1"/>
        <v>-5.4585152838428908E-3</v>
      </c>
    </row>
    <row r="23" spans="1:31" x14ac:dyDescent="0.25">
      <c r="W23" s="133">
        <v>42733</v>
      </c>
      <c r="X23" s="10">
        <v>73.53</v>
      </c>
      <c r="Y23" s="10">
        <v>74.19</v>
      </c>
      <c r="Z23" s="10">
        <v>72.930000000000007</v>
      </c>
      <c r="AA23" s="10">
        <v>73.28</v>
      </c>
      <c r="AB23" s="95">
        <v>1272400</v>
      </c>
      <c r="AC23" s="10">
        <v>73.28</v>
      </c>
      <c r="AD23" s="2">
        <f t="shared" si="0"/>
        <v>1.2599999999999909</v>
      </c>
      <c r="AE23" s="138">
        <f t="shared" si="1"/>
        <v>-3.3999728002176433E-3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75</v>
      </c>
      <c r="Y24" s="10">
        <v>75.180000000000007</v>
      </c>
      <c r="Z24" s="10">
        <v>73.349999999999994</v>
      </c>
      <c r="AA24" s="10">
        <v>73.53</v>
      </c>
      <c r="AB24" s="95">
        <v>1935400</v>
      </c>
      <c r="AC24" s="10">
        <v>73.53</v>
      </c>
      <c r="AD24" s="2">
        <f t="shared" si="0"/>
        <v>1.8300000000000125</v>
      </c>
      <c r="AE24" s="138">
        <f t="shared" si="1"/>
        <v>-1.5267175572519109E-2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42731</v>
      </c>
      <c r="X25" s="10">
        <v>74.78</v>
      </c>
      <c r="Y25" s="10">
        <v>75.22</v>
      </c>
      <c r="Z25" s="10">
        <v>74.5</v>
      </c>
      <c r="AA25" s="10">
        <v>74.67</v>
      </c>
      <c r="AB25" s="95">
        <v>1092400</v>
      </c>
      <c r="AC25" s="10">
        <v>74.67</v>
      </c>
      <c r="AD25" s="2">
        <f t="shared" si="0"/>
        <v>0.71999999999999886</v>
      </c>
      <c r="AE25" s="138">
        <f t="shared" si="1"/>
        <v>-1.6044925792219056E-3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42727</v>
      </c>
      <c r="X26" s="10">
        <v>74.400000000000006</v>
      </c>
      <c r="Y26" s="10">
        <v>74.83</v>
      </c>
      <c r="Z26" s="10">
        <v>74.13</v>
      </c>
      <c r="AA26" s="10">
        <v>74.790000000000006</v>
      </c>
      <c r="AB26" s="95">
        <v>1616800</v>
      </c>
      <c r="AC26" s="10">
        <v>74.790000000000006</v>
      </c>
      <c r="AD26" s="2">
        <f t="shared" si="0"/>
        <v>0.70000000000000284</v>
      </c>
      <c r="AE26" s="138">
        <f t="shared" si="1"/>
        <v>8.0873433077235379E-3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42726</v>
      </c>
      <c r="X27" s="10">
        <v>75.62</v>
      </c>
      <c r="Y27" s="10">
        <v>75.73</v>
      </c>
      <c r="Z27" s="10">
        <v>73.8</v>
      </c>
      <c r="AA27" s="10">
        <v>74.19</v>
      </c>
      <c r="AB27" s="95">
        <v>2292700</v>
      </c>
      <c r="AC27" s="10">
        <v>74.19</v>
      </c>
      <c r="AD27" s="2">
        <f t="shared" si="0"/>
        <v>1.9300000000000068</v>
      </c>
      <c r="AE27" s="138">
        <f t="shared" si="1"/>
        <v>-2.0206022187004735E-2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42725</v>
      </c>
      <c r="X28" s="10">
        <v>75.73</v>
      </c>
      <c r="Y28" s="10">
        <v>76.099999999999994</v>
      </c>
      <c r="Z28" s="10">
        <v>75.16</v>
      </c>
      <c r="AA28" s="10">
        <v>75.72</v>
      </c>
      <c r="AB28" s="95">
        <v>1542100</v>
      </c>
      <c r="AC28" s="10">
        <v>75.72</v>
      </c>
      <c r="AD28" s="2">
        <f t="shared" si="0"/>
        <v>0.93999999999999773</v>
      </c>
      <c r="AE28" s="138">
        <f t="shared" si="1"/>
        <v>-4.3392504930965803E-3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42724</v>
      </c>
      <c r="X29" s="10">
        <v>75.319999999999993</v>
      </c>
      <c r="Y29" s="10">
        <v>76.31</v>
      </c>
      <c r="Z29" s="10">
        <v>74.78</v>
      </c>
      <c r="AA29" s="10">
        <v>76.05</v>
      </c>
      <c r="AB29" s="95">
        <v>2814900</v>
      </c>
      <c r="AC29" s="10">
        <v>76.05</v>
      </c>
      <c r="AD29" s="2">
        <f t="shared" si="0"/>
        <v>1.5300000000000011</v>
      </c>
      <c r="AE29" s="138">
        <f t="shared" si="1"/>
        <v>2.1079484425349015E-2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42723</v>
      </c>
      <c r="X30" s="10">
        <v>74.25</v>
      </c>
      <c r="Y30" s="10">
        <v>75.38</v>
      </c>
      <c r="Z30" s="10">
        <v>73.77</v>
      </c>
      <c r="AA30" s="10">
        <v>74.48</v>
      </c>
      <c r="AB30" s="95">
        <v>2585800</v>
      </c>
      <c r="AC30" s="10">
        <v>74.48</v>
      </c>
      <c r="AD30" s="2">
        <f t="shared" si="0"/>
        <v>1.6099999999999994</v>
      </c>
      <c r="AE30" s="138">
        <f t="shared" si="1"/>
        <v>8.0623488309594649E-4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42720</v>
      </c>
      <c r="X31" s="10">
        <v>74.91</v>
      </c>
      <c r="Y31" s="10">
        <v>76.2</v>
      </c>
      <c r="Z31" s="10">
        <v>74.06</v>
      </c>
      <c r="AA31" s="10">
        <v>74.42</v>
      </c>
      <c r="AB31" s="95">
        <v>6057900</v>
      </c>
      <c r="AC31" s="10">
        <v>74.42</v>
      </c>
      <c r="AD31" s="2">
        <f t="shared" si="0"/>
        <v>2.1400000000000006</v>
      </c>
      <c r="AE31" s="138">
        <f t="shared" si="1"/>
        <v>-4.9471854526006442E-3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42719</v>
      </c>
      <c r="X32" s="10">
        <v>73.819999999999993</v>
      </c>
      <c r="Y32" s="10">
        <v>76.8</v>
      </c>
      <c r="Z32" s="10">
        <v>73.819999999999993</v>
      </c>
      <c r="AA32" s="10">
        <v>74.790000000000006</v>
      </c>
      <c r="AB32" s="95">
        <v>4739200</v>
      </c>
      <c r="AC32" s="10">
        <v>74.790000000000006</v>
      </c>
      <c r="AD32" s="2">
        <f t="shared" si="0"/>
        <v>2.980000000000004</v>
      </c>
      <c r="AE32" s="138">
        <f t="shared" si="1"/>
        <v>2.5363312311488917E-2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42718</v>
      </c>
      <c r="X33" s="10">
        <v>72.599999999999994</v>
      </c>
      <c r="Y33" s="10">
        <v>74</v>
      </c>
      <c r="Z33" s="10">
        <v>72</v>
      </c>
      <c r="AA33" s="10">
        <v>72.94</v>
      </c>
      <c r="AB33" s="95">
        <v>3786600</v>
      </c>
      <c r="AC33" s="10">
        <v>72.94</v>
      </c>
      <c r="AD33" s="2">
        <f t="shared" si="0"/>
        <v>2</v>
      </c>
      <c r="AE33" s="138">
        <f t="shared" si="1"/>
        <v>5.375603032391485E-3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42717</v>
      </c>
      <c r="X34" s="10">
        <v>73.38</v>
      </c>
      <c r="Y34" s="10">
        <v>73.98</v>
      </c>
      <c r="Z34" s="10">
        <v>72.14</v>
      </c>
      <c r="AA34" s="10">
        <v>72.55</v>
      </c>
      <c r="AB34" s="95">
        <v>2729400</v>
      </c>
      <c r="AC34" s="10">
        <v>72.55</v>
      </c>
      <c r="AD34" s="2">
        <f t="shared" si="0"/>
        <v>1.8400000000000034</v>
      </c>
      <c r="AE34" s="138">
        <f t="shared" si="1"/>
        <v>-9.4210813762970469E-3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42716</v>
      </c>
      <c r="X35" s="10">
        <v>74.3</v>
      </c>
      <c r="Y35" s="10">
        <v>74.36</v>
      </c>
      <c r="Z35" s="10">
        <v>72.69</v>
      </c>
      <c r="AA35" s="10">
        <v>73.239999999999995</v>
      </c>
      <c r="AB35" s="95">
        <v>3107000</v>
      </c>
      <c r="AC35" s="10">
        <v>73.239999999999995</v>
      </c>
      <c r="AD35" s="2">
        <f t="shared" si="0"/>
        <v>1.6700000000000017</v>
      </c>
      <c r="AE35" s="138">
        <f t="shared" si="1"/>
        <v>-2.5675136357589556E-2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42713</v>
      </c>
      <c r="X36" s="10">
        <v>75.02</v>
      </c>
      <c r="Y36" s="10">
        <v>76.13</v>
      </c>
      <c r="Z36" s="10">
        <v>74.44</v>
      </c>
      <c r="AA36" s="10">
        <v>75.17</v>
      </c>
      <c r="AB36" s="95">
        <v>5143000</v>
      </c>
      <c r="AC36" s="10">
        <v>75.17</v>
      </c>
      <c r="AD36" s="2">
        <f t="shared" si="0"/>
        <v>1.6899999999999977</v>
      </c>
      <c r="AE36" s="138">
        <f t="shared" si="1"/>
        <v>3.3406653835578837E-2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42712</v>
      </c>
      <c r="X37" s="10">
        <v>72.459999999999994</v>
      </c>
      <c r="Y37" s="10">
        <v>73.08</v>
      </c>
      <c r="Z37" s="10">
        <v>71.5</v>
      </c>
      <c r="AA37" s="10">
        <v>72.739999999999995</v>
      </c>
      <c r="AB37" s="95">
        <v>2861300</v>
      </c>
      <c r="AC37" s="10">
        <v>72.739999999999995</v>
      </c>
      <c r="AD37" s="2">
        <f t="shared" si="0"/>
        <v>1.5799999999999983</v>
      </c>
      <c r="AE37" s="138">
        <f t="shared" si="1"/>
        <v>4.2799944774263299E-3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42711</v>
      </c>
      <c r="X38" s="10">
        <v>70.680000000000007</v>
      </c>
      <c r="Y38" s="10">
        <v>73</v>
      </c>
      <c r="Z38" s="10">
        <v>70.25</v>
      </c>
      <c r="AA38" s="10">
        <v>72.430000000000007</v>
      </c>
      <c r="AB38" s="95">
        <v>4046400</v>
      </c>
      <c r="AC38" s="10">
        <v>72.430000000000007</v>
      </c>
      <c r="AD38" s="2">
        <f t="shared" si="0"/>
        <v>2.75</v>
      </c>
      <c r="AE38" s="138">
        <f t="shared" si="1"/>
        <v>2.0572072706777522E-2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42710</v>
      </c>
      <c r="X39" s="10">
        <v>69.41</v>
      </c>
      <c r="Y39" s="10">
        <v>71.040000000000006</v>
      </c>
      <c r="Z39" s="10">
        <v>69.010000000000005</v>
      </c>
      <c r="AA39" s="10">
        <v>70.97</v>
      </c>
      <c r="AB39" s="95">
        <v>4367900</v>
      </c>
      <c r="AC39" s="10">
        <v>70.97</v>
      </c>
      <c r="AD39" s="2">
        <f t="shared" si="0"/>
        <v>2.0300000000000011</v>
      </c>
      <c r="AE39" s="138">
        <f t="shared" si="1"/>
        <v>3.9701142689715807E-2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6" t="s">
        <v>78</v>
      </c>
      <c r="P40" s="636"/>
      <c r="W40" s="133">
        <v>42709</v>
      </c>
      <c r="X40" s="10">
        <v>69.91</v>
      </c>
      <c r="Y40" s="10">
        <v>69.95</v>
      </c>
      <c r="Z40" s="10">
        <v>68</v>
      </c>
      <c r="AA40" s="10">
        <v>68.260000000000005</v>
      </c>
      <c r="AB40" s="95">
        <v>3394300</v>
      </c>
      <c r="AC40" s="10">
        <v>68.260000000000005</v>
      </c>
      <c r="AD40" s="2">
        <f t="shared" si="0"/>
        <v>1.9500000000000028</v>
      </c>
      <c r="AE40" s="138">
        <f t="shared" si="1"/>
        <v>-1.4580626533852947E-2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78.628000000000014</v>
      </c>
      <c r="Q41" s="2"/>
      <c r="W41" s="133">
        <v>42706</v>
      </c>
      <c r="X41" s="10">
        <v>69.12</v>
      </c>
      <c r="Y41" s="10">
        <v>69.760000000000005</v>
      </c>
      <c r="Z41" s="10">
        <v>68.540000000000006</v>
      </c>
      <c r="AA41" s="10">
        <v>69.27</v>
      </c>
      <c r="AB41" s="95">
        <v>2577300</v>
      </c>
      <c r="AC41" s="10">
        <v>69.27</v>
      </c>
      <c r="AD41" s="2">
        <f t="shared" si="0"/>
        <v>1.2199999999999989</v>
      </c>
      <c r="AE41" s="138">
        <f t="shared" si="1"/>
        <v>1.1683949174821073E-2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77.913200000000003</v>
      </c>
      <c r="Q42" s="2"/>
      <c r="T42" s="91" t="s">
        <v>113</v>
      </c>
      <c r="W42" s="133">
        <v>42705</v>
      </c>
      <c r="X42" s="10">
        <v>68.67</v>
      </c>
      <c r="Y42" s="10">
        <v>69.87</v>
      </c>
      <c r="Z42" s="10">
        <v>68.3</v>
      </c>
      <c r="AA42" s="10">
        <v>68.47</v>
      </c>
      <c r="AB42" s="95">
        <v>3212700</v>
      </c>
      <c r="AC42" s="10">
        <v>68.47</v>
      </c>
      <c r="AD42" s="2">
        <f t="shared" si="0"/>
        <v>1.5700000000000074</v>
      </c>
      <c r="AE42" s="138">
        <f t="shared" si="1"/>
        <v>-6.9615663524293936E-3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77.198400000000007</v>
      </c>
      <c r="Q43" s="2"/>
      <c r="T43" s="128" t="s">
        <v>98</v>
      </c>
      <c r="U43" s="98">
        <v>70.47</v>
      </c>
      <c r="W43" s="133">
        <v>42704</v>
      </c>
      <c r="X43" s="10">
        <v>68.510000000000005</v>
      </c>
      <c r="Y43" s="10">
        <v>69.69</v>
      </c>
      <c r="Z43" s="10">
        <v>67.58</v>
      </c>
      <c r="AA43" s="10">
        <v>68.95</v>
      </c>
      <c r="AB43" s="95">
        <v>4114300</v>
      </c>
      <c r="AC43" s="10">
        <v>68.95</v>
      </c>
      <c r="AD43" s="2">
        <f t="shared" si="0"/>
        <v>2.1099999999999994</v>
      </c>
      <c r="AE43" s="138">
        <f t="shared" si="1"/>
        <v>-1.1044176706827225E-2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76.48360000000001</v>
      </c>
      <c r="Q44" s="2"/>
      <c r="T44" s="93" t="s">
        <v>99</v>
      </c>
      <c r="U44" s="88">
        <v>70.95</v>
      </c>
      <c r="W44" s="133">
        <v>42703</v>
      </c>
      <c r="X44" s="10">
        <v>69.17</v>
      </c>
      <c r="Y44" s="10">
        <v>70.150000000000006</v>
      </c>
      <c r="Z44" s="10">
        <v>68.94</v>
      </c>
      <c r="AA44" s="10">
        <v>69.72</v>
      </c>
      <c r="AB44" s="95">
        <v>2450100</v>
      </c>
      <c r="AC44" s="10">
        <v>69.72</v>
      </c>
      <c r="AD44" s="2">
        <f t="shared" si="0"/>
        <v>1.210000000000008</v>
      </c>
      <c r="AE44" s="138">
        <f t="shared" si="1"/>
        <v>6.7870036101083109E-3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75.768800000000013</v>
      </c>
      <c r="Q45" s="2"/>
      <c r="T45" s="93" t="s">
        <v>100</v>
      </c>
      <c r="U45" s="88" t="s">
        <v>129</v>
      </c>
      <c r="W45" s="133">
        <v>42702</v>
      </c>
      <c r="X45" s="10">
        <v>69.95</v>
      </c>
      <c r="Y45" s="10">
        <v>70.150000000000006</v>
      </c>
      <c r="Z45" s="10">
        <v>68.61</v>
      </c>
      <c r="AA45" s="10">
        <v>69.25</v>
      </c>
      <c r="AB45" s="95">
        <v>4966800</v>
      </c>
      <c r="AC45" s="10">
        <v>69.25</v>
      </c>
      <c r="AD45" s="2">
        <f t="shared" si="0"/>
        <v>1.5400000000000063</v>
      </c>
      <c r="AE45" s="138">
        <f t="shared" si="1"/>
        <v>-1.198459123983453E-2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75.054000000000002</v>
      </c>
      <c r="Q46" s="2"/>
      <c r="T46" s="93" t="s">
        <v>101</v>
      </c>
      <c r="U46" s="88" t="s">
        <v>129</v>
      </c>
      <c r="W46" s="133">
        <v>42699</v>
      </c>
      <c r="X46" s="10">
        <v>69.81</v>
      </c>
      <c r="Y46" s="10">
        <v>70.180000000000007</v>
      </c>
      <c r="Z46" s="10">
        <v>69.55</v>
      </c>
      <c r="AA46" s="10">
        <v>70.09</v>
      </c>
      <c r="AB46" s="95">
        <v>1410400</v>
      </c>
      <c r="AC46" s="10">
        <v>70.09</v>
      </c>
      <c r="AD46" s="2">
        <f t="shared" si="0"/>
        <v>0.63000000000000966</v>
      </c>
      <c r="AE46" s="138">
        <f t="shared" si="1"/>
        <v>3.0051516886091534E-3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74.339200000000005</v>
      </c>
      <c r="Q47" s="2"/>
      <c r="T47" s="93" t="s">
        <v>102</v>
      </c>
      <c r="U47" s="88">
        <v>85.28</v>
      </c>
      <c r="W47" s="133">
        <v>42697</v>
      </c>
      <c r="X47" s="10">
        <v>69.349999999999994</v>
      </c>
      <c r="Y47" s="10">
        <v>69.98</v>
      </c>
      <c r="Z47" s="10">
        <v>68.83</v>
      </c>
      <c r="AA47" s="10">
        <v>69.88</v>
      </c>
      <c r="AB47" s="95">
        <v>3760700</v>
      </c>
      <c r="AC47" s="10">
        <v>69.88</v>
      </c>
      <c r="AD47" s="2">
        <f t="shared" si="0"/>
        <v>1.1500000000000057</v>
      </c>
      <c r="AE47" s="138">
        <f t="shared" si="1"/>
        <v>5.4676258992805149E-3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73.624400000000009</v>
      </c>
      <c r="Q48" s="2"/>
      <c r="T48" s="93" t="s">
        <v>103</v>
      </c>
      <c r="U48" s="88">
        <v>0.62712000000000001</v>
      </c>
      <c r="W48" s="133">
        <v>42696</v>
      </c>
      <c r="X48" s="10">
        <v>69.08</v>
      </c>
      <c r="Y48" s="10">
        <v>70.150000000000006</v>
      </c>
      <c r="Z48" s="10">
        <v>69</v>
      </c>
      <c r="AA48" s="10">
        <v>69.5</v>
      </c>
      <c r="AB48" s="95">
        <v>4979200</v>
      </c>
      <c r="AC48" s="10">
        <v>69.5</v>
      </c>
      <c r="AD48" s="2">
        <f t="shared" si="0"/>
        <v>1.1500000000000057</v>
      </c>
      <c r="AE48" s="138">
        <f t="shared" si="1"/>
        <v>7.3923757066243212E-3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72.909600000000012</v>
      </c>
      <c r="Q49" s="2"/>
      <c r="T49" s="93" t="s">
        <v>122</v>
      </c>
      <c r="U49" s="88" t="s">
        <v>430</v>
      </c>
      <c r="W49" s="133">
        <v>42695</v>
      </c>
      <c r="X49" s="10">
        <v>68.22</v>
      </c>
      <c r="Y49" s="10">
        <v>69.290000000000006</v>
      </c>
      <c r="Z49" s="10">
        <v>67.760000000000005</v>
      </c>
      <c r="AA49" s="10">
        <v>68.989999999999995</v>
      </c>
      <c r="AB49" s="95">
        <v>8990100</v>
      </c>
      <c r="AC49" s="10">
        <v>68.989999999999995</v>
      </c>
      <c r="AD49" s="2">
        <f t="shared" si="0"/>
        <v>1.5300000000000011</v>
      </c>
      <c r="AE49" s="138">
        <f t="shared" si="1"/>
        <v>1.0250402694391481E-2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72.194800000000001</v>
      </c>
      <c r="Q50" s="2"/>
      <c r="T50" s="93"/>
      <c r="U50" s="88"/>
      <c r="W50" s="133">
        <v>42692</v>
      </c>
      <c r="X50" s="10">
        <v>68.05</v>
      </c>
      <c r="Y50" s="10">
        <v>68.47</v>
      </c>
      <c r="Z50" s="10">
        <v>67.239999999999995</v>
      </c>
      <c r="AA50" s="10">
        <v>68.290000000000006</v>
      </c>
      <c r="AB50" s="95">
        <v>4957600</v>
      </c>
      <c r="AC50" s="10">
        <v>68.290000000000006</v>
      </c>
      <c r="AD50" s="2">
        <f t="shared" si="0"/>
        <v>1.230000000000004</v>
      </c>
      <c r="AE50" s="138">
        <f t="shared" si="1"/>
        <v>6.3365753020927507E-3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71.48</v>
      </c>
      <c r="Q51" s="2"/>
      <c r="T51" s="93" t="s">
        <v>105</v>
      </c>
      <c r="U51" s="88" t="s">
        <v>685</v>
      </c>
      <c r="W51" s="133">
        <v>42691</v>
      </c>
      <c r="X51" s="10">
        <v>65.62</v>
      </c>
      <c r="Y51" s="10">
        <v>68.02</v>
      </c>
      <c r="Z51" s="10">
        <v>65.510000000000005</v>
      </c>
      <c r="AA51" s="10">
        <v>67.86</v>
      </c>
      <c r="AB51" s="95">
        <v>4904200</v>
      </c>
      <c r="AC51" s="10">
        <v>67.86</v>
      </c>
      <c r="AD51" s="2">
        <f t="shared" si="0"/>
        <v>2.5099999999999909</v>
      </c>
      <c r="AE51" s="138">
        <f t="shared" si="1"/>
        <v>3.6030534351145116E-2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70.765200000000007</v>
      </c>
      <c r="Q52" s="2"/>
      <c r="T52" s="93" t="s">
        <v>106</v>
      </c>
      <c r="U52" s="88" t="s">
        <v>368</v>
      </c>
      <c r="W52" s="133">
        <v>42690</v>
      </c>
      <c r="X52" s="10">
        <v>65.75</v>
      </c>
      <c r="Y52" s="10">
        <v>66.66</v>
      </c>
      <c r="Z52" s="10">
        <v>64.900000000000006</v>
      </c>
      <c r="AA52" s="10">
        <v>65.5</v>
      </c>
      <c r="AB52" s="95">
        <v>4937100</v>
      </c>
      <c r="AC52" s="10">
        <v>65.5</v>
      </c>
      <c r="AD52" s="2">
        <f t="shared" si="0"/>
        <v>1.7599999999999909</v>
      </c>
      <c r="AE52" s="138">
        <f t="shared" si="1"/>
        <v>-8.4771419921284563E-3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70.050399999999996</v>
      </c>
      <c r="Q53" s="2"/>
      <c r="T53" s="93" t="s">
        <v>107</v>
      </c>
      <c r="U53" s="90">
        <v>3414188</v>
      </c>
      <c r="W53" s="133">
        <v>42689</v>
      </c>
      <c r="X53" s="10">
        <v>65.47</v>
      </c>
      <c r="Y53" s="10">
        <v>67.7</v>
      </c>
      <c r="Z53" s="10">
        <v>63.47</v>
      </c>
      <c r="AA53" s="10">
        <v>66.06</v>
      </c>
      <c r="AB53" s="95">
        <v>10421100</v>
      </c>
      <c r="AC53" s="10">
        <v>66.06</v>
      </c>
      <c r="AD53" s="2">
        <f t="shared" si="0"/>
        <v>4.230000000000004</v>
      </c>
      <c r="AE53" s="138">
        <f t="shared" si="1"/>
        <v>4.957102001906577E-2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69.335599999999999</v>
      </c>
      <c r="T54" s="93" t="s">
        <v>110</v>
      </c>
      <c r="U54" s="90">
        <v>3898340</v>
      </c>
      <c r="W54" s="133">
        <v>42688</v>
      </c>
      <c r="X54" s="10">
        <v>60.54</v>
      </c>
      <c r="Y54" s="10">
        <v>62.94</v>
      </c>
      <c r="Z54" s="10">
        <v>60.37</v>
      </c>
      <c r="AA54" s="10">
        <v>62.94</v>
      </c>
      <c r="AB54" s="95">
        <v>6634200</v>
      </c>
      <c r="AC54" s="10">
        <v>62.94</v>
      </c>
      <c r="AD54" s="2">
        <f t="shared" si="0"/>
        <v>2.5700000000000003</v>
      </c>
      <c r="AE54" s="138">
        <f t="shared" si="1"/>
        <v>4.4647302904564201E-2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68.620800000000003</v>
      </c>
      <c r="T55" s="93" t="s">
        <v>108</v>
      </c>
      <c r="U55" s="88" t="s">
        <v>686</v>
      </c>
      <c r="W55" s="133">
        <v>42685</v>
      </c>
      <c r="X55" s="10">
        <v>59.85</v>
      </c>
      <c r="Y55" s="10">
        <v>60.58</v>
      </c>
      <c r="Z55" s="10">
        <v>58.78</v>
      </c>
      <c r="AA55" s="10">
        <v>60.25</v>
      </c>
      <c r="AB55" s="95">
        <v>5149600</v>
      </c>
      <c r="AC55" s="10">
        <v>60.25</v>
      </c>
      <c r="AD55" s="2">
        <f t="shared" si="0"/>
        <v>1.7999999999999972</v>
      </c>
      <c r="AE55" s="138">
        <f t="shared" si="1"/>
        <v>5.1718385051717775E-3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67.906000000000006</v>
      </c>
      <c r="T56" s="93" t="s">
        <v>111</v>
      </c>
      <c r="U56" s="88">
        <v>10.44</v>
      </c>
      <c r="W56" s="133">
        <v>42684</v>
      </c>
      <c r="X56" s="10">
        <v>60.43</v>
      </c>
      <c r="Y56" s="10">
        <v>61.6</v>
      </c>
      <c r="Z56" s="10">
        <v>59.79</v>
      </c>
      <c r="AA56" s="10">
        <v>59.94</v>
      </c>
      <c r="AB56" s="95">
        <v>5716100</v>
      </c>
      <c r="AC56" s="10">
        <v>59.94</v>
      </c>
      <c r="AD56" s="2">
        <f t="shared" si="0"/>
        <v>1.8100000000000023</v>
      </c>
      <c r="AE56" s="138">
        <f t="shared" si="1"/>
        <v>-3.1598203891568533E-3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67.191199999999995</v>
      </c>
      <c r="T57" s="93" t="s">
        <v>112</v>
      </c>
      <c r="U57" s="88">
        <v>6.85</v>
      </c>
      <c r="W57" s="133">
        <v>42683</v>
      </c>
      <c r="X57" s="10">
        <v>58.24</v>
      </c>
      <c r="Y57" s="10">
        <v>60.36</v>
      </c>
      <c r="Z57" s="10">
        <v>57.8</v>
      </c>
      <c r="AA57" s="10">
        <v>60.13</v>
      </c>
      <c r="AB57" s="95">
        <v>5340900</v>
      </c>
      <c r="AC57" s="10">
        <v>60.13</v>
      </c>
      <c r="AD57" s="2">
        <f t="shared" si="0"/>
        <v>2.5600000000000023</v>
      </c>
      <c r="AE57" s="138">
        <f t="shared" si="1"/>
        <v>1.3825661777103315E-2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66.476400000000012</v>
      </c>
      <c r="T58" s="93" t="s">
        <v>109</v>
      </c>
      <c r="U58" s="88" t="s">
        <v>123</v>
      </c>
      <c r="W58" s="133">
        <v>42682</v>
      </c>
      <c r="X58" s="10">
        <v>58.52</v>
      </c>
      <c r="Y58" s="10">
        <v>59.45</v>
      </c>
      <c r="Z58" s="10">
        <v>57.84</v>
      </c>
      <c r="AA58" s="10">
        <v>59.31</v>
      </c>
      <c r="AB58" s="95">
        <v>4077300</v>
      </c>
      <c r="AC58" s="10">
        <v>59.31</v>
      </c>
      <c r="AD58" s="2">
        <f t="shared" si="0"/>
        <v>1.6099999999999994</v>
      </c>
      <c r="AE58" s="138">
        <f t="shared" si="1"/>
        <v>1.3326499231163469E-2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65.761600000000001</v>
      </c>
      <c r="W59" s="133">
        <v>42681</v>
      </c>
      <c r="X59" s="10">
        <v>57.96</v>
      </c>
      <c r="Y59" s="10">
        <v>58.77</v>
      </c>
      <c r="Z59" s="10">
        <v>57.55</v>
      </c>
      <c r="AA59" s="10">
        <v>58.53</v>
      </c>
      <c r="AB59" s="95">
        <v>4481900</v>
      </c>
      <c r="AC59" s="10">
        <v>58.53</v>
      </c>
      <c r="AD59" s="2">
        <f t="shared" si="0"/>
        <v>1.220000000000006</v>
      </c>
      <c r="AE59" s="138">
        <f t="shared" si="1"/>
        <v>2.271535907740696E-2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65.046800000000005</v>
      </c>
      <c r="W60" s="133">
        <v>42678</v>
      </c>
      <c r="X60" s="10">
        <v>56.01</v>
      </c>
      <c r="Y60" s="10">
        <v>57.69</v>
      </c>
      <c r="Z60" s="10">
        <v>55.75</v>
      </c>
      <c r="AA60" s="10">
        <v>57.23</v>
      </c>
      <c r="AB60" s="95">
        <v>5016500</v>
      </c>
      <c r="AC60" s="10">
        <v>57.23</v>
      </c>
      <c r="AD60" s="2">
        <f t="shared" si="0"/>
        <v>1.9399999999999977</v>
      </c>
      <c r="AE60" s="138">
        <f t="shared" si="1"/>
        <v>2.3060421880586324E-2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64.332000000000008</v>
      </c>
      <c r="W61" s="133">
        <v>42677</v>
      </c>
      <c r="X61" s="10">
        <v>56.66</v>
      </c>
      <c r="Y61" s="10">
        <v>57.24</v>
      </c>
      <c r="Z61" s="10">
        <v>55.79</v>
      </c>
      <c r="AA61" s="10">
        <v>55.94</v>
      </c>
      <c r="AB61" s="95">
        <v>3531800</v>
      </c>
      <c r="AC61" s="10">
        <v>55.94</v>
      </c>
      <c r="AD61" s="2">
        <f t="shared" si="0"/>
        <v>1.4500000000000028</v>
      </c>
      <c r="AE61" s="138">
        <f t="shared" si="1"/>
        <v>-3.5625222657642563E-3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42676</v>
      </c>
      <c r="X62" s="10">
        <v>55.95</v>
      </c>
      <c r="Y62" s="10">
        <v>56.86</v>
      </c>
      <c r="Z62" s="10">
        <v>55.76</v>
      </c>
      <c r="AA62" s="10">
        <v>56.14</v>
      </c>
      <c r="AB62" s="95">
        <v>3949200</v>
      </c>
      <c r="AC62" s="10">
        <v>56.14</v>
      </c>
      <c r="AD62" s="2">
        <f t="shared" si="0"/>
        <v>1.1000000000000014</v>
      </c>
      <c r="AE62" s="138">
        <f t="shared" si="1"/>
        <v>2.4999999999999467E-3</v>
      </c>
    </row>
    <row r="63" spans="2:31" x14ac:dyDescent="0.25">
      <c r="W63" s="133">
        <v>42675</v>
      </c>
      <c r="X63" s="10">
        <v>56.25</v>
      </c>
      <c r="Y63" s="10">
        <v>56.97</v>
      </c>
      <c r="Z63" s="10">
        <v>55.53</v>
      </c>
      <c r="AA63" s="10">
        <v>56</v>
      </c>
      <c r="AB63" s="95">
        <v>4708100</v>
      </c>
      <c r="AC63" s="10">
        <v>56</v>
      </c>
      <c r="AD63" s="2">
        <f t="shared" si="0"/>
        <v>1.4399999999999977</v>
      </c>
      <c r="AE63" s="138">
        <f t="shared" si="1"/>
        <v>-4.090343233149496E-3</v>
      </c>
    </row>
    <row r="64" spans="2:31" x14ac:dyDescent="0.25">
      <c r="W64" s="133">
        <v>42674</v>
      </c>
      <c r="X64" s="10">
        <v>55.62</v>
      </c>
      <c r="Y64" s="10">
        <v>56.25</v>
      </c>
      <c r="Z64" s="10">
        <v>54.97</v>
      </c>
      <c r="AA64" s="10">
        <v>56.23</v>
      </c>
      <c r="AB64" s="95">
        <v>5256000</v>
      </c>
      <c r="AC64" s="10">
        <v>56.23</v>
      </c>
      <c r="AD64" s="2">
        <f t="shared" si="0"/>
        <v>1.2800000000000011</v>
      </c>
      <c r="AE64" s="138">
        <f t="shared" si="1"/>
        <v>2.0322990382870554E-2</v>
      </c>
    </row>
    <row r="65" spans="1:31" x14ac:dyDescent="0.25">
      <c r="W65" s="133">
        <v>42671</v>
      </c>
      <c r="X65" s="10">
        <v>54.59</v>
      </c>
      <c r="Y65" s="10">
        <v>55.45</v>
      </c>
      <c r="Z65" s="10">
        <v>54.38</v>
      </c>
      <c r="AA65" s="10">
        <v>55.11</v>
      </c>
      <c r="AB65" s="95">
        <v>5065500</v>
      </c>
      <c r="AC65" s="10">
        <v>55.11</v>
      </c>
      <c r="AD65" s="2">
        <f t="shared" si="0"/>
        <v>1.0700000000000003</v>
      </c>
      <c r="AE65" s="138">
        <f t="shared" si="1"/>
        <v>1.2679162072767314E-2</v>
      </c>
    </row>
    <row r="66" spans="1:31" x14ac:dyDescent="0.25">
      <c r="W66" s="133">
        <v>42670</v>
      </c>
      <c r="X66" s="10">
        <v>54.3</v>
      </c>
      <c r="Y66" s="10">
        <v>55.2</v>
      </c>
      <c r="Z66" s="10">
        <v>53.59</v>
      </c>
      <c r="AA66" s="10">
        <v>54.42</v>
      </c>
      <c r="AB66" s="95">
        <v>4877000</v>
      </c>
      <c r="AC66" s="10">
        <v>54.42</v>
      </c>
      <c r="AD66" s="2">
        <f t="shared" si="0"/>
        <v>1.6099999999999994</v>
      </c>
      <c r="AE66" s="138">
        <f t="shared" si="1"/>
        <v>8.1511670989256046E-3</v>
      </c>
    </row>
    <row r="67" spans="1:31" x14ac:dyDescent="0.25">
      <c r="W67" s="133">
        <v>42669</v>
      </c>
      <c r="X67" s="10">
        <v>53.11</v>
      </c>
      <c r="Y67" s="10">
        <v>55.34</v>
      </c>
      <c r="Z67" s="10">
        <v>52.21</v>
      </c>
      <c r="AA67" s="10">
        <v>53.98</v>
      </c>
      <c r="AB67" s="95">
        <v>6082700</v>
      </c>
      <c r="AC67" s="10">
        <v>53.98</v>
      </c>
      <c r="AD67" s="2">
        <f>Y67-Z67</f>
        <v>3.1300000000000026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42766</v>
      </c>
      <c r="X2" s="10">
        <v>73.89</v>
      </c>
      <c r="Y2" s="10">
        <v>75.05</v>
      </c>
      <c r="Z2" s="10">
        <v>72.88</v>
      </c>
      <c r="AA2" s="10">
        <v>74.959999999999994</v>
      </c>
      <c r="AB2" s="95">
        <v>3465800</v>
      </c>
      <c r="AC2" s="10">
        <v>74.959999999999994</v>
      </c>
      <c r="AD2" s="2">
        <f>Y2-Z2</f>
        <v>2.1700000000000017</v>
      </c>
      <c r="AE2" s="138">
        <f>AC2/AC3-1</f>
        <v>2.4183631643667214E-2</v>
      </c>
    </row>
    <row r="3" spans="1:31" x14ac:dyDescent="0.25">
      <c r="A3" s="23" t="s">
        <v>71</v>
      </c>
      <c r="B3" s="503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42765</v>
      </c>
      <c r="X3" s="10">
        <v>72.53</v>
      </c>
      <c r="Y3" s="10">
        <v>73.31</v>
      </c>
      <c r="Z3" s="10">
        <v>72.11</v>
      </c>
      <c r="AA3" s="10">
        <v>73.19</v>
      </c>
      <c r="AB3" s="95">
        <v>1645500</v>
      </c>
      <c r="AC3" s="10">
        <v>73.19</v>
      </c>
      <c r="AD3" s="2">
        <f t="shared" ref="AD3:AD66" si="0">Y3-Z3</f>
        <v>1.2000000000000028</v>
      </c>
      <c r="AE3" s="138">
        <f t="shared" ref="AE3:AE66" si="1">AC3/AC4-1</f>
        <v>9.9351455774803199E-3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75.349999999999994</v>
      </c>
      <c r="R4" s="528">
        <v>5.1999999999999998E-3</v>
      </c>
      <c r="T4" s="163"/>
      <c r="U4" s="1"/>
      <c r="W4" s="133">
        <v>42762</v>
      </c>
      <c r="X4" s="10">
        <v>73.58</v>
      </c>
      <c r="Y4" s="10">
        <v>73.58</v>
      </c>
      <c r="Z4" s="10">
        <v>71.989999999999995</v>
      </c>
      <c r="AA4" s="10">
        <v>72.47</v>
      </c>
      <c r="AB4" s="95">
        <v>3023700</v>
      </c>
      <c r="AC4" s="10">
        <v>72.47</v>
      </c>
      <c r="AD4" s="2">
        <f t="shared" si="0"/>
        <v>1.5900000000000034</v>
      </c>
      <c r="AE4" s="138">
        <f t="shared" si="1"/>
        <v>-8.4826925708031409E-3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3767.4999999999995</v>
      </c>
      <c r="W5" s="133">
        <v>42761</v>
      </c>
      <c r="X5" s="10">
        <v>73.34</v>
      </c>
      <c r="Y5" s="10">
        <v>74.14</v>
      </c>
      <c r="Z5" s="10">
        <v>72.430000000000007</v>
      </c>
      <c r="AA5" s="10">
        <v>73.09</v>
      </c>
      <c r="AB5" s="95">
        <v>3866300</v>
      </c>
      <c r="AC5" s="10">
        <v>73.09</v>
      </c>
      <c r="AD5" s="2">
        <f t="shared" si="0"/>
        <v>1.7099999999999937</v>
      </c>
      <c r="AE5" s="138">
        <f t="shared" si="1"/>
        <v>-3.6641623830235948E-2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42760</v>
      </c>
      <c r="X6" s="10">
        <v>75.010000000000005</v>
      </c>
      <c r="Y6" s="10">
        <v>75.959999999999994</v>
      </c>
      <c r="Z6" s="10">
        <v>74.67</v>
      </c>
      <c r="AA6" s="10">
        <v>75.87</v>
      </c>
      <c r="AB6" s="95">
        <v>1556700</v>
      </c>
      <c r="AC6" s="10">
        <v>75.87</v>
      </c>
      <c r="AD6" s="2">
        <f t="shared" si="0"/>
        <v>1.289999999999992</v>
      </c>
      <c r="AE6" s="138">
        <f t="shared" si="1"/>
        <v>1.6342933690555839E-2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820.31999999999925</v>
      </c>
      <c r="R7">
        <v>25</v>
      </c>
      <c r="W7" s="133">
        <v>42759</v>
      </c>
      <c r="X7" s="10">
        <v>74.77</v>
      </c>
      <c r="Y7" s="10">
        <v>74.849999999999994</v>
      </c>
      <c r="Z7" s="10">
        <v>74.3</v>
      </c>
      <c r="AA7" s="10">
        <v>74.650000000000006</v>
      </c>
      <c r="AB7" s="95">
        <v>1060600</v>
      </c>
      <c r="AC7" s="10">
        <v>74.650000000000006</v>
      </c>
      <c r="AD7" s="2">
        <f t="shared" si="0"/>
        <v>0.54999999999999716</v>
      </c>
      <c r="AE7" s="138">
        <f t="shared" si="1"/>
        <v>-9.3683083511764131E-4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159.74999999999955</v>
      </c>
      <c r="W8" s="133">
        <v>42758</v>
      </c>
      <c r="X8" s="10">
        <v>74.900000000000006</v>
      </c>
      <c r="Y8" s="10">
        <v>75.12</v>
      </c>
      <c r="Z8" s="10">
        <v>74.27</v>
      </c>
      <c r="AA8" s="10">
        <v>74.72</v>
      </c>
      <c r="AB8" s="95">
        <v>2180900</v>
      </c>
      <c r="AC8" s="10">
        <v>74.72</v>
      </c>
      <c r="AD8" s="2">
        <f t="shared" si="0"/>
        <v>0.85000000000000853</v>
      </c>
      <c r="AE8" s="138">
        <f t="shared" si="1"/>
        <v>-4.1316806610689483E-3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4.4279675698149688E-2</v>
      </c>
      <c r="W9" s="133">
        <v>42755</v>
      </c>
      <c r="X9" s="10">
        <v>75.55</v>
      </c>
      <c r="Y9" s="10">
        <v>75.78</v>
      </c>
      <c r="Z9" s="10">
        <v>74.930000000000007</v>
      </c>
      <c r="AA9" s="10">
        <v>75.03</v>
      </c>
      <c r="AB9" s="95">
        <v>2389700</v>
      </c>
      <c r="AC9" s="10">
        <v>75.03</v>
      </c>
      <c r="AD9" s="2">
        <f t="shared" si="0"/>
        <v>0.84999999999999432</v>
      </c>
      <c r="AE9" s="138">
        <f t="shared" si="1"/>
        <v>-6.8828590337524087E-3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42754</v>
      </c>
      <c r="X10" s="10">
        <v>75.599999999999994</v>
      </c>
      <c r="Y10" s="10">
        <v>75.760000000000005</v>
      </c>
      <c r="Z10" s="10">
        <v>75.25</v>
      </c>
      <c r="AA10" s="10">
        <v>75.55</v>
      </c>
      <c r="AB10" s="95">
        <v>2240100</v>
      </c>
      <c r="AC10" s="10">
        <v>75.55</v>
      </c>
      <c r="AD10" s="2">
        <f t="shared" si="0"/>
        <v>0.51000000000000512</v>
      </c>
      <c r="AE10" s="138">
        <f t="shared" si="1"/>
        <v>-3.2981530343008103E-3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2.4500000000000001E-2</v>
      </c>
      <c r="W11" s="133">
        <v>42753</v>
      </c>
      <c r="X11" s="10">
        <v>75.650000000000006</v>
      </c>
      <c r="Y11" s="10">
        <v>75.849999999999994</v>
      </c>
      <c r="Z11" s="10">
        <v>75.03</v>
      </c>
      <c r="AA11" s="10">
        <v>75.8</v>
      </c>
      <c r="AB11" s="95">
        <v>1768600</v>
      </c>
      <c r="AC11" s="10">
        <v>75.8</v>
      </c>
      <c r="AD11" s="2">
        <f t="shared" si="0"/>
        <v>0.81999999999999318</v>
      </c>
      <c r="AE11" s="138">
        <f t="shared" si="1"/>
        <v>8.2468741686616553E-3</v>
      </c>
    </row>
    <row r="12" spans="1:31" x14ac:dyDescent="0.25">
      <c r="H12" s="72"/>
      <c r="W12" s="133">
        <v>42752</v>
      </c>
      <c r="X12" s="10">
        <v>74.61</v>
      </c>
      <c r="Y12" s="10">
        <v>75.86</v>
      </c>
      <c r="Z12" s="10">
        <v>74.37</v>
      </c>
      <c r="AA12" s="10">
        <v>75.180000000000007</v>
      </c>
      <c r="AB12" s="95">
        <v>1523700</v>
      </c>
      <c r="AC12" s="10">
        <v>75.180000000000007</v>
      </c>
      <c r="AD12" s="2">
        <f t="shared" si="0"/>
        <v>1.4899999999999949</v>
      </c>
      <c r="AE12" s="138">
        <f t="shared" si="1"/>
        <v>2.4000000000001798E-3</v>
      </c>
    </row>
    <row r="13" spans="1:31" x14ac:dyDescent="0.25">
      <c r="H13" s="72"/>
      <c r="W13" s="133">
        <v>42748</v>
      </c>
      <c r="X13" s="10">
        <v>74.48</v>
      </c>
      <c r="Y13" s="10">
        <v>75.14</v>
      </c>
      <c r="Z13" s="10">
        <v>74.260000000000005</v>
      </c>
      <c r="AA13" s="10">
        <v>75</v>
      </c>
      <c r="AB13" s="95">
        <v>1443700</v>
      </c>
      <c r="AC13" s="10">
        <v>75</v>
      </c>
      <c r="AD13" s="2">
        <f t="shared" si="0"/>
        <v>0.87999999999999545</v>
      </c>
      <c r="AE13" s="138">
        <f t="shared" si="1"/>
        <v>1.0917913465426698E-2</v>
      </c>
    </row>
    <row r="14" spans="1:31" x14ac:dyDescent="0.25">
      <c r="H14" s="72"/>
      <c r="W14" s="133">
        <v>42747</v>
      </c>
      <c r="X14" s="10">
        <v>73.400000000000006</v>
      </c>
      <c r="Y14" s="10">
        <v>74.27</v>
      </c>
      <c r="Z14" s="10">
        <v>73.290000000000006</v>
      </c>
      <c r="AA14" s="10">
        <v>74.19</v>
      </c>
      <c r="AB14" s="95">
        <v>1998600</v>
      </c>
      <c r="AC14" s="10">
        <v>74.19</v>
      </c>
      <c r="AD14" s="2">
        <f t="shared" si="0"/>
        <v>0.97999999999998977</v>
      </c>
      <c r="AE14" s="138">
        <f t="shared" si="1"/>
        <v>6.3754747693978153E-3</v>
      </c>
    </row>
    <row r="15" spans="1:31" x14ac:dyDescent="0.25">
      <c r="H15" s="72"/>
      <c r="W15" s="133">
        <v>42746</v>
      </c>
      <c r="X15" s="10">
        <v>75.150000000000006</v>
      </c>
      <c r="Y15" s="10">
        <v>75.63</v>
      </c>
      <c r="Z15" s="10">
        <v>72.849999999999994</v>
      </c>
      <c r="AA15" s="10">
        <v>73.72</v>
      </c>
      <c r="AB15" s="95">
        <v>3049400</v>
      </c>
      <c r="AC15" s="10">
        <v>73.72</v>
      </c>
      <c r="AD15" s="2">
        <f t="shared" si="0"/>
        <v>2.7800000000000011</v>
      </c>
      <c r="AE15" s="138">
        <f t="shared" si="1"/>
        <v>-1.9941504918904562E-2</v>
      </c>
    </row>
    <row r="16" spans="1:31" x14ac:dyDescent="0.25">
      <c r="H16" s="72"/>
      <c r="W16" s="133">
        <v>42745</v>
      </c>
      <c r="X16" s="10">
        <v>74.58</v>
      </c>
      <c r="Y16" s="10">
        <v>75.97</v>
      </c>
      <c r="Z16" s="10">
        <v>74.52</v>
      </c>
      <c r="AA16" s="10">
        <v>75.22</v>
      </c>
      <c r="AB16" s="95">
        <v>2420400</v>
      </c>
      <c r="AC16" s="10">
        <v>75.22</v>
      </c>
      <c r="AD16" s="2">
        <f t="shared" si="0"/>
        <v>1.4500000000000028</v>
      </c>
      <c r="AE16" s="138">
        <f t="shared" si="1"/>
        <v>6.153023006955527E-3</v>
      </c>
    </row>
    <row r="17" spans="1:31" x14ac:dyDescent="0.25">
      <c r="H17" s="72"/>
      <c r="W17" s="133">
        <v>42744</v>
      </c>
      <c r="X17" s="10">
        <v>75.03</v>
      </c>
      <c r="Y17" s="10">
        <v>75.599999999999994</v>
      </c>
      <c r="Z17" s="10">
        <v>74.75</v>
      </c>
      <c r="AA17" s="10">
        <v>74.760000000000005</v>
      </c>
      <c r="AB17" s="95">
        <v>1985600</v>
      </c>
      <c r="AC17" s="10">
        <v>74.760000000000005</v>
      </c>
      <c r="AD17" s="2">
        <f t="shared" si="0"/>
        <v>0.84999999999999432</v>
      </c>
      <c r="AE17" s="138">
        <f t="shared" si="1"/>
        <v>-7.5667064914375359E-3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42741</v>
      </c>
      <c r="X18" s="10">
        <v>74.62</v>
      </c>
      <c r="Y18" s="10">
        <v>75.41</v>
      </c>
      <c r="Z18" s="10">
        <v>74.17</v>
      </c>
      <c r="AA18" s="10">
        <v>75.33</v>
      </c>
      <c r="AB18" s="95">
        <v>2306900</v>
      </c>
      <c r="AC18" s="10">
        <v>75.33</v>
      </c>
      <c r="AD18" s="2">
        <f t="shared" si="0"/>
        <v>1.2399999999999949</v>
      </c>
      <c r="AE18" s="138">
        <f t="shared" si="1"/>
        <v>1.1140939597315436E-2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75.33</v>
      </c>
      <c r="Y19" s="10">
        <v>75.59</v>
      </c>
      <c r="Z19" s="10">
        <v>74.31</v>
      </c>
      <c r="AA19" s="10">
        <v>74.5</v>
      </c>
      <c r="AB19" s="95">
        <v>1921000</v>
      </c>
      <c r="AC19" s="10">
        <v>74.5</v>
      </c>
      <c r="AD19" s="2">
        <f t="shared" si="0"/>
        <v>1.2800000000000011</v>
      </c>
      <c r="AE19" s="138">
        <f t="shared" si="1"/>
        <v>-1.4941160914980767E-2</v>
      </c>
    </row>
    <row r="20" spans="1:31" x14ac:dyDescent="0.25">
      <c r="W20" s="133">
        <v>42739</v>
      </c>
      <c r="X20" s="10">
        <v>74.5</v>
      </c>
      <c r="Y20" s="10">
        <v>75.69</v>
      </c>
      <c r="Z20" s="10">
        <v>74.5</v>
      </c>
      <c r="AA20" s="10">
        <v>75.63</v>
      </c>
      <c r="AB20" s="95">
        <v>2461500</v>
      </c>
      <c r="AC20" s="10">
        <v>75.63</v>
      </c>
      <c r="AD20" s="2">
        <f t="shared" si="0"/>
        <v>1.1899999999999977</v>
      </c>
      <c r="AE20" s="138">
        <f t="shared" si="1"/>
        <v>1.5440386680988016E-2</v>
      </c>
    </row>
    <row r="21" spans="1:31" x14ac:dyDescent="0.25">
      <c r="W21" s="133">
        <v>42738</v>
      </c>
      <c r="X21" s="10">
        <v>71.989999999999995</v>
      </c>
      <c r="Y21" s="10">
        <v>74.75</v>
      </c>
      <c r="Z21" s="10">
        <v>71.900000000000006</v>
      </c>
      <c r="AA21" s="10">
        <v>74.48</v>
      </c>
      <c r="AB21" s="95">
        <v>4459400</v>
      </c>
      <c r="AC21" s="10">
        <v>74.48</v>
      </c>
      <c r="AD21" s="2">
        <f t="shared" si="0"/>
        <v>2.8499999999999943</v>
      </c>
      <c r="AE21" s="138">
        <f t="shared" si="1"/>
        <v>3.4875642628873216E-2</v>
      </c>
    </row>
    <row r="22" spans="1:31" x14ac:dyDescent="0.25">
      <c r="W22" s="133">
        <v>42734</v>
      </c>
      <c r="X22" s="10">
        <v>72.33</v>
      </c>
      <c r="Y22" s="10">
        <v>72.61</v>
      </c>
      <c r="Z22" s="10">
        <v>71.72</v>
      </c>
      <c r="AA22" s="10">
        <v>71.97</v>
      </c>
      <c r="AB22" s="95">
        <v>1613100</v>
      </c>
      <c r="AC22" s="10">
        <v>71.97</v>
      </c>
      <c r="AD22" s="2">
        <f t="shared" si="0"/>
        <v>0.89000000000000057</v>
      </c>
      <c r="AE22" s="138">
        <f t="shared" si="1"/>
        <v>-5.2522460262611759E-3</v>
      </c>
    </row>
    <row r="23" spans="1:31" x14ac:dyDescent="0.25">
      <c r="W23" s="133">
        <v>42733</v>
      </c>
      <c r="X23" s="10">
        <v>72.31</v>
      </c>
      <c r="Y23" s="10">
        <v>73.150000000000006</v>
      </c>
      <c r="Z23" s="10">
        <v>72.23</v>
      </c>
      <c r="AA23" s="10">
        <v>72.349999999999994</v>
      </c>
      <c r="AB23" s="95">
        <v>1728400</v>
      </c>
      <c r="AC23" s="10">
        <v>72.349999999999994</v>
      </c>
      <c r="AD23" s="2">
        <f t="shared" si="0"/>
        <v>0.92000000000000171</v>
      </c>
      <c r="AE23" s="138" t="e">
        <f t="shared" si="1"/>
        <v>#DIV/0!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42733</v>
      </c>
      <c r="X24" s="10" t="s">
        <v>236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A25" t="s">
        <v>421</v>
      </c>
      <c r="B25" s="193">
        <v>42754</v>
      </c>
      <c r="C25" s="237">
        <v>25</v>
      </c>
      <c r="D25" s="632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42732</v>
      </c>
      <c r="X25" s="10">
        <v>73.13</v>
      </c>
      <c r="Y25" s="10">
        <v>73.69</v>
      </c>
      <c r="Z25" s="10">
        <v>72.52</v>
      </c>
      <c r="AA25" s="10">
        <v>72.55</v>
      </c>
      <c r="AB25" s="95">
        <v>1514800</v>
      </c>
      <c r="AC25" s="10">
        <v>72.099999999999994</v>
      </c>
      <c r="AD25" s="2">
        <f t="shared" si="0"/>
        <v>1.1700000000000017</v>
      </c>
      <c r="AE25" s="138">
        <f t="shared" si="1"/>
        <v>-7.1605618286975092E-3</v>
      </c>
    </row>
    <row r="26" spans="1:31" x14ac:dyDescent="0.25">
      <c r="A26" t="s">
        <v>467</v>
      </c>
      <c r="B26" s="193">
        <v>42792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42731</v>
      </c>
      <c r="X26" s="10">
        <v>72.92</v>
      </c>
      <c r="Y26" s="10">
        <v>73.650000000000006</v>
      </c>
      <c r="Z26" s="10">
        <v>72.89</v>
      </c>
      <c r="AA26" s="10">
        <v>73.069999999999993</v>
      </c>
      <c r="AB26" s="95">
        <v>1500900</v>
      </c>
      <c r="AC26" s="10">
        <v>72.62</v>
      </c>
      <c r="AD26" s="2">
        <f t="shared" si="0"/>
        <v>0.76000000000000512</v>
      </c>
      <c r="AE26" s="138">
        <f t="shared" si="1"/>
        <v>2.6232224216484745E-3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42727</v>
      </c>
      <c r="X27" s="10">
        <v>72.36</v>
      </c>
      <c r="Y27" s="10">
        <v>73.400000000000006</v>
      </c>
      <c r="Z27" s="10">
        <v>72.099999999999994</v>
      </c>
      <c r="AA27" s="10">
        <v>72.88</v>
      </c>
      <c r="AB27" s="95">
        <v>995700</v>
      </c>
      <c r="AC27" s="10">
        <v>72.430000000000007</v>
      </c>
      <c r="AD27" s="2">
        <f t="shared" si="0"/>
        <v>1.3000000000000114</v>
      </c>
      <c r="AE27" s="138">
        <f t="shared" si="1"/>
        <v>1.0745185598660445E-2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42726</v>
      </c>
      <c r="X28" s="10">
        <v>72.66</v>
      </c>
      <c r="Y28" s="10">
        <v>72.989999999999995</v>
      </c>
      <c r="Z28" s="10">
        <v>71.87</v>
      </c>
      <c r="AA28" s="10">
        <v>72.11</v>
      </c>
      <c r="AB28" s="95">
        <v>1612600</v>
      </c>
      <c r="AC28" s="10">
        <v>71.66</v>
      </c>
      <c r="AD28" s="2">
        <f t="shared" si="0"/>
        <v>1.1199999999999903</v>
      </c>
      <c r="AE28" s="138">
        <f t="shared" si="1"/>
        <v>-7.0666481917694979E-3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42725</v>
      </c>
      <c r="X29" s="10">
        <v>72.489999999999995</v>
      </c>
      <c r="Y29" s="10">
        <v>72.98</v>
      </c>
      <c r="Z29" s="10">
        <v>71.819999999999993</v>
      </c>
      <c r="AA29" s="10">
        <v>72.62</v>
      </c>
      <c r="AB29" s="95">
        <v>3206800</v>
      </c>
      <c r="AC29" s="10">
        <v>72.17</v>
      </c>
      <c r="AD29" s="2">
        <f t="shared" si="0"/>
        <v>1.1600000000000108</v>
      </c>
      <c r="AE29" s="138">
        <f t="shared" si="1"/>
        <v>-1.001371742112489E-2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42724</v>
      </c>
      <c r="X30" s="10">
        <v>73.87</v>
      </c>
      <c r="Y30" s="10">
        <v>74.28</v>
      </c>
      <c r="Z30" s="10">
        <v>72.97</v>
      </c>
      <c r="AA30" s="10">
        <v>73.349999999999994</v>
      </c>
      <c r="AB30" s="95">
        <v>2397300</v>
      </c>
      <c r="AC30" s="10">
        <v>72.900000000000006</v>
      </c>
      <c r="AD30" s="2">
        <f t="shared" si="0"/>
        <v>1.3100000000000023</v>
      </c>
      <c r="AE30" s="138">
        <f t="shared" si="1"/>
        <v>-4.642271982523094E-3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42723</v>
      </c>
      <c r="X31" s="10">
        <v>73.77</v>
      </c>
      <c r="Y31" s="10">
        <v>74.319999999999993</v>
      </c>
      <c r="Z31" s="10">
        <v>73.11</v>
      </c>
      <c r="AA31" s="10">
        <v>73.7</v>
      </c>
      <c r="AB31" s="95">
        <v>2936500</v>
      </c>
      <c r="AC31" s="10">
        <v>73.239999999999995</v>
      </c>
      <c r="AD31" s="2">
        <f t="shared" si="0"/>
        <v>1.2099999999999937</v>
      </c>
      <c r="AE31" s="138">
        <f t="shared" si="1"/>
        <v>-8.1855388813101282E-4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42720</v>
      </c>
      <c r="X32" s="10">
        <v>73.290000000000006</v>
      </c>
      <c r="Y32" s="10">
        <v>73.87</v>
      </c>
      <c r="Z32" s="10">
        <v>72.95</v>
      </c>
      <c r="AA32" s="10">
        <v>73.760000000000005</v>
      </c>
      <c r="AB32" s="95">
        <v>3726900</v>
      </c>
      <c r="AC32" s="10">
        <v>73.3</v>
      </c>
      <c r="AD32" s="2">
        <f t="shared" si="0"/>
        <v>0.92000000000000171</v>
      </c>
      <c r="AE32" s="138">
        <f t="shared" si="1"/>
        <v>1.0337698139214258E-2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42719</v>
      </c>
      <c r="X33" s="10">
        <v>72.5</v>
      </c>
      <c r="Y33" s="10">
        <v>73.209999999999994</v>
      </c>
      <c r="Z33" s="10">
        <v>71.97</v>
      </c>
      <c r="AA33" s="10">
        <v>73</v>
      </c>
      <c r="AB33" s="95">
        <v>3210000</v>
      </c>
      <c r="AC33" s="10">
        <v>72.55</v>
      </c>
      <c r="AD33" s="2">
        <f t="shared" si="0"/>
        <v>1.2399999999999949</v>
      </c>
      <c r="AE33" s="138">
        <f t="shared" si="1"/>
        <v>7.3590669258538632E-3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42718</v>
      </c>
      <c r="X34" s="10">
        <v>73.739999999999995</v>
      </c>
      <c r="Y34" s="10">
        <v>73.930000000000007</v>
      </c>
      <c r="Z34" s="10">
        <v>72.13</v>
      </c>
      <c r="AA34" s="10">
        <v>72.47</v>
      </c>
      <c r="AB34" s="95">
        <v>2523700</v>
      </c>
      <c r="AC34" s="10">
        <v>72.02</v>
      </c>
      <c r="AD34" s="2">
        <f t="shared" si="0"/>
        <v>1.8000000000000114</v>
      </c>
      <c r="AE34" s="138">
        <f t="shared" si="1"/>
        <v>-1.7328421339882771E-2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42717</v>
      </c>
      <c r="X35" s="10">
        <v>73.61</v>
      </c>
      <c r="Y35" s="10">
        <v>74.09</v>
      </c>
      <c r="Z35" s="10">
        <v>73.25</v>
      </c>
      <c r="AA35" s="10">
        <v>73.75</v>
      </c>
      <c r="AB35" s="95">
        <v>2548900</v>
      </c>
      <c r="AC35" s="10">
        <v>73.290000000000006</v>
      </c>
      <c r="AD35" s="2">
        <f t="shared" si="0"/>
        <v>0.84000000000000341</v>
      </c>
      <c r="AE35" s="138">
        <f t="shared" si="1"/>
        <v>3.5601807476379754E-3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42716</v>
      </c>
      <c r="X36" s="10">
        <v>72.900000000000006</v>
      </c>
      <c r="Y36" s="10">
        <v>73.7</v>
      </c>
      <c r="Z36" s="10">
        <v>72.62</v>
      </c>
      <c r="AA36" s="10">
        <v>73.48</v>
      </c>
      <c r="AB36" s="95">
        <v>2447600</v>
      </c>
      <c r="AC36" s="10">
        <v>73.03</v>
      </c>
      <c r="AD36" s="2">
        <f t="shared" si="0"/>
        <v>1.0799999999999983</v>
      </c>
      <c r="AE36" s="138">
        <f t="shared" si="1"/>
        <v>6.0614409698305227E-3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42713</v>
      </c>
      <c r="X37" s="10">
        <v>71.13</v>
      </c>
      <c r="Y37" s="10">
        <v>73.290000000000006</v>
      </c>
      <c r="Z37" s="10">
        <v>71.099999999999994</v>
      </c>
      <c r="AA37" s="10">
        <v>73.040000000000006</v>
      </c>
      <c r="AB37" s="95">
        <v>3048200</v>
      </c>
      <c r="AC37" s="10">
        <v>72.59</v>
      </c>
      <c r="AD37" s="2">
        <f t="shared" si="0"/>
        <v>2.1900000000000119</v>
      </c>
      <c r="AE37" s="138">
        <f t="shared" si="1"/>
        <v>2.7168529786330886E-2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42712</v>
      </c>
      <c r="X38" s="10">
        <v>70.569999999999993</v>
      </c>
      <c r="Y38" s="10">
        <v>71.37</v>
      </c>
      <c r="Z38" s="10">
        <v>70.06</v>
      </c>
      <c r="AA38" s="10">
        <v>71.11</v>
      </c>
      <c r="AB38" s="95">
        <v>2362300</v>
      </c>
      <c r="AC38" s="10">
        <v>70.67</v>
      </c>
      <c r="AD38" s="2">
        <f t="shared" si="0"/>
        <v>1.3100000000000023</v>
      </c>
      <c r="AE38" s="138">
        <f t="shared" si="1"/>
        <v>8.70682272337997E-3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42711</v>
      </c>
      <c r="X39" s="10">
        <v>70.2</v>
      </c>
      <c r="Y39" s="10">
        <v>70.63</v>
      </c>
      <c r="Z39" s="10">
        <v>68.599999999999994</v>
      </c>
      <c r="AA39" s="10">
        <v>70.5</v>
      </c>
      <c r="AB39" s="95">
        <v>5534500</v>
      </c>
      <c r="AC39" s="10">
        <v>70.06</v>
      </c>
      <c r="AD39" s="2">
        <f t="shared" si="0"/>
        <v>2.0300000000000011</v>
      </c>
      <c r="AE39" s="138">
        <f t="shared" si="1"/>
        <v>-1.2961397576782163E-2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6" t="s">
        <v>78</v>
      </c>
      <c r="P40" s="636"/>
      <c r="W40" s="133">
        <v>42710</v>
      </c>
      <c r="X40" s="10">
        <v>72.010000000000005</v>
      </c>
      <c r="Y40" s="10">
        <v>72.16</v>
      </c>
      <c r="Z40" s="10">
        <v>70.72</v>
      </c>
      <c r="AA40" s="10">
        <v>71.42</v>
      </c>
      <c r="AB40" s="95">
        <v>2726200</v>
      </c>
      <c r="AC40" s="10">
        <v>70.98</v>
      </c>
      <c r="AD40" s="2">
        <f t="shared" si="0"/>
        <v>1.4399999999999977</v>
      </c>
      <c r="AE40" s="138">
        <f t="shared" si="1"/>
        <v>-9.351011863224068E-3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82.885000000000005</v>
      </c>
      <c r="Q41" s="2"/>
      <c r="W41" s="133">
        <v>42709</v>
      </c>
      <c r="X41" s="10">
        <v>70.959999999999994</v>
      </c>
      <c r="Y41" s="10">
        <v>72.150000000000006</v>
      </c>
      <c r="Z41" s="10">
        <v>70.739999999999995</v>
      </c>
      <c r="AA41" s="10">
        <v>72.099999999999994</v>
      </c>
      <c r="AB41" s="95">
        <v>3302600</v>
      </c>
      <c r="AC41" s="10">
        <v>71.650000000000006</v>
      </c>
      <c r="AD41" s="2">
        <f t="shared" si="0"/>
        <v>1.4100000000000108</v>
      </c>
      <c r="AE41" s="138">
        <f t="shared" si="1"/>
        <v>1.7900269924705281E-2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7">O42*$Q$4</f>
        <v>82.131500000000003</v>
      </c>
      <c r="Q42" s="2"/>
      <c r="T42" s="91" t="s">
        <v>113</v>
      </c>
      <c r="W42" s="133">
        <v>42706</v>
      </c>
      <c r="X42" s="10">
        <v>71.19</v>
      </c>
      <c r="Y42" s="10">
        <v>71.680000000000007</v>
      </c>
      <c r="Z42" s="10">
        <v>70.739999999999995</v>
      </c>
      <c r="AA42" s="10">
        <v>70.83</v>
      </c>
      <c r="AB42" s="95">
        <v>2362700</v>
      </c>
      <c r="AC42" s="10">
        <v>70.39</v>
      </c>
      <c r="AD42" s="2">
        <f t="shared" si="0"/>
        <v>0.94000000000001194</v>
      </c>
      <c r="AE42" s="138">
        <f t="shared" si="1"/>
        <v>-1.4186409419775226E-3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7"/>
        <v>81.378</v>
      </c>
      <c r="Q43" s="2"/>
      <c r="T43" s="128" t="s">
        <v>98</v>
      </c>
      <c r="U43" s="98">
        <v>74.959999999999994</v>
      </c>
      <c r="W43" s="133">
        <v>42705</v>
      </c>
      <c r="X43" s="10">
        <v>70.94</v>
      </c>
      <c r="Y43" s="10">
        <v>71.89</v>
      </c>
      <c r="Z43" s="10">
        <v>70.66</v>
      </c>
      <c r="AA43" s="10">
        <v>70.930000000000007</v>
      </c>
      <c r="AB43" s="95">
        <v>3332200</v>
      </c>
      <c r="AC43" s="10">
        <v>70.489999999999995</v>
      </c>
      <c r="AD43" s="2">
        <f t="shared" si="0"/>
        <v>1.230000000000004</v>
      </c>
      <c r="AE43" s="138">
        <f t="shared" si="1"/>
        <v>-1.1336261867649355E-3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7"/>
        <v>80.624499999999998</v>
      </c>
      <c r="Q44" s="2"/>
      <c r="T44" s="93" t="s">
        <v>99</v>
      </c>
      <c r="U44" s="88">
        <v>74.430000000000007</v>
      </c>
      <c r="W44" s="133">
        <v>42704</v>
      </c>
      <c r="X44" s="10">
        <v>71.02</v>
      </c>
      <c r="Y44" s="10">
        <v>71.569999999999993</v>
      </c>
      <c r="Z44" s="10">
        <v>70.77</v>
      </c>
      <c r="AA44" s="10">
        <v>71.010000000000005</v>
      </c>
      <c r="AB44" s="95">
        <v>4885600</v>
      </c>
      <c r="AC44" s="10">
        <v>70.569999999999993</v>
      </c>
      <c r="AD44" s="2">
        <f t="shared" si="0"/>
        <v>0.79999999999999716</v>
      </c>
      <c r="AE44" s="138">
        <f t="shared" si="1"/>
        <v>2.8348688873136574E-4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7"/>
        <v>79.870999999999995</v>
      </c>
      <c r="Q45" s="2"/>
      <c r="T45" s="93" t="s">
        <v>100</v>
      </c>
      <c r="U45" s="88" t="s">
        <v>129</v>
      </c>
      <c r="W45" s="133">
        <v>42703</v>
      </c>
      <c r="X45" s="10">
        <v>71.510000000000005</v>
      </c>
      <c r="Y45" s="10">
        <v>71.78</v>
      </c>
      <c r="Z45" s="10">
        <v>70.44</v>
      </c>
      <c r="AA45" s="10">
        <v>70.989999999999995</v>
      </c>
      <c r="AB45" s="95">
        <v>4099200</v>
      </c>
      <c r="AC45" s="10">
        <v>70.55</v>
      </c>
      <c r="AD45" s="2">
        <f t="shared" si="0"/>
        <v>1.3400000000000034</v>
      </c>
      <c r="AE45" s="138">
        <f t="shared" si="1"/>
        <v>-8.1540840714184881E-3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7"/>
        <v>79.117499999999993</v>
      </c>
      <c r="Q46" s="2"/>
      <c r="T46" s="93" t="s">
        <v>101</v>
      </c>
      <c r="U46" s="88" t="s">
        <v>129</v>
      </c>
      <c r="W46" s="133">
        <v>42702</v>
      </c>
      <c r="X46" s="10">
        <v>71.33</v>
      </c>
      <c r="Y46" s="10">
        <v>71.95</v>
      </c>
      <c r="Z46" s="10">
        <v>70.900000000000006</v>
      </c>
      <c r="AA46" s="10">
        <v>71.569999999999993</v>
      </c>
      <c r="AB46" s="95">
        <v>3038700</v>
      </c>
      <c r="AC46" s="10">
        <v>71.13</v>
      </c>
      <c r="AD46" s="2">
        <f t="shared" si="0"/>
        <v>1.0499999999999972</v>
      </c>
      <c r="AE46" s="138">
        <f t="shared" si="1"/>
        <v>6.5091269279751174E-3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7"/>
        <v>78.36399999999999</v>
      </c>
      <c r="Q47" s="2"/>
      <c r="T47" s="93" t="s">
        <v>102</v>
      </c>
      <c r="U47" s="88">
        <v>80.33</v>
      </c>
      <c r="W47" s="133">
        <v>42699</v>
      </c>
      <c r="X47" s="10">
        <v>70.959999999999994</v>
      </c>
      <c r="Y47" s="10">
        <v>71.84</v>
      </c>
      <c r="Z47" s="10">
        <v>70.37</v>
      </c>
      <c r="AA47" s="10">
        <v>71.11</v>
      </c>
      <c r="AB47" s="95">
        <v>1035100</v>
      </c>
      <c r="AC47" s="10">
        <v>70.67</v>
      </c>
      <c r="AD47" s="2">
        <f t="shared" si="0"/>
        <v>1.4699999999999989</v>
      </c>
      <c r="AE47" s="138">
        <f t="shared" si="1"/>
        <v>7.9874482955355486E-3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7"/>
        <v>77.610500000000002</v>
      </c>
      <c r="Q48" s="2"/>
      <c r="T48" s="93" t="s">
        <v>103</v>
      </c>
      <c r="U48" s="88">
        <v>0.77718399999999999</v>
      </c>
      <c r="W48" s="133">
        <v>42697</v>
      </c>
      <c r="X48" s="10">
        <v>69.790000000000006</v>
      </c>
      <c r="Y48" s="10">
        <v>70.58</v>
      </c>
      <c r="Z48" s="10">
        <v>69.64</v>
      </c>
      <c r="AA48" s="10">
        <v>70.55</v>
      </c>
      <c r="AB48" s="95">
        <v>1806400</v>
      </c>
      <c r="AC48" s="10">
        <v>70.11</v>
      </c>
      <c r="AD48" s="2">
        <f t="shared" si="0"/>
        <v>0.93999999999999773</v>
      </c>
      <c r="AE48" s="138">
        <f t="shared" si="1"/>
        <v>5.8823529411764497E-3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7"/>
        <v>76.856999999999999</v>
      </c>
      <c r="Q49" s="2"/>
      <c r="T49" s="93" t="s">
        <v>104</v>
      </c>
      <c r="U49" s="88" t="s">
        <v>396</v>
      </c>
      <c r="W49" s="133">
        <v>42696</v>
      </c>
      <c r="X49" s="10">
        <v>70.16</v>
      </c>
      <c r="Y49" s="10">
        <v>70.41</v>
      </c>
      <c r="Z49" s="10">
        <v>69.349999999999994</v>
      </c>
      <c r="AA49" s="10">
        <v>70.13</v>
      </c>
      <c r="AB49" s="95">
        <v>2747600</v>
      </c>
      <c r="AC49" s="10">
        <v>69.7</v>
      </c>
      <c r="AD49" s="2">
        <f t="shared" si="0"/>
        <v>1.0600000000000023</v>
      </c>
      <c r="AE49" s="138">
        <f t="shared" si="1"/>
        <v>-1.7187052420508664E-3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7"/>
        <v>76.103499999999997</v>
      </c>
      <c r="Q50" s="2"/>
      <c r="T50" s="93"/>
      <c r="U50" s="88"/>
      <c r="W50" s="133">
        <v>42695</v>
      </c>
      <c r="X50" s="10">
        <v>70.849999999999994</v>
      </c>
      <c r="Y50" s="10">
        <v>71.17</v>
      </c>
      <c r="Z50" s="10">
        <v>69.95</v>
      </c>
      <c r="AA50" s="10">
        <v>70.25</v>
      </c>
      <c r="AB50" s="95">
        <v>3712800</v>
      </c>
      <c r="AC50" s="10">
        <v>69.819999999999993</v>
      </c>
      <c r="AD50" s="2">
        <f t="shared" si="0"/>
        <v>1.2199999999999989</v>
      </c>
      <c r="AE50" s="138">
        <f t="shared" si="1"/>
        <v>-7.2515285084602255E-3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7"/>
        <v>75.349999999999994</v>
      </c>
      <c r="Q51" s="2"/>
      <c r="T51" s="93" t="s">
        <v>105</v>
      </c>
      <c r="U51" s="88" t="s">
        <v>643</v>
      </c>
      <c r="W51" s="133">
        <v>42692</v>
      </c>
      <c r="X51" s="10">
        <v>71.53</v>
      </c>
      <c r="Y51" s="10">
        <v>71.59</v>
      </c>
      <c r="Z51" s="10">
        <v>70.650000000000006</v>
      </c>
      <c r="AA51" s="10">
        <v>70.77</v>
      </c>
      <c r="AB51" s="95">
        <v>2653000</v>
      </c>
      <c r="AC51" s="10">
        <v>70.33</v>
      </c>
      <c r="AD51" s="2">
        <f t="shared" si="0"/>
        <v>0.93999999999999773</v>
      </c>
      <c r="AE51" s="138">
        <f t="shared" si="1"/>
        <v>-1.2219101123595588E-2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7"/>
        <v>74.596499999999992</v>
      </c>
      <c r="Q52" s="2"/>
      <c r="T52" s="93" t="s">
        <v>106</v>
      </c>
      <c r="U52" s="88" t="s">
        <v>388</v>
      </c>
      <c r="W52" s="133">
        <v>42691</v>
      </c>
      <c r="X52" s="10">
        <v>71.19</v>
      </c>
      <c r="Y52" s="10">
        <v>72.09</v>
      </c>
      <c r="Z52" s="10">
        <v>70.989999999999995</v>
      </c>
      <c r="AA52" s="10">
        <v>71.64</v>
      </c>
      <c r="AB52" s="95">
        <v>2355800</v>
      </c>
      <c r="AC52" s="10">
        <v>71.2</v>
      </c>
      <c r="AD52" s="2">
        <f t="shared" si="0"/>
        <v>1.1000000000000085</v>
      </c>
      <c r="AE52" s="138">
        <f t="shared" si="1"/>
        <v>1.1507316380167776E-2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7"/>
        <v>73.842999999999989</v>
      </c>
      <c r="Q53" s="2"/>
      <c r="T53" s="93" t="s">
        <v>107</v>
      </c>
      <c r="U53" s="90">
        <v>2569333</v>
      </c>
      <c r="W53" s="133">
        <v>42690</v>
      </c>
      <c r="X53" s="10">
        <v>71.13</v>
      </c>
      <c r="Y53" s="10">
        <v>71.959999999999994</v>
      </c>
      <c r="Z53" s="10">
        <v>70.67</v>
      </c>
      <c r="AA53" s="10">
        <v>70.83</v>
      </c>
      <c r="AB53" s="95">
        <v>2491300</v>
      </c>
      <c r="AC53" s="10">
        <v>70.39</v>
      </c>
      <c r="AD53" s="2">
        <f t="shared" si="0"/>
        <v>1.289999999999992</v>
      </c>
      <c r="AE53" s="138">
        <f t="shared" si="1"/>
        <v>-7.8928823114869928E-3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7"/>
        <v>73.089499999999987</v>
      </c>
      <c r="T54" s="93" t="s">
        <v>110</v>
      </c>
      <c r="U54" s="90">
        <v>2993210</v>
      </c>
      <c r="W54" s="133">
        <v>42689</v>
      </c>
      <c r="X54" s="10">
        <v>72.53</v>
      </c>
      <c r="Y54" s="10">
        <v>72.819999999999993</v>
      </c>
      <c r="Z54" s="10">
        <v>71.2</v>
      </c>
      <c r="AA54" s="10">
        <v>71.39</v>
      </c>
      <c r="AB54" s="95">
        <v>4890400</v>
      </c>
      <c r="AC54" s="10">
        <v>70.95</v>
      </c>
      <c r="AD54" s="2">
        <f t="shared" si="0"/>
        <v>1.6199999999999903</v>
      </c>
      <c r="AE54" s="138">
        <f t="shared" si="1"/>
        <v>-1.3212795549374157E-2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7"/>
        <v>72.335999999999999</v>
      </c>
      <c r="T55" s="93" t="s">
        <v>108</v>
      </c>
      <c r="U55" s="88" t="s">
        <v>644</v>
      </c>
      <c r="W55" s="133">
        <v>42688</v>
      </c>
      <c r="X55" s="10">
        <v>71.45</v>
      </c>
      <c r="Y55" s="10">
        <v>72.81</v>
      </c>
      <c r="Z55" s="10">
        <v>71.16</v>
      </c>
      <c r="AA55" s="10">
        <v>72.349999999999994</v>
      </c>
      <c r="AB55" s="95">
        <v>3144400</v>
      </c>
      <c r="AC55" s="10">
        <v>71.900000000000006</v>
      </c>
      <c r="AD55" s="2">
        <f t="shared" si="0"/>
        <v>1.6500000000000057</v>
      </c>
      <c r="AE55" s="138">
        <f t="shared" si="1"/>
        <v>1.3675454673621967E-2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7"/>
        <v>71.582499999999996</v>
      </c>
      <c r="T56" s="93" t="s">
        <v>111</v>
      </c>
      <c r="U56" s="88">
        <v>18.239999999999998</v>
      </c>
      <c r="W56" s="133">
        <v>42685</v>
      </c>
      <c r="X56" s="10">
        <v>71.42</v>
      </c>
      <c r="Y56" s="10">
        <v>71.86</v>
      </c>
      <c r="Z56" s="10">
        <v>70.39</v>
      </c>
      <c r="AA56" s="10">
        <v>71.37</v>
      </c>
      <c r="AB56" s="95">
        <v>3162400</v>
      </c>
      <c r="AC56" s="10">
        <v>70.930000000000007</v>
      </c>
      <c r="AD56" s="2">
        <f t="shared" si="0"/>
        <v>1.4699999999999989</v>
      </c>
      <c r="AE56" s="138">
        <f t="shared" si="1"/>
        <v>-4.9102132435464574E-3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7"/>
        <v>70.828999999999994</v>
      </c>
      <c r="T57" s="93" t="s">
        <v>112</v>
      </c>
      <c r="U57" s="88">
        <v>4.13</v>
      </c>
      <c r="W57" s="133">
        <v>42684</v>
      </c>
      <c r="X57" s="10">
        <v>69.760000000000005</v>
      </c>
      <c r="Y57" s="10">
        <v>71.97</v>
      </c>
      <c r="Z57" s="10">
        <v>69.760000000000005</v>
      </c>
      <c r="AA57" s="10">
        <v>71.72</v>
      </c>
      <c r="AB57" s="95">
        <v>5995300</v>
      </c>
      <c r="AC57" s="10">
        <v>71.28</v>
      </c>
      <c r="AD57" s="2">
        <f t="shared" si="0"/>
        <v>2.2099999999999937</v>
      </c>
      <c r="AE57" s="138">
        <f t="shared" si="1"/>
        <v>3.5745422842197172E-2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7"/>
        <v>70.075500000000005</v>
      </c>
      <c r="T58" s="93" t="s">
        <v>109</v>
      </c>
      <c r="U58" s="88" t="s">
        <v>645</v>
      </c>
      <c r="W58" s="133">
        <v>42683</v>
      </c>
      <c r="X58" s="10">
        <v>68.53</v>
      </c>
      <c r="Y58" s="10">
        <v>71.72</v>
      </c>
      <c r="Z58" s="10">
        <v>65.72</v>
      </c>
      <c r="AA58" s="10">
        <v>69.25</v>
      </c>
      <c r="AB58" s="95">
        <v>6758500</v>
      </c>
      <c r="AC58" s="10">
        <v>68.819999999999993</v>
      </c>
      <c r="AD58" s="2">
        <f t="shared" si="0"/>
        <v>6</v>
      </c>
      <c r="AE58" s="138">
        <f t="shared" si="1"/>
        <v>5.9584295612009175E-2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7"/>
        <v>69.322000000000003</v>
      </c>
      <c r="W59" s="133">
        <v>42682</v>
      </c>
      <c r="X59" s="10">
        <v>64.459999999999994</v>
      </c>
      <c r="Y59" s="10">
        <v>65.64</v>
      </c>
      <c r="Z59" s="10">
        <v>62.7</v>
      </c>
      <c r="AA59" s="10">
        <v>65.349999999999994</v>
      </c>
      <c r="AB59" s="95">
        <v>5774700</v>
      </c>
      <c r="AC59" s="10">
        <v>64.95</v>
      </c>
      <c r="AD59" s="2">
        <f t="shared" si="0"/>
        <v>2.9399999999999977</v>
      </c>
      <c r="AE59" s="138">
        <f t="shared" si="1"/>
        <v>-9.7575849977130646E-3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7"/>
        <v>68.5685</v>
      </c>
      <c r="W60" s="133">
        <v>42681</v>
      </c>
      <c r="X60" s="10">
        <v>66.23</v>
      </c>
      <c r="Y60" s="10">
        <v>66.39</v>
      </c>
      <c r="Z60" s="10">
        <v>65.38</v>
      </c>
      <c r="AA60" s="10">
        <v>66</v>
      </c>
      <c r="AB60" s="95">
        <v>3356900</v>
      </c>
      <c r="AC60" s="10">
        <v>65.59</v>
      </c>
      <c r="AD60" s="2">
        <f t="shared" si="0"/>
        <v>1.0100000000000051</v>
      </c>
      <c r="AE60" s="138">
        <f t="shared" si="1"/>
        <v>1.2660182183109603E-2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7"/>
        <v>67.814999999999998</v>
      </c>
      <c r="W61" s="133">
        <v>42678</v>
      </c>
      <c r="X61" s="10">
        <v>65.58</v>
      </c>
      <c r="Y61" s="10">
        <v>66.010000000000005</v>
      </c>
      <c r="Z61" s="10">
        <v>64.77</v>
      </c>
      <c r="AA61" s="10">
        <v>65.17</v>
      </c>
      <c r="AB61" s="95">
        <v>5803600</v>
      </c>
      <c r="AC61" s="10">
        <v>64.77</v>
      </c>
      <c r="AD61" s="2">
        <f t="shared" si="0"/>
        <v>1.2400000000000091</v>
      </c>
      <c r="AE61" s="138">
        <f t="shared" si="1"/>
        <v>-3.2317636195753341E-3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42677</v>
      </c>
      <c r="X62" s="10">
        <v>69.010000000000005</v>
      </c>
      <c r="Y62" s="10">
        <v>69.55</v>
      </c>
      <c r="Z62" s="10">
        <v>65.02</v>
      </c>
      <c r="AA62" s="10">
        <v>65.38</v>
      </c>
      <c r="AB62" s="95">
        <v>5542100</v>
      </c>
      <c r="AC62" s="10">
        <v>64.98</v>
      </c>
      <c r="AD62" s="2">
        <f t="shared" si="0"/>
        <v>4.5300000000000011</v>
      </c>
      <c r="AE62" s="138">
        <f t="shared" si="1"/>
        <v>-4.777256740914404E-2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42676</v>
      </c>
      <c r="X63" s="10">
        <v>67.09</v>
      </c>
      <c r="Y63" s="10">
        <v>68.95</v>
      </c>
      <c r="Z63" s="10">
        <v>66.92</v>
      </c>
      <c r="AA63" s="10">
        <v>68.66</v>
      </c>
      <c r="AB63" s="95">
        <v>4877800</v>
      </c>
      <c r="AC63" s="10">
        <v>68.239999999999995</v>
      </c>
      <c r="AD63" s="2">
        <f t="shared" si="0"/>
        <v>2.0300000000000011</v>
      </c>
      <c r="AE63" s="138">
        <f t="shared" si="1"/>
        <v>2.6474127557159832E-2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42675</v>
      </c>
      <c r="X64" s="10">
        <v>68.53</v>
      </c>
      <c r="Y64" s="10">
        <v>68.900000000000006</v>
      </c>
      <c r="Z64" s="10">
        <v>66.33</v>
      </c>
      <c r="AA64" s="10">
        <v>66.89</v>
      </c>
      <c r="AB64" s="95">
        <v>6047400</v>
      </c>
      <c r="AC64" s="10">
        <v>66.48</v>
      </c>
      <c r="AD64" s="2">
        <f t="shared" si="0"/>
        <v>2.5700000000000074</v>
      </c>
      <c r="AE64" s="138">
        <f t="shared" si="1"/>
        <v>-2.6076765309112182E-2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42674</v>
      </c>
      <c r="X65" s="10">
        <v>68.53</v>
      </c>
      <c r="Y65" s="10">
        <v>71.13</v>
      </c>
      <c r="Z65" s="10">
        <v>67.84</v>
      </c>
      <c r="AA65" s="10">
        <v>68.69</v>
      </c>
      <c r="AB65" s="95">
        <v>7407200</v>
      </c>
      <c r="AC65" s="10">
        <v>68.260000000000005</v>
      </c>
      <c r="AD65" s="2">
        <f t="shared" si="0"/>
        <v>3.289999999999992</v>
      </c>
      <c r="AE65" s="138">
        <f t="shared" si="1"/>
        <v>1.7590936195587492E-2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42671</v>
      </c>
      <c r="X66" s="10">
        <v>65.069999999999993</v>
      </c>
      <c r="Y66" s="10">
        <v>68.900000000000006</v>
      </c>
      <c r="Z66" s="10">
        <v>63.26</v>
      </c>
      <c r="AA66" s="10">
        <v>67.5</v>
      </c>
      <c r="AB66" s="95">
        <v>13666700</v>
      </c>
      <c r="AC66" s="10">
        <v>67.08</v>
      </c>
      <c r="AD66" s="2">
        <f t="shared" si="0"/>
        <v>5.6400000000000077</v>
      </c>
      <c r="AE66" s="138">
        <f t="shared" si="1"/>
        <v>-9.7659402744148527E-2</v>
      </c>
    </row>
    <row r="67" spans="1:31" x14ac:dyDescent="0.25">
      <c r="L67" t="s">
        <v>65</v>
      </c>
      <c r="M67" s="2">
        <f>M85+K85-F85</f>
        <v>660.56999999999971</v>
      </c>
      <c r="W67" s="133">
        <v>42670</v>
      </c>
      <c r="X67" s="10">
        <v>74.69</v>
      </c>
      <c r="Y67" s="10">
        <v>75.180000000000007</v>
      </c>
      <c r="Z67" s="10">
        <v>74.3</v>
      </c>
      <c r="AA67" s="10">
        <v>74.8</v>
      </c>
      <c r="AB67" s="95">
        <v>1757000</v>
      </c>
      <c r="AC67" s="10">
        <v>74.34</v>
      </c>
      <c r="AD67" s="2">
        <f>Y67-Z67</f>
        <v>0.88000000000000966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42669</v>
      </c>
      <c r="X68" s="10">
        <v>74.56</v>
      </c>
      <c r="Y68" s="10">
        <v>74.87</v>
      </c>
      <c r="Z68" s="10">
        <v>73.5</v>
      </c>
      <c r="AA68" s="10">
        <v>74.400000000000006</v>
      </c>
      <c r="AB68" s="95">
        <v>2151600</v>
      </c>
      <c r="AC68" s="10">
        <v>73.94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8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8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8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9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9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9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9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9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9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9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10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42766</v>
      </c>
      <c r="X2" s="10">
        <v>47.79</v>
      </c>
      <c r="Y2" s="10">
        <v>47.83</v>
      </c>
      <c r="Z2" s="10">
        <v>46.57</v>
      </c>
      <c r="AA2" s="10">
        <v>47.24</v>
      </c>
      <c r="AB2" s="95">
        <v>12442900</v>
      </c>
      <c r="AC2" s="10">
        <v>47.24</v>
      </c>
      <c r="AD2" s="2">
        <f>Y2-Z2</f>
        <v>1.259999999999998</v>
      </c>
      <c r="AE2" s="138">
        <f>AC2/AC3-1</f>
        <v>-9.0203482273967239E-3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47.26</v>
      </c>
      <c r="T3" s="1">
        <v>42565</v>
      </c>
      <c r="U3" t="s">
        <v>244</v>
      </c>
      <c r="W3" s="133">
        <v>42765</v>
      </c>
      <c r="X3" s="10">
        <v>48.95</v>
      </c>
      <c r="Y3" s="10">
        <v>48.95</v>
      </c>
      <c r="Z3" s="10">
        <v>47.54</v>
      </c>
      <c r="AA3" s="10">
        <v>47.67</v>
      </c>
      <c r="AB3" s="95">
        <v>12498600</v>
      </c>
      <c r="AC3" s="10">
        <v>47.67</v>
      </c>
      <c r="AD3" s="2">
        <f t="shared" ref="AD3:AD66" si="0">Y3-Z3</f>
        <v>1.4100000000000037</v>
      </c>
      <c r="AE3" s="138">
        <f t="shared" ref="AE3:AE66" si="1">AC3/AC4-1</f>
        <v>-4.0845070422535268E-2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47.26</v>
      </c>
      <c r="R4" s="530">
        <v>4.0000000000000002E-4</v>
      </c>
      <c r="T4" s="518">
        <v>42568</v>
      </c>
      <c r="U4" t="s">
        <v>256</v>
      </c>
      <c r="W4" s="133">
        <v>42762</v>
      </c>
      <c r="X4" s="10">
        <v>51</v>
      </c>
      <c r="Y4" s="10">
        <v>51.12</v>
      </c>
      <c r="Z4" s="10">
        <v>49.57</v>
      </c>
      <c r="AA4" s="10">
        <v>49.7</v>
      </c>
      <c r="AB4" s="95">
        <v>6796900</v>
      </c>
      <c r="AC4" s="10">
        <v>49.7</v>
      </c>
      <c r="AD4" s="2">
        <f t="shared" si="0"/>
        <v>1.5499999999999972</v>
      </c>
      <c r="AE4" s="138">
        <f t="shared" si="1"/>
        <v>-2.3575638506876162E-2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42761</v>
      </c>
      <c r="X5" s="10">
        <v>50.69</v>
      </c>
      <c r="Y5" s="10">
        <v>51.54</v>
      </c>
      <c r="Z5" s="10">
        <v>50.56</v>
      </c>
      <c r="AA5" s="10">
        <v>50.9</v>
      </c>
      <c r="AB5" s="95">
        <v>8836000</v>
      </c>
      <c r="AC5" s="10">
        <v>50.9</v>
      </c>
      <c r="AD5" s="2">
        <f t="shared" si="0"/>
        <v>0.97999999999999687</v>
      </c>
      <c r="AE5" s="138">
        <f t="shared" si="1"/>
        <v>1.414624427176725E-2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42760</v>
      </c>
      <c r="X6" s="10">
        <v>49.99</v>
      </c>
      <c r="Y6" s="10">
        <v>50.43</v>
      </c>
      <c r="Z6" s="10">
        <v>49.81</v>
      </c>
      <c r="AA6" s="10">
        <v>50.19</v>
      </c>
      <c r="AB6" s="95">
        <v>7983700</v>
      </c>
      <c r="AC6" s="10">
        <v>50.19</v>
      </c>
      <c r="AD6" s="2">
        <f t="shared" si="0"/>
        <v>0.61999999999999744</v>
      </c>
      <c r="AE6" s="138">
        <f t="shared" si="1"/>
        <v>1.5169902912621325E-2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42759</v>
      </c>
      <c r="X7" s="10">
        <v>48.91</v>
      </c>
      <c r="Y7" s="10">
        <v>49.76</v>
      </c>
      <c r="Z7" s="10">
        <v>48.82</v>
      </c>
      <c r="AA7" s="10">
        <v>49.44</v>
      </c>
      <c r="AB7" s="95">
        <v>6386300</v>
      </c>
      <c r="AC7" s="10">
        <v>49.44</v>
      </c>
      <c r="AD7" s="2">
        <f t="shared" si="0"/>
        <v>0.93999999999999773</v>
      </c>
      <c r="AE7" s="138">
        <f t="shared" si="1"/>
        <v>1.3737953660036828E-2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42758</v>
      </c>
      <c r="X8" s="10">
        <v>50.28</v>
      </c>
      <c r="Y8" s="10">
        <v>50.43</v>
      </c>
      <c r="Z8" s="10">
        <v>48.77</v>
      </c>
      <c r="AA8" s="10">
        <v>48.77</v>
      </c>
      <c r="AB8" s="95">
        <v>8657200</v>
      </c>
      <c r="AC8" s="10">
        <v>48.77</v>
      </c>
      <c r="AD8" s="2">
        <f t="shared" si="0"/>
        <v>1.6599999999999966</v>
      </c>
      <c r="AE8" s="138">
        <f t="shared" si="1"/>
        <v>-3.4257425742574177E-2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49.77</v>
      </c>
      <c r="Y9" s="10">
        <v>50.54</v>
      </c>
      <c r="Z9" s="10">
        <v>49.71</v>
      </c>
      <c r="AA9" s="10">
        <v>50.5</v>
      </c>
      <c r="AB9" s="95">
        <v>7432000</v>
      </c>
      <c r="AC9" s="10">
        <v>50.5</v>
      </c>
      <c r="AD9" s="2">
        <f t="shared" si="0"/>
        <v>0.82999999999999829</v>
      </c>
      <c r="AE9" s="138">
        <f t="shared" si="1"/>
        <v>1.609657947686105E-2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42754</v>
      </c>
      <c r="X10" s="10">
        <v>50.28</v>
      </c>
      <c r="Y10" s="10">
        <v>50.5</v>
      </c>
      <c r="Z10" s="10">
        <v>49.62</v>
      </c>
      <c r="AA10" s="10">
        <v>49.7</v>
      </c>
      <c r="AB10" s="95">
        <v>6968200</v>
      </c>
      <c r="AC10" s="10">
        <v>49.7</v>
      </c>
      <c r="AD10" s="2">
        <f t="shared" si="0"/>
        <v>0.88000000000000256</v>
      </c>
      <c r="AE10" s="138">
        <f t="shared" si="1"/>
        <v>-1.1928429423459175E-2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1.7000000000000001E-2</v>
      </c>
      <c r="W11" s="133">
        <v>42753</v>
      </c>
      <c r="X11" s="10">
        <v>50.14</v>
      </c>
      <c r="Y11" s="10">
        <v>50.8</v>
      </c>
      <c r="Z11" s="10">
        <v>49.79</v>
      </c>
      <c r="AA11" s="10">
        <v>50.3</v>
      </c>
      <c r="AB11" s="95">
        <v>7074400</v>
      </c>
      <c r="AC11" s="10">
        <v>50.3</v>
      </c>
      <c r="AD11" s="2">
        <f t="shared" si="0"/>
        <v>1.009999999999998</v>
      </c>
      <c r="AE11" s="138">
        <f t="shared" si="1"/>
        <v>-5.9606596463346317E-4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42752</v>
      </c>
      <c r="X12" s="10">
        <v>50.99</v>
      </c>
      <c r="Y12" s="10">
        <v>51.22</v>
      </c>
      <c r="Z12" s="10">
        <v>50.19</v>
      </c>
      <c r="AA12" s="10">
        <v>50.33</v>
      </c>
      <c r="AB12" s="95">
        <v>7465800</v>
      </c>
      <c r="AC12" s="10">
        <v>50.33</v>
      </c>
      <c r="AD12" s="2">
        <f t="shared" si="0"/>
        <v>1.0300000000000011</v>
      </c>
      <c r="AE12" s="138">
        <f t="shared" si="1"/>
        <v>-1.7567831348819007E-2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42748</v>
      </c>
      <c r="X13" s="10">
        <v>50.79</v>
      </c>
      <c r="Y13" s="10">
        <v>51.64</v>
      </c>
      <c r="Z13" s="10">
        <v>50.78</v>
      </c>
      <c r="AA13" s="10">
        <v>51.23</v>
      </c>
      <c r="AB13" s="95">
        <v>7363400</v>
      </c>
      <c r="AC13" s="10">
        <v>51.23</v>
      </c>
      <c r="AD13" s="2">
        <f t="shared" si="0"/>
        <v>0.85999999999999943</v>
      </c>
      <c r="AE13" s="138">
        <f t="shared" si="1"/>
        <v>6.6810768323835035E-3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42747</v>
      </c>
      <c r="X14" s="10">
        <v>51.3</v>
      </c>
      <c r="Y14" s="10">
        <v>52</v>
      </c>
      <c r="Z14" s="10">
        <v>49.67</v>
      </c>
      <c r="AA14" s="10">
        <v>50.89</v>
      </c>
      <c r="AB14" s="95">
        <v>14269200</v>
      </c>
      <c r="AC14" s="10">
        <v>50.89</v>
      </c>
      <c r="AD14" s="2">
        <f t="shared" si="0"/>
        <v>2.3299999999999983</v>
      </c>
      <c r="AE14" s="138">
        <f t="shared" si="1"/>
        <v>-1.0692068429237866E-2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42746</v>
      </c>
      <c r="X15" s="10">
        <v>51.46</v>
      </c>
      <c r="Y15" s="10">
        <v>51.74</v>
      </c>
      <c r="Z15" s="10">
        <v>50.65</v>
      </c>
      <c r="AA15" s="10">
        <v>51.44</v>
      </c>
      <c r="AB15" s="95">
        <v>9923400</v>
      </c>
      <c r="AC15" s="10">
        <v>51.44</v>
      </c>
      <c r="AD15" s="2">
        <f t="shared" si="0"/>
        <v>1.0900000000000034</v>
      </c>
      <c r="AE15" s="138">
        <f t="shared" si="1"/>
        <v>1.0013744354997023E-2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42745</v>
      </c>
      <c r="X16" s="10">
        <v>49.93</v>
      </c>
      <c r="Y16" s="10">
        <v>51.35</v>
      </c>
      <c r="Z16" s="10">
        <v>49.86</v>
      </c>
      <c r="AA16" s="10">
        <v>50.93</v>
      </c>
      <c r="AB16" s="95">
        <v>8389700</v>
      </c>
      <c r="AC16" s="10">
        <v>50.93</v>
      </c>
      <c r="AD16" s="2">
        <f t="shared" si="0"/>
        <v>1.490000000000002</v>
      </c>
      <c r="AE16" s="138">
        <f t="shared" si="1"/>
        <v>2.4954719259408398E-2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42744</v>
      </c>
      <c r="X17" s="10">
        <v>49.46</v>
      </c>
      <c r="Y17" s="10">
        <v>50.17</v>
      </c>
      <c r="Z17" s="10">
        <v>49.42</v>
      </c>
      <c r="AA17" s="10">
        <v>49.69</v>
      </c>
      <c r="AB17" s="95">
        <v>5330100</v>
      </c>
      <c r="AC17" s="10">
        <v>49.69</v>
      </c>
      <c r="AD17" s="2">
        <f t="shared" si="0"/>
        <v>0.75</v>
      </c>
      <c r="AE17" s="138">
        <f t="shared" si="1"/>
        <v>2.0128824476639551E-4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42741</v>
      </c>
      <c r="X18" s="10">
        <v>49.79</v>
      </c>
      <c r="Y18" s="10">
        <v>50.3</v>
      </c>
      <c r="Z18" s="10">
        <v>49.22</v>
      </c>
      <c r="AA18" s="10">
        <v>49.68</v>
      </c>
      <c r="AB18" s="95">
        <v>6919400</v>
      </c>
      <c r="AC18" s="10">
        <v>49.68</v>
      </c>
      <c r="AD18" s="2">
        <f t="shared" si="0"/>
        <v>1.0799999999999983</v>
      </c>
      <c r="AE18" s="138">
        <f t="shared" si="1"/>
        <v>-1.0054293183188179E-3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42740</v>
      </c>
      <c r="X19" s="10">
        <v>50.41</v>
      </c>
      <c r="Y19" s="10">
        <v>50.69</v>
      </c>
      <c r="Z19" s="10">
        <v>49.5</v>
      </c>
      <c r="AA19" s="10">
        <v>49.73</v>
      </c>
      <c r="AB19" s="95">
        <v>5739500</v>
      </c>
      <c r="AC19" s="10">
        <v>49.73</v>
      </c>
      <c r="AD19" s="2">
        <f t="shared" si="0"/>
        <v>1.1899999999999977</v>
      </c>
      <c r="AE19" s="138">
        <f t="shared" si="1"/>
        <v>-1.9132149901380791E-2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42739</v>
      </c>
      <c r="X20" s="10">
        <v>50.09</v>
      </c>
      <c r="Y20" s="10">
        <v>50.93</v>
      </c>
      <c r="Z20" s="10">
        <v>49.99</v>
      </c>
      <c r="AA20" s="10">
        <v>50.7</v>
      </c>
      <c r="AB20" s="95">
        <v>7783600</v>
      </c>
      <c r="AC20" s="10">
        <v>50.7</v>
      </c>
      <c r="AD20" s="2">
        <f t="shared" si="0"/>
        <v>0.93999999999999773</v>
      </c>
      <c r="AE20" s="138">
        <f t="shared" si="1"/>
        <v>2.4656426839126944E-2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42738</v>
      </c>
      <c r="X21" s="10">
        <v>49.37</v>
      </c>
      <c r="Y21" s="10">
        <v>50.14</v>
      </c>
      <c r="Z21" s="10">
        <v>49.17</v>
      </c>
      <c r="AA21" s="10">
        <v>49.48</v>
      </c>
      <c r="AB21" s="95">
        <v>5406400</v>
      </c>
      <c r="AC21" s="10">
        <v>49.48</v>
      </c>
      <c r="AD21" s="2">
        <f t="shared" si="0"/>
        <v>0.96999999999999886</v>
      </c>
      <c r="AE21" s="138">
        <f t="shared" si="1"/>
        <v>5.8955072169140088E-3</v>
      </c>
    </row>
    <row r="22" spans="1:31" x14ac:dyDescent="0.25">
      <c r="W22" s="133">
        <v>42734</v>
      </c>
      <c r="X22" s="10">
        <v>49.34</v>
      </c>
      <c r="Y22" s="10">
        <v>49.56</v>
      </c>
      <c r="Z22" s="10">
        <v>48.87</v>
      </c>
      <c r="AA22" s="10">
        <v>49.19</v>
      </c>
      <c r="AB22" s="95">
        <v>4526400</v>
      </c>
      <c r="AC22" s="10">
        <v>49.19</v>
      </c>
      <c r="AD22" s="2">
        <f t="shared" si="0"/>
        <v>0.69000000000000483</v>
      </c>
      <c r="AE22" s="138">
        <f t="shared" si="1"/>
        <v>-2.4335834516325816E-3</v>
      </c>
    </row>
    <row r="23" spans="1:31" x14ac:dyDescent="0.25">
      <c r="W23" s="133">
        <v>42733</v>
      </c>
      <c r="X23" s="10">
        <v>49.54</v>
      </c>
      <c r="Y23" s="10">
        <v>49.85</v>
      </c>
      <c r="Z23" s="10">
        <v>49.21</v>
      </c>
      <c r="AA23" s="10">
        <v>49.31</v>
      </c>
      <c r="AB23" s="95">
        <v>3342500</v>
      </c>
      <c r="AC23" s="10">
        <v>49.31</v>
      </c>
      <c r="AD23" s="2">
        <f t="shared" si="0"/>
        <v>0.64000000000000057</v>
      </c>
      <c r="AE23" s="138">
        <f t="shared" si="1"/>
        <v>-4.0395879620277464E-3</v>
      </c>
    </row>
    <row r="24" spans="1:31" x14ac:dyDescent="0.25">
      <c r="W24" s="133">
        <v>42732</v>
      </c>
      <c r="X24" s="10">
        <v>50.35</v>
      </c>
      <c r="Y24" s="10">
        <v>50.46</v>
      </c>
      <c r="Z24" s="10">
        <v>49.45</v>
      </c>
      <c r="AA24" s="10">
        <v>49.51</v>
      </c>
      <c r="AB24" s="95">
        <v>4432000</v>
      </c>
      <c r="AC24" s="10">
        <v>49.51</v>
      </c>
      <c r="AD24" s="2">
        <f t="shared" si="0"/>
        <v>1.009999999999998</v>
      </c>
      <c r="AE24" s="138">
        <f t="shared" si="1"/>
        <v>-1.6878474980143054E-2</v>
      </c>
    </row>
    <row r="25" spans="1:31" x14ac:dyDescent="0.25">
      <c r="W25" s="133">
        <v>42731</v>
      </c>
      <c r="X25" s="10">
        <v>49.95</v>
      </c>
      <c r="Y25" s="10">
        <v>50.61</v>
      </c>
      <c r="Z25" s="10">
        <v>49.93</v>
      </c>
      <c r="AA25" s="10">
        <v>50.36</v>
      </c>
      <c r="AB25" s="95">
        <v>3330900</v>
      </c>
      <c r="AC25" s="10">
        <v>50.36</v>
      </c>
      <c r="AD25" s="2">
        <f t="shared" si="0"/>
        <v>0.67999999999999972</v>
      </c>
      <c r="AE25" s="138">
        <f t="shared" si="1"/>
        <v>9.4207255963119074E-3</v>
      </c>
    </row>
    <row r="26" spans="1:31" x14ac:dyDescent="0.25">
      <c r="W26" s="133">
        <v>42727</v>
      </c>
      <c r="X26" s="10">
        <v>49.94</v>
      </c>
      <c r="Y26" s="10">
        <v>50.14</v>
      </c>
      <c r="Z26" s="10">
        <v>49.78</v>
      </c>
      <c r="AA26" s="10">
        <v>49.89</v>
      </c>
      <c r="AB26" s="95">
        <v>4043800</v>
      </c>
      <c r="AC26" s="10">
        <v>49.89</v>
      </c>
      <c r="AD26" s="2">
        <f t="shared" si="0"/>
        <v>0.35999999999999943</v>
      </c>
      <c r="AE26" s="138">
        <f t="shared" si="1"/>
        <v>1.8072289156627619E-3</v>
      </c>
    </row>
    <row r="27" spans="1:31" x14ac:dyDescent="0.25">
      <c r="W27" s="133">
        <v>42726</v>
      </c>
      <c r="X27" s="10">
        <v>50.77</v>
      </c>
      <c r="Y27" s="10">
        <v>50.85</v>
      </c>
      <c r="Z27" s="10">
        <v>49.66</v>
      </c>
      <c r="AA27" s="10">
        <v>49.8</v>
      </c>
      <c r="AB27" s="95">
        <v>5348400</v>
      </c>
      <c r="AC27" s="10">
        <v>49.8</v>
      </c>
      <c r="AD27" s="2">
        <f t="shared" si="0"/>
        <v>1.1900000000000048</v>
      </c>
      <c r="AE27" s="138">
        <f t="shared" si="1"/>
        <v>-2.1995286724273422E-2</v>
      </c>
    </row>
    <row r="28" spans="1:31" x14ac:dyDescent="0.25">
      <c r="H28" s="72"/>
      <c r="W28" s="133">
        <v>42725</v>
      </c>
      <c r="X28" s="10">
        <v>50.68</v>
      </c>
      <c r="Y28" s="10">
        <v>51.15</v>
      </c>
      <c r="Z28" s="10">
        <v>50.45</v>
      </c>
      <c r="AA28" s="10">
        <v>50.92</v>
      </c>
      <c r="AB28" s="95">
        <v>4076400</v>
      </c>
      <c r="AC28" s="10">
        <v>50.92</v>
      </c>
      <c r="AD28" s="2">
        <f t="shared" si="0"/>
        <v>0.69999999999999574</v>
      </c>
      <c r="AE28" s="138">
        <f t="shared" si="1"/>
        <v>3.1520882584712417E-3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42724</v>
      </c>
      <c r="X29" s="10">
        <v>50.43</v>
      </c>
      <c r="Y29" s="10">
        <v>51.15</v>
      </c>
      <c r="Z29" s="10">
        <v>50.42</v>
      </c>
      <c r="AA29" s="10">
        <v>50.76</v>
      </c>
      <c r="AB29" s="95">
        <v>6027400</v>
      </c>
      <c r="AC29" s="10">
        <v>50.76</v>
      </c>
      <c r="AD29" s="2">
        <f t="shared" si="0"/>
        <v>0.72999999999999687</v>
      </c>
      <c r="AE29" s="138">
        <f t="shared" si="1"/>
        <v>6.7433558111860137E-3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42723</v>
      </c>
      <c r="X30" s="10">
        <v>50.22</v>
      </c>
      <c r="Y30" s="10">
        <v>50.74</v>
      </c>
      <c r="Z30" s="10">
        <v>50.19</v>
      </c>
      <c r="AA30" s="10">
        <v>50.42</v>
      </c>
      <c r="AB30" s="95">
        <v>4915500</v>
      </c>
      <c r="AC30" s="10">
        <v>50.42</v>
      </c>
      <c r="AD30" s="2">
        <f t="shared" si="0"/>
        <v>0.55000000000000426</v>
      </c>
      <c r="AE30" s="138">
        <f t="shared" si="1"/>
        <v>5.1834130781500676E-3</v>
      </c>
    </row>
    <row r="31" spans="1:31" x14ac:dyDescent="0.25">
      <c r="W31" s="133">
        <v>42720</v>
      </c>
      <c r="X31" s="10">
        <v>51.02</v>
      </c>
      <c r="Y31" s="10">
        <v>51.5</v>
      </c>
      <c r="Z31" s="10">
        <v>50.09</v>
      </c>
      <c r="AA31" s="10">
        <v>50.16</v>
      </c>
      <c r="AB31" s="95">
        <v>9967400</v>
      </c>
      <c r="AC31" s="10">
        <v>50.16</v>
      </c>
      <c r="AD31" s="2">
        <f t="shared" si="0"/>
        <v>1.4099999999999966</v>
      </c>
      <c r="AE31" s="138">
        <f t="shared" si="1"/>
        <v>-6.7326732673268497E-3</v>
      </c>
    </row>
    <row r="32" spans="1:31" x14ac:dyDescent="0.25">
      <c r="W32" s="133">
        <v>42719</v>
      </c>
      <c r="X32" s="10">
        <v>50.48</v>
      </c>
      <c r="Y32" s="10">
        <v>51.74</v>
      </c>
      <c r="Z32" s="10">
        <v>50.43</v>
      </c>
      <c r="AA32" s="10">
        <v>50.5</v>
      </c>
      <c r="AB32" s="95">
        <v>10286900</v>
      </c>
      <c r="AC32" s="10">
        <v>50.5</v>
      </c>
      <c r="AD32" s="2">
        <f t="shared" si="0"/>
        <v>1.3100000000000023</v>
      </c>
      <c r="AE32" s="138">
        <f t="shared" si="1"/>
        <v>1.3649136892814218E-2</v>
      </c>
    </row>
    <row r="33" spans="2:31" x14ac:dyDescent="0.25">
      <c r="W33" s="133">
        <v>42718</v>
      </c>
      <c r="X33" s="10">
        <v>49.86</v>
      </c>
      <c r="Y33" s="10">
        <v>50.58</v>
      </c>
      <c r="Z33" s="10">
        <v>49.58</v>
      </c>
      <c r="AA33" s="10">
        <v>49.82</v>
      </c>
      <c r="AB33" s="95">
        <v>9482900</v>
      </c>
      <c r="AC33" s="10">
        <v>49.82</v>
      </c>
      <c r="AD33" s="2">
        <f t="shared" si="0"/>
        <v>1</v>
      </c>
      <c r="AE33" s="138">
        <f t="shared" si="1"/>
        <v>3.2219089810714419E-3</v>
      </c>
    </row>
    <row r="34" spans="2:31" x14ac:dyDescent="0.25">
      <c r="W34" s="133">
        <v>42717</v>
      </c>
      <c r="X34" s="10">
        <v>50.02</v>
      </c>
      <c r="Y34" s="10">
        <v>50.7</v>
      </c>
      <c r="Z34" s="10">
        <v>49.62</v>
      </c>
      <c r="AA34" s="10">
        <v>49.66</v>
      </c>
      <c r="AB34" s="95">
        <v>8758100</v>
      </c>
      <c r="AC34" s="10">
        <v>49.66</v>
      </c>
      <c r="AD34" s="2">
        <f t="shared" si="0"/>
        <v>1.0800000000000054</v>
      </c>
      <c r="AE34" s="138">
        <f t="shared" si="1"/>
        <v>-6.2037222333400921E-3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42716</v>
      </c>
      <c r="X35" s="10">
        <v>51.03</v>
      </c>
      <c r="Y35" s="10">
        <v>51.34</v>
      </c>
      <c r="Z35" s="10">
        <v>49.93</v>
      </c>
      <c r="AA35" s="10">
        <v>49.97</v>
      </c>
      <c r="AB35" s="95">
        <v>8465600</v>
      </c>
      <c r="AC35" s="10">
        <v>49.97</v>
      </c>
      <c r="AD35" s="2">
        <f t="shared" si="0"/>
        <v>1.4100000000000037</v>
      </c>
      <c r="AE35" s="138">
        <f t="shared" si="1"/>
        <v>-3.4955581305523453E-2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42713</v>
      </c>
      <c r="X36" s="10">
        <v>52</v>
      </c>
      <c r="Y36" s="10">
        <v>52.76</v>
      </c>
      <c r="Z36" s="10">
        <v>51.26</v>
      </c>
      <c r="AA36" s="10">
        <v>51.78</v>
      </c>
      <c r="AB36" s="95">
        <v>8523500</v>
      </c>
      <c r="AC36" s="10">
        <v>51.78</v>
      </c>
      <c r="AD36" s="2">
        <f t="shared" si="0"/>
        <v>1.5</v>
      </c>
      <c r="AE36" s="138">
        <f t="shared" si="1"/>
        <v>8.3739045764361641E-3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42712</v>
      </c>
      <c r="X37" s="10">
        <v>51.1</v>
      </c>
      <c r="Y37" s="10">
        <v>51.92</v>
      </c>
      <c r="Z37" s="10">
        <v>50.54</v>
      </c>
      <c r="AA37" s="10">
        <v>51.35</v>
      </c>
      <c r="AB37" s="95">
        <v>9432200</v>
      </c>
      <c r="AC37" s="10">
        <v>51.35</v>
      </c>
      <c r="AD37" s="2">
        <f t="shared" si="0"/>
        <v>1.3800000000000026</v>
      </c>
      <c r="AE37" s="138">
        <f t="shared" si="1"/>
        <v>4.8923679060666192E-3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42711</v>
      </c>
      <c r="X38" s="10">
        <v>49.44</v>
      </c>
      <c r="Y38" s="10">
        <v>51.33</v>
      </c>
      <c r="Z38" s="10">
        <v>49.18</v>
      </c>
      <c r="AA38" s="10">
        <v>51.1</v>
      </c>
      <c r="AB38" s="95">
        <v>10667600</v>
      </c>
      <c r="AC38" s="10">
        <v>51.1</v>
      </c>
      <c r="AD38" s="2">
        <f t="shared" si="0"/>
        <v>2.1499999999999986</v>
      </c>
      <c r="AE38" s="138">
        <f t="shared" si="1"/>
        <v>3.378515071818744E-2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42710</v>
      </c>
      <c r="X39" s="10">
        <v>48.21</v>
      </c>
      <c r="Y39" s="10">
        <v>49.49</v>
      </c>
      <c r="Z39" s="10">
        <v>48.11</v>
      </c>
      <c r="AA39" s="10">
        <v>49.43</v>
      </c>
      <c r="AB39" s="95">
        <v>8999800</v>
      </c>
      <c r="AC39" s="10">
        <v>49.43</v>
      </c>
      <c r="AD39" s="2">
        <f t="shared" si="0"/>
        <v>1.3800000000000026</v>
      </c>
      <c r="AE39" s="138">
        <f t="shared" si="1"/>
        <v>3.366792137181096E-2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42709</v>
      </c>
      <c r="X40" s="10">
        <v>48.51</v>
      </c>
      <c r="Y40" s="10">
        <v>48.81</v>
      </c>
      <c r="Z40" s="10">
        <v>47.59</v>
      </c>
      <c r="AA40" s="10">
        <v>47.82</v>
      </c>
      <c r="AB40" s="95">
        <v>9231400</v>
      </c>
      <c r="AC40" s="10">
        <v>47.82</v>
      </c>
      <c r="AD40" s="2">
        <f t="shared" si="0"/>
        <v>1.2199999999999989</v>
      </c>
      <c r="AE40" s="138">
        <f t="shared" si="1"/>
        <v>-1.0142827571931301E-2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42706</v>
      </c>
      <c r="X41" s="10">
        <v>48.32</v>
      </c>
      <c r="Y41" s="10">
        <v>48.94</v>
      </c>
      <c r="Z41" s="10">
        <v>47.89</v>
      </c>
      <c r="AA41" s="10">
        <v>48.31</v>
      </c>
      <c r="AB41" s="95">
        <v>8869900</v>
      </c>
      <c r="AC41" s="10">
        <v>48.31</v>
      </c>
      <c r="AD41" s="2">
        <f t="shared" si="0"/>
        <v>1.0499999999999972</v>
      </c>
      <c r="AE41" s="138">
        <f t="shared" si="1"/>
        <v>1.130416579443172E-2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6" t="s">
        <v>78</v>
      </c>
      <c r="P42" s="636"/>
      <c r="Q42" s="2"/>
      <c r="T42" s="91" t="s">
        <v>113</v>
      </c>
      <c r="W42" s="133">
        <v>42705</v>
      </c>
      <c r="X42" s="10">
        <v>47.96</v>
      </c>
      <c r="Y42" s="10">
        <v>48.94</v>
      </c>
      <c r="Z42" s="10">
        <v>47.6</v>
      </c>
      <c r="AA42" s="10">
        <v>47.77</v>
      </c>
      <c r="AB42" s="95">
        <v>9801500</v>
      </c>
      <c r="AC42" s="10">
        <v>47.77</v>
      </c>
      <c r="AD42" s="2">
        <f t="shared" si="0"/>
        <v>1.3399999999999963</v>
      </c>
      <c r="AE42" s="138">
        <f t="shared" si="1"/>
        <v>-8.5097550850974368E-3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51.986000000000004</v>
      </c>
      <c r="Q43" s="2"/>
      <c r="T43" s="128" t="s">
        <v>98</v>
      </c>
      <c r="U43" s="98">
        <v>47.24</v>
      </c>
      <c r="W43" s="133">
        <v>42704</v>
      </c>
      <c r="X43" s="10">
        <v>47.55</v>
      </c>
      <c r="Y43" s="10">
        <v>48.75</v>
      </c>
      <c r="Z43" s="10">
        <v>46.85</v>
      </c>
      <c r="AA43" s="10">
        <v>48.18</v>
      </c>
      <c r="AB43" s="95">
        <v>9181200</v>
      </c>
      <c r="AC43" s="10">
        <v>48.18</v>
      </c>
      <c r="AD43" s="2">
        <f t="shared" si="0"/>
        <v>1.8999999999999986</v>
      </c>
      <c r="AE43" s="138">
        <f t="shared" si="1"/>
        <v>-8.4379501955135217E-3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51.513400000000004</v>
      </c>
      <c r="Q44" s="2"/>
      <c r="T44" s="93" t="s">
        <v>99</v>
      </c>
      <c r="U44" s="88">
        <v>47.48</v>
      </c>
      <c r="W44" s="133">
        <v>42703</v>
      </c>
      <c r="X44" s="10">
        <v>48.53</v>
      </c>
      <c r="Y44" s="10">
        <v>49.05</v>
      </c>
      <c r="Z44" s="10">
        <v>48.23</v>
      </c>
      <c r="AA44" s="10">
        <v>48.59</v>
      </c>
      <c r="AB44" s="95">
        <v>6955300</v>
      </c>
      <c r="AC44" s="10">
        <v>48.59</v>
      </c>
      <c r="AD44" s="2">
        <f t="shared" si="0"/>
        <v>0.82000000000000028</v>
      </c>
      <c r="AE44" s="138">
        <f t="shared" si="1"/>
        <v>2.0622808826562533E-3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51.040800000000004</v>
      </c>
      <c r="Q45" s="2"/>
      <c r="T45" s="93" t="s">
        <v>100</v>
      </c>
      <c r="U45" s="88" t="s">
        <v>129</v>
      </c>
      <c r="W45" s="133">
        <v>42702</v>
      </c>
      <c r="X45" s="10">
        <v>49.08</v>
      </c>
      <c r="Y45" s="10">
        <v>49.35</v>
      </c>
      <c r="Z45" s="10">
        <v>48.48</v>
      </c>
      <c r="AA45" s="10">
        <v>48.49</v>
      </c>
      <c r="AB45" s="95">
        <v>9164700</v>
      </c>
      <c r="AC45" s="10">
        <v>48.49</v>
      </c>
      <c r="AD45" s="2">
        <f t="shared" si="0"/>
        <v>0.87000000000000455</v>
      </c>
      <c r="AE45" s="138">
        <f t="shared" si="1"/>
        <v>-1.523151909017062E-2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50.568199999999997</v>
      </c>
      <c r="Q46" s="2"/>
      <c r="T46" s="93" t="s">
        <v>101</v>
      </c>
      <c r="U46" s="88" t="s">
        <v>129</v>
      </c>
      <c r="W46" s="133">
        <v>42699</v>
      </c>
      <c r="X46" s="10">
        <v>49.17</v>
      </c>
      <c r="Y46" s="10">
        <v>49.41</v>
      </c>
      <c r="Z46" s="10">
        <v>48.89</v>
      </c>
      <c r="AA46" s="10">
        <v>49.24</v>
      </c>
      <c r="AB46" s="95">
        <v>2241400</v>
      </c>
      <c r="AC46" s="10">
        <v>49.24</v>
      </c>
      <c r="AD46" s="2">
        <f t="shared" si="0"/>
        <v>0.51999999999999602</v>
      </c>
      <c r="AE46" s="138">
        <f t="shared" si="1"/>
        <v>6.0963218857956747E-4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50.095599999999997</v>
      </c>
      <c r="Q47" s="2"/>
      <c r="T47" s="93" t="s">
        <v>102</v>
      </c>
      <c r="U47" s="88">
        <v>0.4</v>
      </c>
      <c r="W47" s="133">
        <v>42697</v>
      </c>
      <c r="X47" s="10">
        <v>48.79</v>
      </c>
      <c r="Y47" s="10">
        <v>49.29</v>
      </c>
      <c r="Z47" s="10">
        <v>48.63</v>
      </c>
      <c r="AA47" s="10">
        <v>49.21</v>
      </c>
      <c r="AB47" s="95">
        <v>4723700</v>
      </c>
      <c r="AC47" s="10">
        <v>49.21</v>
      </c>
      <c r="AD47" s="2">
        <f t="shared" si="0"/>
        <v>0.65999999999999659</v>
      </c>
      <c r="AE47" s="138">
        <f t="shared" si="1"/>
        <v>6.3394683026585241E-3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49.622999999999998</v>
      </c>
      <c r="Q48" s="2"/>
      <c r="T48" s="93" t="s">
        <v>103</v>
      </c>
      <c r="U48" s="88">
        <v>0.91983199999999998</v>
      </c>
      <c r="W48" s="133">
        <v>42696</v>
      </c>
      <c r="X48" s="10">
        <v>48.84</v>
      </c>
      <c r="Y48" s="10">
        <v>49.3</v>
      </c>
      <c r="Z48" s="10">
        <v>48.75</v>
      </c>
      <c r="AA48" s="10">
        <v>48.9</v>
      </c>
      <c r="AB48" s="95">
        <v>8937900</v>
      </c>
      <c r="AC48" s="10">
        <v>48.9</v>
      </c>
      <c r="AD48" s="2">
        <f t="shared" si="0"/>
        <v>0.54999999999999716</v>
      </c>
      <c r="AE48" s="138">
        <f t="shared" si="1"/>
        <v>5.9658506480146922E-3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49.150399999999998</v>
      </c>
      <c r="Q49" s="2"/>
      <c r="T49" s="93" t="s">
        <v>122</v>
      </c>
      <c r="U49" s="88" t="s">
        <v>407</v>
      </c>
      <c r="W49" s="133">
        <v>42695</v>
      </c>
      <c r="X49" s="10">
        <v>48.98</v>
      </c>
      <c r="Y49" s="10">
        <v>49.17</v>
      </c>
      <c r="Z49" s="10">
        <v>48.51</v>
      </c>
      <c r="AA49" s="10">
        <v>48.61</v>
      </c>
      <c r="AB49" s="95">
        <v>8660300</v>
      </c>
      <c r="AC49" s="10">
        <v>48.61</v>
      </c>
      <c r="AD49" s="2">
        <f t="shared" si="0"/>
        <v>0.66000000000000369</v>
      </c>
      <c r="AE49" s="138">
        <f t="shared" si="1"/>
        <v>-5.9304703476482645E-3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48.677799999999998</v>
      </c>
      <c r="Q50" s="2"/>
      <c r="T50" s="93"/>
      <c r="U50" s="88"/>
      <c r="W50" s="133">
        <v>42692</v>
      </c>
      <c r="X50" s="10">
        <v>48.8</v>
      </c>
      <c r="Y50" s="10">
        <v>48.98</v>
      </c>
      <c r="Z50" s="10">
        <v>48.25</v>
      </c>
      <c r="AA50" s="10">
        <v>48.9</v>
      </c>
      <c r="AB50" s="95">
        <v>7835300</v>
      </c>
      <c r="AC50" s="10">
        <v>48.9</v>
      </c>
      <c r="AD50" s="2">
        <f t="shared" si="0"/>
        <v>0.72999999999999687</v>
      </c>
      <c r="AE50" s="138">
        <f t="shared" si="1"/>
        <v>8.0395794681509258E-3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48.205199999999998</v>
      </c>
      <c r="Q51" s="2"/>
      <c r="T51" s="93" t="s">
        <v>105</v>
      </c>
      <c r="U51" s="88" t="s">
        <v>646</v>
      </c>
      <c r="W51" s="133">
        <v>42691</v>
      </c>
      <c r="X51" s="10">
        <v>47.41</v>
      </c>
      <c r="Y51" s="10">
        <v>48.53</v>
      </c>
      <c r="Z51" s="10">
        <v>47.21</v>
      </c>
      <c r="AA51" s="10">
        <v>48.51</v>
      </c>
      <c r="AB51" s="95">
        <v>8485900</v>
      </c>
      <c r="AC51" s="10">
        <v>48.51</v>
      </c>
      <c r="AD51" s="2">
        <f t="shared" si="0"/>
        <v>1.3200000000000003</v>
      </c>
      <c r="AE51" s="138">
        <f t="shared" si="1"/>
        <v>2.3849725622625551E-2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47.732599999999998</v>
      </c>
      <c r="Q52" s="2"/>
      <c r="T52" s="93" t="s">
        <v>106</v>
      </c>
      <c r="U52" s="88" t="s">
        <v>367</v>
      </c>
      <c r="W52" s="133">
        <v>42690</v>
      </c>
      <c r="X52" s="10">
        <v>47.59</v>
      </c>
      <c r="Y52" s="10">
        <v>47.74</v>
      </c>
      <c r="Z52" s="10">
        <v>47.16</v>
      </c>
      <c r="AA52" s="10">
        <v>47.38</v>
      </c>
      <c r="AB52" s="95">
        <v>6767300</v>
      </c>
      <c r="AC52" s="10">
        <v>47.38</v>
      </c>
      <c r="AD52" s="2">
        <f t="shared" si="0"/>
        <v>0.5800000000000054</v>
      </c>
      <c r="AE52" s="138">
        <f t="shared" si="1"/>
        <v>-5.6663168940187525E-3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47.26</v>
      </c>
      <c r="Q53" s="2"/>
      <c r="T53" s="93" t="s">
        <v>107</v>
      </c>
      <c r="U53" s="90">
        <v>8376380</v>
      </c>
      <c r="W53" s="133">
        <v>42689</v>
      </c>
      <c r="X53" s="10">
        <v>49.02</v>
      </c>
      <c r="Y53" s="10">
        <v>49.24</v>
      </c>
      <c r="Z53" s="10">
        <v>47</v>
      </c>
      <c r="AA53" s="10">
        <v>47.65</v>
      </c>
      <c r="AB53" s="95">
        <v>14148400</v>
      </c>
      <c r="AC53" s="10">
        <v>47.65</v>
      </c>
      <c r="AD53" s="2">
        <f t="shared" si="0"/>
        <v>2.240000000000002</v>
      </c>
      <c r="AE53" s="138">
        <f t="shared" si="1"/>
        <v>3.7918685485569537E-3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46.787399999999998</v>
      </c>
      <c r="T54" s="93" t="s">
        <v>110</v>
      </c>
      <c r="U54" s="90">
        <v>8456040</v>
      </c>
      <c r="W54" s="133">
        <v>42688</v>
      </c>
      <c r="X54" s="10">
        <v>46.62</v>
      </c>
      <c r="Y54" s="10">
        <v>47.48</v>
      </c>
      <c r="Z54" s="10">
        <v>46.61</v>
      </c>
      <c r="AA54" s="10">
        <v>47.47</v>
      </c>
      <c r="AB54" s="95">
        <v>11729400</v>
      </c>
      <c r="AC54" s="10">
        <v>47.47</v>
      </c>
      <c r="AD54" s="2">
        <f t="shared" si="0"/>
        <v>0.86999999999999744</v>
      </c>
      <c r="AE54" s="138">
        <f t="shared" si="1"/>
        <v>2.3501509271237619E-2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46.314799999999998</v>
      </c>
      <c r="T55" s="93" t="s">
        <v>108</v>
      </c>
      <c r="U55" s="88" t="s">
        <v>647</v>
      </c>
      <c r="W55" s="133">
        <v>42685</v>
      </c>
      <c r="X55" s="10">
        <v>45.75</v>
      </c>
      <c r="Y55" s="10">
        <v>46.95</v>
      </c>
      <c r="Z55" s="10">
        <v>45.27</v>
      </c>
      <c r="AA55" s="10">
        <v>46.38</v>
      </c>
      <c r="AB55" s="95">
        <v>10232200</v>
      </c>
      <c r="AC55" s="10">
        <v>46.38</v>
      </c>
      <c r="AD55" s="2">
        <f t="shared" si="0"/>
        <v>1.6799999999999997</v>
      </c>
      <c r="AE55" s="138">
        <f t="shared" si="1"/>
        <v>9.3579978237214867E-3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45.842199999999998</v>
      </c>
      <c r="T56" s="93" t="s">
        <v>111</v>
      </c>
      <c r="U56" s="88">
        <v>8.16</v>
      </c>
      <c r="W56" s="133">
        <v>42684</v>
      </c>
      <c r="X56" s="10">
        <v>45.42</v>
      </c>
      <c r="Y56" s="10">
        <v>46.13</v>
      </c>
      <c r="Z56" s="10">
        <v>44.97</v>
      </c>
      <c r="AA56" s="10">
        <v>45.95</v>
      </c>
      <c r="AB56" s="95">
        <v>20759900</v>
      </c>
      <c r="AC56" s="10">
        <v>45.95</v>
      </c>
      <c r="AD56" s="2">
        <f t="shared" si="0"/>
        <v>1.1600000000000037</v>
      </c>
      <c r="AE56" s="138">
        <f t="shared" si="1"/>
        <v>1.5469613259668558E-2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45.369599999999998</v>
      </c>
      <c r="T57" s="93" t="s">
        <v>112</v>
      </c>
      <c r="U57" s="88">
        <v>5.79</v>
      </c>
      <c r="W57" s="133">
        <v>42683</v>
      </c>
      <c r="X57" s="10">
        <v>43.7</v>
      </c>
      <c r="Y57" s="10">
        <v>45.49</v>
      </c>
      <c r="Z57" s="10">
        <v>43.57</v>
      </c>
      <c r="AA57" s="10">
        <v>45.25</v>
      </c>
      <c r="AB57" s="95">
        <v>13139000</v>
      </c>
      <c r="AC57" s="10">
        <v>45.25</v>
      </c>
      <c r="AD57" s="2">
        <f t="shared" si="0"/>
        <v>1.9200000000000017</v>
      </c>
      <c r="AE57" s="138">
        <f t="shared" si="1"/>
        <v>1.6168874915787113E-2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44.896999999999998</v>
      </c>
      <c r="T58" s="93" t="s">
        <v>109</v>
      </c>
      <c r="U58" s="88" t="s">
        <v>648</v>
      </c>
      <c r="W58" s="133">
        <v>42682</v>
      </c>
      <c r="X58" s="10">
        <v>43.63</v>
      </c>
      <c r="Y58" s="10">
        <v>44.64</v>
      </c>
      <c r="Z58" s="10">
        <v>43.13</v>
      </c>
      <c r="AA58" s="10">
        <v>44.53</v>
      </c>
      <c r="AB58" s="95">
        <v>9732800</v>
      </c>
      <c r="AC58" s="10">
        <v>44.53</v>
      </c>
      <c r="AD58" s="2">
        <f t="shared" si="0"/>
        <v>1.509999999999998</v>
      </c>
      <c r="AE58" s="138" t="e">
        <f t="shared" si="1"/>
        <v>#DIV/0!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44.424399999999999</v>
      </c>
      <c r="W59" s="133">
        <v>42682</v>
      </c>
      <c r="X59" s="10" t="s">
        <v>270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43.951799999999999</v>
      </c>
      <c r="W60" s="133">
        <v>42681</v>
      </c>
      <c r="X60" s="10">
        <v>43.4</v>
      </c>
      <c r="Y60" s="10">
        <v>44.61</v>
      </c>
      <c r="Z60" s="10">
        <v>43.03</v>
      </c>
      <c r="AA60" s="10">
        <v>44.21</v>
      </c>
      <c r="AB60" s="95">
        <v>11534700</v>
      </c>
      <c r="AC60" s="10">
        <v>44.01</v>
      </c>
      <c r="AD60" s="2">
        <f t="shared" si="0"/>
        <v>1.5799999999999983</v>
      </c>
      <c r="AE60" s="138">
        <f t="shared" si="1"/>
        <v>3.1162136832239895E-2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43.479199999999999</v>
      </c>
      <c r="W61" s="133">
        <v>42678</v>
      </c>
      <c r="X61" s="10">
        <v>41.81</v>
      </c>
      <c r="Y61" s="10">
        <v>43.24</v>
      </c>
      <c r="Z61" s="10">
        <v>41.75</v>
      </c>
      <c r="AA61" s="10">
        <v>42.88</v>
      </c>
      <c r="AB61" s="95">
        <v>10813000</v>
      </c>
      <c r="AC61" s="10">
        <v>42.68</v>
      </c>
      <c r="AD61" s="2">
        <f t="shared" si="0"/>
        <v>1.490000000000002</v>
      </c>
      <c r="AE61" s="138">
        <f t="shared" si="1"/>
        <v>2.276539659717236E-2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43.006599999999999</v>
      </c>
      <c r="W62" s="133">
        <v>42677</v>
      </c>
      <c r="X62" s="10">
        <v>42.06</v>
      </c>
      <c r="Y62" s="10">
        <v>42.57</v>
      </c>
      <c r="Z62" s="10">
        <v>41.77</v>
      </c>
      <c r="AA62" s="10">
        <v>41.92</v>
      </c>
      <c r="AB62" s="95">
        <v>8142800</v>
      </c>
      <c r="AC62" s="10">
        <v>41.73</v>
      </c>
      <c r="AD62" s="2">
        <f t="shared" si="0"/>
        <v>0.79999999999999716</v>
      </c>
      <c r="AE62" s="138">
        <f t="shared" si="1"/>
        <v>-2.3957834211796314E-4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42.533999999999999</v>
      </c>
      <c r="W63" s="133">
        <v>42676</v>
      </c>
      <c r="X63" s="10">
        <v>41.84</v>
      </c>
      <c r="Y63" s="10">
        <v>42.37</v>
      </c>
      <c r="Z63" s="10">
        <v>41.72</v>
      </c>
      <c r="AA63" s="10">
        <v>41.93</v>
      </c>
      <c r="AB63" s="95">
        <v>10361500</v>
      </c>
      <c r="AC63" s="10">
        <v>41.74</v>
      </c>
      <c r="AD63" s="2">
        <f t="shared" si="0"/>
        <v>0.64999999999999858</v>
      </c>
      <c r="AE63" s="138">
        <f t="shared" si="1"/>
        <v>1.1993283761095874E-3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42675</v>
      </c>
      <c r="X64" s="10">
        <v>41.84</v>
      </c>
      <c r="Y64" s="10">
        <v>42.48</v>
      </c>
      <c r="Z64" s="10">
        <v>41.55</v>
      </c>
      <c r="AA64" s="10">
        <v>41.88</v>
      </c>
      <c r="AB64" s="95">
        <v>10889300</v>
      </c>
      <c r="AC64" s="10">
        <v>41.69</v>
      </c>
      <c r="AD64" s="2">
        <f t="shared" si="0"/>
        <v>0.92999999999999972</v>
      </c>
      <c r="AE64" s="138">
        <f t="shared" si="1"/>
        <v>2.6455026455025621E-3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42674</v>
      </c>
      <c r="X65" s="10">
        <v>41.72</v>
      </c>
      <c r="Y65" s="10">
        <v>41.82</v>
      </c>
      <c r="Z65" s="10">
        <v>41.13</v>
      </c>
      <c r="AA65" s="10">
        <v>41.77</v>
      </c>
      <c r="AB65" s="95">
        <v>8697100</v>
      </c>
      <c r="AC65" s="10">
        <v>41.58</v>
      </c>
      <c r="AD65" s="2">
        <f t="shared" si="0"/>
        <v>0.68999999999999773</v>
      </c>
      <c r="AE65" s="138">
        <f t="shared" si="1"/>
        <v>1.0449574726610011E-2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42671</v>
      </c>
      <c r="X66" s="10">
        <v>41.39</v>
      </c>
      <c r="Y66" s="10">
        <v>41.88</v>
      </c>
      <c r="Z66" s="10">
        <v>41</v>
      </c>
      <c r="AA66" s="10">
        <v>41.34</v>
      </c>
      <c r="AB66" s="95">
        <v>8474700</v>
      </c>
      <c r="AC66" s="10">
        <v>41.15</v>
      </c>
      <c r="AD66" s="2">
        <f t="shared" si="0"/>
        <v>0.88000000000000256</v>
      </c>
      <c r="AE66" s="138">
        <f t="shared" si="1"/>
        <v>-3.1492248062016115E-3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42670</v>
      </c>
      <c r="X67" s="10">
        <v>41.62</v>
      </c>
      <c r="Y67" s="10">
        <v>42.25</v>
      </c>
      <c r="Z67" s="10">
        <v>40.92</v>
      </c>
      <c r="AA67" s="10">
        <v>41.47</v>
      </c>
      <c r="AB67" s="95">
        <v>9546700</v>
      </c>
      <c r="AC67" s="10">
        <v>41.28</v>
      </c>
      <c r="AD67" s="2">
        <f>Y67-Z67</f>
        <v>1.3299999999999983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42669</v>
      </c>
      <c r="X68" s="10">
        <v>40.15</v>
      </c>
      <c r="Y68" s="10">
        <v>42.41</v>
      </c>
      <c r="Z68" s="10">
        <v>40.049999999999997</v>
      </c>
      <c r="AA68" s="10">
        <v>41.4</v>
      </c>
      <c r="AB68" s="95">
        <v>14175900</v>
      </c>
      <c r="AC68" s="10">
        <v>41.21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400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42766</v>
      </c>
      <c r="X2" s="10">
        <v>32.35</v>
      </c>
      <c r="Y2" s="10">
        <v>33.69</v>
      </c>
      <c r="Z2" s="10">
        <v>32.19</v>
      </c>
      <c r="AA2" s="10">
        <v>33.43</v>
      </c>
      <c r="AB2" s="95">
        <v>36869300</v>
      </c>
      <c r="AC2" s="10">
        <v>33.43</v>
      </c>
      <c r="AD2" s="2">
        <f>Y2-Z2</f>
        <v>1.5</v>
      </c>
      <c r="AE2" s="138">
        <f>AC2/AC3-1</f>
        <v>-3.1575898030127614E-2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34.69</v>
      </c>
      <c r="T3" s="1"/>
      <c r="W3" s="133">
        <v>42765</v>
      </c>
      <c r="X3" s="10">
        <v>34.479999999999997</v>
      </c>
      <c r="Y3" s="10">
        <v>34.99</v>
      </c>
      <c r="Z3" s="10">
        <v>34.200000000000003</v>
      </c>
      <c r="AA3" s="10">
        <v>34.520000000000003</v>
      </c>
      <c r="AB3" s="95">
        <v>6576000</v>
      </c>
      <c r="AC3" s="10">
        <v>34.520000000000003</v>
      </c>
      <c r="AD3" s="2">
        <f t="shared" ref="AD3:AD66" si="0">Y3-Z3</f>
        <v>0.78999999999999915</v>
      </c>
      <c r="AE3" s="138">
        <f t="shared" ref="AE3:AE66" si="1">AC3/AC4-1</f>
        <v>-2.0237062734894673E-3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34.69</v>
      </c>
      <c r="R4" s="505">
        <v>3.7699999999999997E-2</v>
      </c>
      <c r="W4" s="133">
        <v>42762</v>
      </c>
      <c r="X4" s="10">
        <v>34.049999999999997</v>
      </c>
      <c r="Y4" s="10">
        <v>34.770000000000003</v>
      </c>
      <c r="Z4" s="10">
        <v>34.01</v>
      </c>
      <c r="AA4" s="10">
        <v>34.590000000000003</v>
      </c>
      <c r="AB4" s="95">
        <v>10937200</v>
      </c>
      <c r="AC4" s="10">
        <v>34.590000000000003</v>
      </c>
      <c r="AD4" s="2">
        <f t="shared" si="0"/>
        <v>0.76000000000000512</v>
      </c>
      <c r="AE4" s="138">
        <f t="shared" si="1"/>
        <v>1.9451812555260961E-2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33.9</v>
      </c>
      <c r="Y5" s="10">
        <v>34.21</v>
      </c>
      <c r="Z5" s="10">
        <v>33.58</v>
      </c>
      <c r="AA5" s="10">
        <v>33.93</v>
      </c>
      <c r="AB5" s="95">
        <v>10654900</v>
      </c>
      <c r="AC5" s="10">
        <v>33.93</v>
      </c>
      <c r="AD5" s="2">
        <f t="shared" si="0"/>
        <v>0.63000000000000256</v>
      </c>
      <c r="AE5" s="138">
        <f t="shared" si="1"/>
        <v>7.422802850356236E-3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32.68</v>
      </c>
      <c r="Y6" s="10">
        <v>33.99</v>
      </c>
      <c r="Z6" s="10">
        <v>32.619999999999997</v>
      </c>
      <c r="AA6" s="10">
        <v>33.68</v>
      </c>
      <c r="AB6" s="95">
        <v>12327800</v>
      </c>
      <c r="AC6" s="10">
        <v>33.68</v>
      </c>
      <c r="AD6" s="2">
        <f t="shared" si="0"/>
        <v>1.3700000000000045</v>
      </c>
      <c r="AE6" s="138">
        <f t="shared" si="1"/>
        <v>3.3128834355828252E-2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42759</v>
      </c>
      <c r="X7" s="10">
        <v>32.79</v>
      </c>
      <c r="Y7" s="10">
        <v>32.94</v>
      </c>
      <c r="Z7" s="10">
        <v>32.340000000000003</v>
      </c>
      <c r="AA7" s="10">
        <v>32.6</v>
      </c>
      <c r="AB7" s="95">
        <v>10414600</v>
      </c>
      <c r="AC7" s="10">
        <v>32.6</v>
      </c>
      <c r="AD7" s="2">
        <f t="shared" si="0"/>
        <v>0.59999999999999432</v>
      </c>
      <c r="AE7" s="138">
        <f t="shared" si="1"/>
        <v>-3.3628859675940426E-3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42758</v>
      </c>
      <c r="X8" s="10">
        <v>33.08</v>
      </c>
      <c r="Y8" s="10">
        <v>33.1</v>
      </c>
      <c r="Z8" s="10">
        <v>32.11</v>
      </c>
      <c r="AA8" s="10">
        <v>32.71</v>
      </c>
      <c r="AB8" s="95">
        <v>14130900</v>
      </c>
      <c r="AC8" s="10">
        <v>32.71</v>
      </c>
      <c r="AD8" s="2">
        <f t="shared" si="0"/>
        <v>0.99000000000000199</v>
      </c>
      <c r="AE8" s="138">
        <f t="shared" si="1"/>
        <v>-1.5648510382184622E-2</v>
      </c>
    </row>
    <row r="9" spans="1:41" x14ac:dyDescent="0.25">
      <c r="O9" s="11" t="s">
        <v>214</v>
      </c>
      <c r="Q9" s="138">
        <f>IF(Q2=0, 0, Q8/Q6)</f>
        <v>0</v>
      </c>
      <c r="W9" s="133">
        <v>42755</v>
      </c>
      <c r="X9" s="10">
        <v>33.42</v>
      </c>
      <c r="Y9" s="10">
        <v>33.57</v>
      </c>
      <c r="Z9" s="10">
        <v>33.159999999999997</v>
      </c>
      <c r="AA9" s="10">
        <v>33.229999999999997</v>
      </c>
      <c r="AB9" s="95">
        <v>8447000</v>
      </c>
      <c r="AC9" s="10">
        <v>33.229999999999997</v>
      </c>
      <c r="AD9" s="2">
        <f t="shared" si="0"/>
        <v>0.41000000000000369</v>
      </c>
      <c r="AE9" s="138">
        <f t="shared" si="1"/>
        <v>-7.1706005377950577E-3</v>
      </c>
    </row>
    <row r="10" spans="1:41" x14ac:dyDescent="0.25">
      <c r="O10" s="11" t="s">
        <v>213</v>
      </c>
      <c r="P10" s="34"/>
      <c r="Q10" s="2">
        <f>M36</f>
        <v>0</v>
      </c>
      <c r="W10" s="133">
        <v>42754</v>
      </c>
      <c r="X10" s="10">
        <v>33.979999999999997</v>
      </c>
      <c r="Y10" s="10">
        <v>34.090000000000003</v>
      </c>
      <c r="Z10" s="10">
        <v>33.46</v>
      </c>
      <c r="AA10" s="10">
        <v>33.47</v>
      </c>
      <c r="AB10" s="95">
        <v>7498400</v>
      </c>
      <c r="AC10" s="10">
        <v>33.47</v>
      </c>
      <c r="AD10" s="2">
        <f t="shared" si="0"/>
        <v>0.63000000000000256</v>
      </c>
      <c r="AE10" s="138">
        <f t="shared" si="1"/>
        <v>-1.8475073313783064E-2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3.9399999999999998E-2</v>
      </c>
      <c r="W11" s="133">
        <v>42753</v>
      </c>
      <c r="X11" s="10">
        <v>33.9</v>
      </c>
      <c r="Y11" s="10">
        <v>34.200000000000003</v>
      </c>
      <c r="Z11" s="10">
        <v>33.729999999999997</v>
      </c>
      <c r="AA11" s="10">
        <v>34.1</v>
      </c>
      <c r="AB11" s="95">
        <v>9603600</v>
      </c>
      <c r="AC11" s="10">
        <v>34.1</v>
      </c>
      <c r="AD11" s="2">
        <f t="shared" si="0"/>
        <v>0.47000000000000597</v>
      </c>
      <c r="AE11" s="138">
        <f t="shared" si="1"/>
        <v>1.0370370370370363E-2</v>
      </c>
    </row>
    <row r="12" spans="1:41" x14ac:dyDescent="0.25">
      <c r="W12" s="133">
        <v>42752</v>
      </c>
      <c r="X12" s="10">
        <v>34.049999999999997</v>
      </c>
      <c r="Y12" s="10">
        <v>34.119999999999997</v>
      </c>
      <c r="Z12" s="10">
        <v>33.619999999999997</v>
      </c>
      <c r="AA12" s="10">
        <v>33.75</v>
      </c>
      <c r="AB12" s="95">
        <v>9961500</v>
      </c>
      <c r="AC12" s="10">
        <v>33.75</v>
      </c>
      <c r="AD12" s="2">
        <f t="shared" si="0"/>
        <v>0.5</v>
      </c>
      <c r="AE12" s="138">
        <f t="shared" si="1"/>
        <v>-6.4763026199587959E-3</v>
      </c>
    </row>
    <row r="13" spans="1:41" x14ac:dyDescent="0.25">
      <c r="W13" s="133">
        <v>42748</v>
      </c>
      <c r="X13" s="10">
        <v>34.25</v>
      </c>
      <c r="Y13" s="10">
        <v>34.47</v>
      </c>
      <c r="Z13" s="10">
        <v>33.86</v>
      </c>
      <c r="AA13" s="10">
        <v>33.97</v>
      </c>
      <c r="AB13" s="95">
        <v>12568500</v>
      </c>
      <c r="AC13" s="10">
        <v>33.97</v>
      </c>
      <c r="AD13" s="2">
        <f t="shared" si="0"/>
        <v>0.60999999999999943</v>
      </c>
      <c r="AE13" s="138">
        <f t="shared" si="1"/>
        <v>8.839127872717345E-4</v>
      </c>
    </row>
    <row r="14" spans="1:41" x14ac:dyDescent="0.25">
      <c r="W14" s="133">
        <v>42747</v>
      </c>
      <c r="X14" s="10">
        <v>34.270000000000003</v>
      </c>
      <c r="Y14" s="10">
        <v>34.69</v>
      </c>
      <c r="Z14" s="10">
        <v>33.93</v>
      </c>
      <c r="AA14" s="10">
        <v>33.94</v>
      </c>
      <c r="AB14" s="95">
        <v>10696900</v>
      </c>
      <c r="AC14" s="10">
        <v>33.94</v>
      </c>
      <c r="AD14" s="2">
        <f t="shared" si="0"/>
        <v>0.75999999999999801</v>
      </c>
      <c r="AE14" s="138">
        <f t="shared" si="1"/>
        <v>-9.9183197199533835E-3</v>
      </c>
    </row>
    <row r="15" spans="1:41" x14ac:dyDescent="0.25">
      <c r="W15" s="133">
        <v>42746</v>
      </c>
      <c r="X15" s="10">
        <v>35.159999999999997</v>
      </c>
      <c r="Y15" s="10">
        <v>35.49</v>
      </c>
      <c r="Z15" s="10">
        <v>33.56</v>
      </c>
      <c r="AA15" s="10">
        <v>34.28</v>
      </c>
      <c r="AB15" s="95">
        <v>15617900</v>
      </c>
      <c r="AC15" s="10">
        <v>34.28</v>
      </c>
      <c r="AD15" s="2">
        <f t="shared" si="0"/>
        <v>1.9299999999999997</v>
      </c>
      <c r="AE15" s="138">
        <f t="shared" si="1"/>
        <v>-2.6136363636363735E-2</v>
      </c>
    </row>
    <row r="16" spans="1:41" x14ac:dyDescent="0.25">
      <c r="W16" s="133">
        <v>42745</v>
      </c>
      <c r="X16" s="10">
        <v>35.049999999999997</v>
      </c>
      <c r="Y16" s="10">
        <v>35.26</v>
      </c>
      <c r="Z16" s="10">
        <v>34.6</v>
      </c>
      <c r="AA16" s="10">
        <v>35.200000000000003</v>
      </c>
      <c r="AB16" s="95">
        <v>11951600</v>
      </c>
      <c r="AC16" s="10">
        <v>35.200000000000003</v>
      </c>
      <c r="AD16" s="2">
        <f t="shared" si="0"/>
        <v>0.65999999999999659</v>
      </c>
      <c r="AE16" s="138">
        <f t="shared" si="1"/>
        <v>3.993154592127901E-3</v>
      </c>
    </row>
    <row r="17" spans="1:31" x14ac:dyDescent="0.25">
      <c r="W17" s="133">
        <v>42744</v>
      </c>
      <c r="X17" s="10">
        <v>35.15</v>
      </c>
      <c r="Y17" s="10">
        <v>35.44</v>
      </c>
      <c r="Z17" s="10">
        <v>34.93</v>
      </c>
      <c r="AA17" s="10">
        <v>35.06</v>
      </c>
      <c r="AB17" s="95">
        <v>11731200</v>
      </c>
      <c r="AC17" s="10">
        <v>35.06</v>
      </c>
      <c r="AD17" s="2">
        <f t="shared" si="0"/>
        <v>0.50999999999999801</v>
      </c>
      <c r="AE17" s="138">
        <f t="shared" si="1"/>
        <v>-1.1396011396010985E-3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42741</v>
      </c>
      <c r="X18" s="10">
        <v>36.9</v>
      </c>
      <c r="Y18" s="10">
        <v>36.979999999999997</v>
      </c>
      <c r="Z18" s="10">
        <v>35</v>
      </c>
      <c r="AA18" s="10">
        <v>35.1</v>
      </c>
      <c r="AB18" s="95">
        <v>33625300</v>
      </c>
      <c r="AC18" s="10">
        <v>35.1</v>
      </c>
      <c r="AD18" s="2">
        <f t="shared" si="0"/>
        <v>1.9799999999999969</v>
      </c>
      <c r="AE18" s="138">
        <f t="shared" si="1"/>
        <v>-7.5342465753424626E-2</v>
      </c>
    </row>
    <row r="19" spans="1:31" x14ac:dyDescent="0.25">
      <c r="G19" s="2"/>
      <c r="W19" s="133">
        <v>42740</v>
      </c>
      <c r="X19" s="10">
        <v>37.96</v>
      </c>
      <c r="Y19" s="10">
        <v>38.15</v>
      </c>
      <c r="Z19" s="10">
        <v>37.29</v>
      </c>
      <c r="AA19" s="10">
        <v>37.96</v>
      </c>
      <c r="AB19" s="95">
        <v>4924400</v>
      </c>
      <c r="AC19" s="10">
        <v>37.96</v>
      </c>
      <c r="AD19" s="2">
        <f t="shared" si="0"/>
        <v>0.85999999999999943</v>
      </c>
      <c r="AE19" s="138">
        <f t="shared" si="1"/>
        <v>5.8293587705351424E-3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42739</v>
      </c>
      <c r="X20" s="10">
        <v>38.06</v>
      </c>
      <c r="Y20" s="10">
        <v>38.31</v>
      </c>
      <c r="Z20" s="10">
        <v>37.58</v>
      </c>
      <c r="AA20" s="10">
        <v>37.74</v>
      </c>
      <c r="AB20" s="95">
        <v>6620300</v>
      </c>
      <c r="AC20" s="10">
        <v>37.74</v>
      </c>
      <c r="AD20" s="2">
        <f t="shared" si="0"/>
        <v>0.73000000000000398</v>
      </c>
      <c r="AE20" s="138">
        <f t="shared" si="1"/>
        <v>6.9370330843117056E-3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42738</v>
      </c>
      <c r="X21" s="10">
        <v>36.69</v>
      </c>
      <c r="Y21" s="10">
        <v>37.479999999999997</v>
      </c>
      <c r="Z21" s="10">
        <v>36.450000000000003</v>
      </c>
      <c r="AA21" s="10">
        <v>37.479999999999997</v>
      </c>
      <c r="AB21" s="95">
        <v>6928200</v>
      </c>
      <c r="AC21" s="10">
        <v>37.479999999999997</v>
      </c>
      <c r="AD21" s="2">
        <f t="shared" si="0"/>
        <v>1.029999999999994</v>
      </c>
      <c r="AE21" s="138">
        <f t="shared" si="1"/>
        <v>3.3931034482758582E-2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42734</v>
      </c>
      <c r="X22" s="10">
        <v>36</v>
      </c>
      <c r="Y22" s="10">
        <v>36.43</v>
      </c>
      <c r="Z22" s="10">
        <v>35.92</v>
      </c>
      <c r="AA22" s="10">
        <v>36.25</v>
      </c>
      <c r="AB22" s="95">
        <v>4944800</v>
      </c>
      <c r="AC22" s="10">
        <v>36.25</v>
      </c>
      <c r="AD22" s="2">
        <f t="shared" si="0"/>
        <v>0.50999999999999801</v>
      </c>
      <c r="AE22" s="138">
        <f t="shared" si="1"/>
        <v>4.7117516629713307E-3</v>
      </c>
    </row>
    <row r="23" spans="1:31" x14ac:dyDescent="0.25">
      <c r="A23" t="s">
        <v>464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42733</v>
      </c>
      <c r="X23" s="10">
        <v>35.85</v>
      </c>
      <c r="Y23" s="10">
        <v>36.26</v>
      </c>
      <c r="Z23" s="10">
        <v>35.81</v>
      </c>
      <c r="AA23" s="10">
        <v>36.08</v>
      </c>
      <c r="AB23" s="95">
        <v>3603000</v>
      </c>
      <c r="AC23" s="10">
        <v>36.08</v>
      </c>
      <c r="AD23" s="2">
        <f t="shared" si="0"/>
        <v>0.44999999999999574</v>
      </c>
      <c r="AE23" s="138">
        <f t="shared" si="1"/>
        <v>4.174784302811041E-3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42732</v>
      </c>
      <c r="X24" s="10">
        <v>36.32</v>
      </c>
      <c r="Y24" s="10">
        <v>36.46</v>
      </c>
      <c r="Z24" s="10">
        <v>35.85</v>
      </c>
      <c r="AA24" s="10">
        <v>35.93</v>
      </c>
      <c r="AB24" s="95">
        <v>4648600</v>
      </c>
      <c r="AC24" s="10">
        <v>35.93</v>
      </c>
      <c r="AD24" s="2">
        <f t="shared" si="0"/>
        <v>0.60999999999999943</v>
      </c>
      <c r="AE24" s="138">
        <f t="shared" si="1"/>
        <v>-1.1282333516785981E-2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42731</v>
      </c>
      <c r="X25" s="10">
        <v>36.64</v>
      </c>
      <c r="Y25" s="10">
        <v>36.82</v>
      </c>
      <c r="Z25" s="10">
        <v>36.26</v>
      </c>
      <c r="AA25" s="10">
        <v>36.340000000000003</v>
      </c>
      <c r="AB25" s="95">
        <v>4331000</v>
      </c>
      <c r="AC25" s="10">
        <v>36.340000000000003</v>
      </c>
      <c r="AD25" s="2">
        <f t="shared" si="0"/>
        <v>0.56000000000000227</v>
      </c>
      <c r="AE25" s="138">
        <f t="shared" si="1"/>
        <v>-1.30363932645301E-2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42727</v>
      </c>
      <c r="X26" s="10">
        <v>36.909999999999997</v>
      </c>
      <c r="Y26" s="10">
        <v>36.950000000000003</v>
      </c>
      <c r="Z26" s="10">
        <v>36.46</v>
      </c>
      <c r="AA26" s="10">
        <v>36.82</v>
      </c>
      <c r="AB26" s="95">
        <v>2811500</v>
      </c>
      <c r="AC26" s="10">
        <v>36.82</v>
      </c>
      <c r="AD26" s="2">
        <f t="shared" si="0"/>
        <v>0.49000000000000199</v>
      </c>
      <c r="AE26" s="138">
        <f t="shared" si="1"/>
        <v>-2.4383635871036979E-3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42726</v>
      </c>
      <c r="X27" s="10">
        <v>36.49</v>
      </c>
      <c r="Y27" s="10">
        <v>37.39</v>
      </c>
      <c r="Z27" s="10">
        <v>36.35</v>
      </c>
      <c r="AA27" s="10">
        <v>36.909999999999997</v>
      </c>
      <c r="AB27" s="95">
        <v>5831000</v>
      </c>
      <c r="AC27" s="10">
        <v>36.909999999999997</v>
      </c>
      <c r="AD27" s="2">
        <f t="shared" si="0"/>
        <v>1.0399999999999991</v>
      </c>
      <c r="AE27" s="138">
        <f t="shared" si="1"/>
        <v>1.4847401704701557E-2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42725</v>
      </c>
      <c r="X28" s="10">
        <v>36.25</v>
      </c>
      <c r="Y28" s="10">
        <v>36.479999999999997</v>
      </c>
      <c r="Z28" s="10">
        <v>36.03</v>
      </c>
      <c r="AA28" s="10">
        <v>36.369999999999997</v>
      </c>
      <c r="AB28" s="95">
        <v>3547500</v>
      </c>
      <c r="AC28" s="10">
        <v>36.369999999999997</v>
      </c>
      <c r="AD28" s="2">
        <f t="shared" si="0"/>
        <v>0.44999999999999574</v>
      </c>
      <c r="AE28" s="138">
        <f t="shared" si="1"/>
        <v>3.3103448275861869E-3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42724</v>
      </c>
      <c r="X29" s="10">
        <v>36.630000000000003</v>
      </c>
      <c r="Y29" s="10">
        <v>36.78</v>
      </c>
      <c r="Z29" s="10">
        <v>36.03</v>
      </c>
      <c r="AA29" s="10">
        <v>36.25</v>
      </c>
      <c r="AB29" s="95">
        <v>4660700</v>
      </c>
      <c r="AC29" s="10">
        <v>36.25</v>
      </c>
      <c r="AD29" s="2">
        <f t="shared" si="0"/>
        <v>0.75</v>
      </c>
      <c r="AE29" s="138">
        <f t="shared" si="1"/>
        <v>-8.7503418102269359E-3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42723</v>
      </c>
      <c r="X30" s="10">
        <v>36.479999999999997</v>
      </c>
      <c r="Y30" s="10">
        <v>36.869999999999997</v>
      </c>
      <c r="Z30" s="10">
        <v>36.4</v>
      </c>
      <c r="AA30" s="10">
        <v>36.57</v>
      </c>
      <c r="AB30" s="95">
        <v>5099900</v>
      </c>
      <c r="AC30" s="10">
        <v>36.57</v>
      </c>
      <c r="AD30" s="2">
        <f t="shared" si="0"/>
        <v>0.46999999999999886</v>
      </c>
      <c r="AE30" s="138">
        <f t="shared" si="1"/>
        <v>1.6433853738702098E-3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42720</v>
      </c>
      <c r="X31" s="10">
        <v>36.96</v>
      </c>
      <c r="Y31" s="10">
        <v>36.979999999999997</v>
      </c>
      <c r="Z31" s="10">
        <v>36.299999999999997</v>
      </c>
      <c r="AA31" s="10">
        <v>36.51</v>
      </c>
      <c r="AB31" s="95">
        <v>5484900</v>
      </c>
      <c r="AC31" s="10">
        <v>36.51</v>
      </c>
      <c r="AD31" s="2">
        <f t="shared" si="0"/>
        <v>0.67999999999999972</v>
      </c>
      <c r="AE31" s="138">
        <f t="shared" si="1"/>
        <v>-5.9896542335964309E-3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42719</v>
      </c>
      <c r="X32" s="10">
        <v>36.78</v>
      </c>
      <c r="Y32" s="10">
        <v>37.56</v>
      </c>
      <c r="Z32" s="10">
        <v>36.42</v>
      </c>
      <c r="AA32" s="10">
        <v>36.729999999999997</v>
      </c>
      <c r="AB32" s="95">
        <v>6690000</v>
      </c>
      <c r="AC32" s="10">
        <v>36.729999999999997</v>
      </c>
      <c r="AD32" s="2">
        <f t="shared" si="0"/>
        <v>1.1400000000000006</v>
      </c>
      <c r="AE32" s="138">
        <f t="shared" si="1"/>
        <v>-7.2972972972973338E-3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42718</v>
      </c>
      <c r="X33" s="10">
        <v>37.299999999999997</v>
      </c>
      <c r="Y33" s="10">
        <v>37.51</v>
      </c>
      <c r="Z33" s="10">
        <v>36.54</v>
      </c>
      <c r="AA33" s="10">
        <v>37</v>
      </c>
      <c r="AB33" s="95">
        <v>10607000</v>
      </c>
      <c r="AC33" s="10">
        <v>37</v>
      </c>
      <c r="AD33" s="2">
        <f t="shared" si="0"/>
        <v>0.96999999999999886</v>
      </c>
      <c r="AE33" s="138">
        <f t="shared" si="1"/>
        <v>-1.7525225703664327E-2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42717</v>
      </c>
      <c r="X34" s="10">
        <v>37.58</v>
      </c>
      <c r="Y34" s="10">
        <v>37.79</v>
      </c>
      <c r="Z34" s="10">
        <v>37.39</v>
      </c>
      <c r="AA34" s="10">
        <v>37.659999999999997</v>
      </c>
      <c r="AB34" s="95">
        <v>6731900</v>
      </c>
      <c r="AC34" s="10">
        <v>37.659999999999997</v>
      </c>
      <c r="AD34" s="2">
        <f t="shared" si="0"/>
        <v>0.39999999999999858</v>
      </c>
      <c r="AE34" s="138">
        <f t="shared" si="1"/>
        <v>1.1006711409395908E-2</v>
      </c>
    </row>
    <row r="35" spans="1:31" x14ac:dyDescent="0.25">
      <c r="W35" s="133">
        <v>42716</v>
      </c>
      <c r="X35" s="10">
        <v>36.369999999999997</v>
      </c>
      <c r="Y35" s="10">
        <v>37.69</v>
      </c>
      <c r="Z35" s="10">
        <v>36.36</v>
      </c>
      <c r="AA35" s="10">
        <v>37.25</v>
      </c>
      <c r="AB35" s="95">
        <v>8787700</v>
      </c>
      <c r="AC35" s="10">
        <v>37.25</v>
      </c>
      <c r="AD35" s="2">
        <f t="shared" si="0"/>
        <v>1.3299999999999983</v>
      </c>
      <c r="AE35" s="138">
        <f t="shared" si="1"/>
        <v>2.6170798898071723E-2</v>
      </c>
    </row>
    <row r="36" spans="1:31" x14ac:dyDescent="0.25">
      <c r="L36" t="s">
        <v>215</v>
      </c>
      <c r="M36" s="2">
        <f>M50+K50-F50</f>
        <v>0</v>
      </c>
      <c r="W36" s="133">
        <v>42713</v>
      </c>
      <c r="X36" s="10">
        <v>36.22</v>
      </c>
      <c r="Y36" s="10">
        <v>36.86</v>
      </c>
      <c r="Z36" s="10">
        <v>36.15</v>
      </c>
      <c r="AA36" s="10">
        <v>36.299999999999997</v>
      </c>
      <c r="AB36" s="95">
        <v>7684400</v>
      </c>
      <c r="AC36" s="10">
        <v>36.299999999999997</v>
      </c>
      <c r="AD36" s="2">
        <f t="shared" si="0"/>
        <v>0.71000000000000085</v>
      </c>
      <c r="AE36" s="138">
        <f t="shared" si="1"/>
        <v>1.0860484544695126E-2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42712</v>
      </c>
      <c r="X37" s="10">
        <v>35.4</v>
      </c>
      <c r="Y37" s="10">
        <v>36.479999999999997</v>
      </c>
      <c r="Z37" s="10">
        <v>35.22</v>
      </c>
      <c r="AA37" s="10">
        <v>35.909999999999997</v>
      </c>
      <c r="AB37" s="95">
        <v>11317000</v>
      </c>
      <c r="AC37" s="10">
        <v>35.909999999999997</v>
      </c>
      <c r="AD37" s="2">
        <f t="shared" si="0"/>
        <v>1.259999999999998</v>
      </c>
      <c r="AE37" s="138">
        <f t="shared" si="1"/>
        <v>1.814573291749344E-2</v>
      </c>
    </row>
    <row r="38" spans="1:31" x14ac:dyDescent="0.25">
      <c r="A38" s="390" t="s">
        <v>400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42711</v>
      </c>
      <c r="X38" s="10">
        <v>35.29</v>
      </c>
      <c r="Y38" s="10">
        <v>35.32</v>
      </c>
      <c r="Z38" s="10">
        <v>34.619999999999997</v>
      </c>
      <c r="AA38" s="10">
        <v>35.270000000000003</v>
      </c>
      <c r="AB38" s="95">
        <v>10381600</v>
      </c>
      <c r="AC38" s="10">
        <v>35.270000000000003</v>
      </c>
      <c r="AD38" s="2">
        <f t="shared" si="0"/>
        <v>0.70000000000000284</v>
      </c>
      <c r="AE38" s="138">
        <f t="shared" si="1"/>
        <v>6.8512703397087815E-3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42710</v>
      </c>
      <c r="X39" s="10">
        <v>35.33</v>
      </c>
      <c r="Y39" s="10">
        <v>35.950000000000003</v>
      </c>
      <c r="Z39" s="10">
        <v>34.57</v>
      </c>
      <c r="AA39" s="10">
        <v>35.03</v>
      </c>
      <c r="AB39" s="95">
        <v>30537900</v>
      </c>
      <c r="AC39" s="10">
        <v>35.03</v>
      </c>
      <c r="AD39" s="2">
        <f t="shared" si="0"/>
        <v>1.3800000000000026</v>
      </c>
      <c r="AE39" s="138">
        <f t="shared" si="1"/>
        <v>-5.4265658747300161E-2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42709</v>
      </c>
      <c r="X40" s="10">
        <v>36.65</v>
      </c>
      <c r="Y40" s="10">
        <v>37.18</v>
      </c>
      <c r="Z40" s="10">
        <v>36.4</v>
      </c>
      <c r="AA40" s="10">
        <v>37.04</v>
      </c>
      <c r="AB40" s="95">
        <v>6424400</v>
      </c>
      <c r="AC40" s="10">
        <v>37.04</v>
      </c>
      <c r="AD40" s="2">
        <f t="shared" si="0"/>
        <v>0.78000000000000114</v>
      </c>
      <c r="AE40" s="138">
        <f t="shared" si="1"/>
        <v>1.396112784013126E-2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42706</v>
      </c>
      <c r="X41" s="10">
        <v>36.700000000000003</v>
      </c>
      <c r="Y41" s="10">
        <v>37.11</v>
      </c>
      <c r="Z41" s="10">
        <v>36.409999999999997</v>
      </c>
      <c r="AA41" s="10">
        <v>36.53</v>
      </c>
      <c r="AB41" s="95">
        <v>6915900</v>
      </c>
      <c r="AC41" s="10">
        <v>36.53</v>
      </c>
      <c r="AD41" s="2">
        <f t="shared" si="0"/>
        <v>0.70000000000000284</v>
      </c>
      <c r="AE41" s="138">
        <f t="shared" si="1"/>
        <v>-1.0937927262782976E-3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42705</v>
      </c>
      <c r="X42" s="10">
        <v>37.4</v>
      </c>
      <c r="Y42" s="10">
        <v>37.68</v>
      </c>
      <c r="Z42" s="10">
        <v>36.56</v>
      </c>
      <c r="AA42" s="10">
        <v>36.57</v>
      </c>
      <c r="AB42" s="95">
        <v>6557800</v>
      </c>
      <c r="AC42" s="10">
        <v>36.57</v>
      </c>
      <c r="AD42" s="2">
        <f t="shared" si="0"/>
        <v>1.1199999999999974</v>
      </c>
      <c r="AE42" s="138" t="e">
        <f t="shared" si="1"/>
        <v>#DIV/0!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38.158999999999999</v>
      </c>
      <c r="Q43" s="34"/>
      <c r="R43" s="34"/>
      <c r="T43" s="128" t="s">
        <v>98</v>
      </c>
      <c r="U43" s="98">
        <v>33.43</v>
      </c>
      <c r="W43" s="133">
        <v>42705</v>
      </c>
      <c r="X43" s="10" t="s">
        <v>401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37.812100000000001</v>
      </c>
      <c r="Q44" s="34"/>
      <c r="R44" s="34"/>
      <c r="T44" s="93" t="s">
        <v>99</v>
      </c>
      <c r="U44" s="88">
        <v>34.200000000000003</v>
      </c>
      <c r="W44" s="133">
        <v>42704</v>
      </c>
      <c r="X44" s="10">
        <v>37.79</v>
      </c>
      <c r="Y44" s="10">
        <v>38.380000000000003</v>
      </c>
      <c r="Z44" s="10">
        <v>37.4</v>
      </c>
      <c r="AA44" s="10">
        <v>37.700000000000003</v>
      </c>
      <c r="AB44" s="95">
        <v>10812600</v>
      </c>
      <c r="AC44" s="10">
        <v>37.36</v>
      </c>
      <c r="AD44" s="2">
        <f t="shared" si="0"/>
        <v>0.98000000000000398</v>
      </c>
      <c r="AE44" s="138">
        <f t="shared" si="1"/>
        <v>-4.2643923240939241E-3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37.465200000000003</v>
      </c>
      <c r="Q45" s="34"/>
      <c r="R45" s="34"/>
      <c r="T45" s="93" t="s">
        <v>100</v>
      </c>
      <c r="U45" s="88" t="s">
        <v>129</v>
      </c>
      <c r="W45" s="133">
        <v>42703</v>
      </c>
      <c r="X45" s="10">
        <v>38.17</v>
      </c>
      <c r="Y45" s="10">
        <v>38.49</v>
      </c>
      <c r="Z45" s="10">
        <v>37.71</v>
      </c>
      <c r="AA45" s="10">
        <v>37.86</v>
      </c>
      <c r="AB45" s="95">
        <v>5516900</v>
      </c>
      <c r="AC45" s="10">
        <v>37.520000000000003</v>
      </c>
      <c r="AD45" s="2">
        <f t="shared" si="0"/>
        <v>0.78000000000000114</v>
      </c>
      <c r="AE45" s="138">
        <f t="shared" si="1"/>
        <v>-7.6699285903200076E-3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37.118299999999998</v>
      </c>
      <c r="Q46" s="83"/>
      <c r="R46" s="34"/>
      <c r="T46" s="93" t="s">
        <v>101</v>
      </c>
      <c r="U46" s="88" t="s">
        <v>129</v>
      </c>
      <c r="W46" s="133">
        <v>42702</v>
      </c>
      <c r="X46" s="10">
        <v>38.159999999999997</v>
      </c>
      <c r="Y46" s="10">
        <v>38.4</v>
      </c>
      <c r="Z46" s="10">
        <v>38.04</v>
      </c>
      <c r="AA46" s="10">
        <v>38.15</v>
      </c>
      <c r="AB46" s="95">
        <v>4883100</v>
      </c>
      <c r="AC46" s="10">
        <v>37.81</v>
      </c>
      <c r="AD46" s="2">
        <f t="shared" si="0"/>
        <v>0.35999999999999943</v>
      </c>
      <c r="AE46" s="138">
        <f t="shared" si="1"/>
        <v>-1.5843675732768459E-3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36.7714</v>
      </c>
      <c r="Q47" s="83"/>
      <c r="R47" s="34"/>
      <c r="T47" s="93" t="s">
        <v>102</v>
      </c>
      <c r="U47" s="88">
        <v>42.7</v>
      </c>
      <c r="W47" s="133">
        <v>42699</v>
      </c>
      <c r="X47" s="10">
        <v>38.200000000000003</v>
      </c>
      <c r="Y47" s="10">
        <v>38.479999999999997</v>
      </c>
      <c r="Z47" s="10">
        <v>38.01</v>
      </c>
      <c r="AA47" s="10">
        <v>38.21</v>
      </c>
      <c r="AB47" s="95">
        <v>2320800</v>
      </c>
      <c r="AC47" s="10">
        <v>37.869999999999997</v>
      </c>
      <c r="AD47" s="2">
        <f t="shared" si="0"/>
        <v>0.46999999999999886</v>
      </c>
      <c r="AE47" s="138">
        <f t="shared" si="1"/>
        <v>2.6476039184537559E-3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36.424500000000002</v>
      </c>
      <c r="Q48" s="83"/>
      <c r="R48" s="34"/>
      <c r="T48" s="93" t="s">
        <v>103</v>
      </c>
      <c r="U48" s="88">
        <v>0.474466</v>
      </c>
      <c r="W48" s="133">
        <v>42697</v>
      </c>
      <c r="X48" s="10">
        <v>37.479999999999997</v>
      </c>
      <c r="Y48" s="10">
        <v>38.11</v>
      </c>
      <c r="Z48" s="10">
        <v>37.119999999999997</v>
      </c>
      <c r="AA48" s="10">
        <v>38.11</v>
      </c>
      <c r="AB48" s="95">
        <v>6554900</v>
      </c>
      <c r="AC48" s="10">
        <v>37.770000000000003</v>
      </c>
      <c r="AD48" s="2">
        <f t="shared" si="0"/>
        <v>0.99000000000000199</v>
      </c>
      <c r="AE48" s="138">
        <f t="shared" si="1"/>
        <v>7.4686583088823255E-3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36.077599999999997</v>
      </c>
      <c r="Q49" s="83"/>
      <c r="R49" s="34"/>
      <c r="T49" s="93" t="s">
        <v>104</v>
      </c>
      <c r="U49" s="88" t="s">
        <v>129</v>
      </c>
      <c r="W49" s="133">
        <v>42696</v>
      </c>
      <c r="X49" s="10">
        <v>38.5</v>
      </c>
      <c r="Y49" s="10">
        <v>38.69</v>
      </c>
      <c r="Z49" s="10">
        <v>37.56</v>
      </c>
      <c r="AA49" s="10">
        <v>37.83</v>
      </c>
      <c r="AB49" s="95">
        <v>10562800</v>
      </c>
      <c r="AC49" s="10">
        <v>37.49</v>
      </c>
      <c r="AD49" s="2">
        <f t="shared" si="0"/>
        <v>1.1299999999999955</v>
      </c>
      <c r="AE49" s="138">
        <f t="shared" si="1"/>
        <v>-2.496749024707412E-2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35.730699999999999</v>
      </c>
      <c r="Q50" s="83"/>
      <c r="R50" s="34"/>
      <c r="T50" s="93"/>
      <c r="U50" s="88"/>
      <c r="W50" s="133">
        <v>42695</v>
      </c>
      <c r="X50" s="10">
        <v>38.68</v>
      </c>
      <c r="Y50" s="10">
        <v>38.89</v>
      </c>
      <c r="Z50" s="10">
        <v>38.46</v>
      </c>
      <c r="AA50" s="10">
        <v>38.799999999999997</v>
      </c>
      <c r="AB50" s="95">
        <v>6112300</v>
      </c>
      <c r="AC50" s="10">
        <v>38.450000000000003</v>
      </c>
      <c r="AD50" s="2">
        <f t="shared" si="0"/>
        <v>0.42999999999999972</v>
      </c>
      <c r="AE50" s="138">
        <f t="shared" si="1"/>
        <v>6.2810782517666031E-3</v>
      </c>
    </row>
    <row r="51" spans="1:31" x14ac:dyDescent="0.25">
      <c r="G51" s="2"/>
      <c r="O51" s="83">
        <v>1.02</v>
      </c>
      <c r="P51" s="83">
        <f t="shared" si="2"/>
        <v>35.383800000000001</v>
      </c>
      <c r="Q51" s="83"/>
      <c r="R51" s="34"/>
      <c r="T51" s="93" t="s">
        <v>105</v>
      </c>
      <c r="U51" s="88" t="s">
        <v>649</v>
      </c>
      <c r="W51" s="133">
        <v>42692</v>
      </c>
      <c r="X51" s="10">
        <v>39</v>
      </c>
      <c r="Y51" s="10">
        <v>39.08</v>
      </c>
      <c r="Z51" s="10">
        <v>38.5</v>
      </c>
      <c r="AA51" s="10">
        <v>38.56</v>
      </c>
      <c r="AB51" s="95">
        <v>6477100</v>
      </c>
      <c r="AC51" s="10">
        <v>38.21</v>
      </c>
      <c r="AD51" s="2">
        <f t="shared" si="0"/>
        <v>0.57999999999999829</v>
      </c>
      <c r="AE51" s="138">
        <f t="shared" si="1"/>
        <v>-8.5625324338349795E-3</v>
      </c>
    </row>
    <row r="52" spans="1:31" x14ac:dyDescent="0.25">
      <c r="O52" s="83">
        <v>1.01</v>
      </c>
      <c r="P52" s="83">
        <f t="shared" si="2"/>
        <v>35.036899999999996</v>
      </c>
      <c r="Q52" s="83"/>
      <c r="R52" s="34"/>
      <c r="T52" s="93" t="s">
        <v>106</v>
      </c>
      <c r="U52" s="88" t="s">
        <v>650</v>
      </c>
      <c r="W52" s="133">
        <v>42691</v>
      </c>
      <c r="X52" s="10">
        <v>38.26</v>
      </c>
      <c r="Y52" s="10">
        <v>39.409999999999997</v>
      </c>
      <c r="Z52" s="10">
        <v>38.01</v>
      </c>
      <c r="AA52" s="10">
        <v>38.89</v>
      </c>
      <c r="AB52" s="95">
        <v>9721600</v>
      </c>
      <c r="AC52" s="10">
        <v>38.54</v>
      </c>
      <c r="AD52" s="2">
        <f t="shared" si="0"/>
        <v>1.3999999999999986</v>
      </c>
      <c r="AE52" s="138">
        <f t="shared" si="1"/>
        <v>2.1468327590776548E-2</v>
      </c>
    </row>
    <row r="53" spans="1:31" x14ac:dyDescent="0.25">
      <c r="O53" s="83">
        <v>1</v>
      </c>
      <c r="P53" s="83">
        <f t="shared" si="2"/>
        <v>34.69</v>
      </c>
      <c r="Q53" s="83"/>
      <c r="R53" s="34"/>
      <c r="T53" s="93" t="s">
        <v>107</v>
      </c>
      <c r="U53" s="90">
        <v>17253392</v>
      </c>
      <c r="W53" s="133">
        <v>42690</v>
      </c>
      <c r="X53" s="10">
        <v>37.78</v>
      </c>
      <c r="Y53" s="10">
        <v>38.49</v>
      </c>
      <c r="Z53" s="10">
        <v>37.4</v>
      </c>
      <c r="AA53" s="10">
        <v>38.07</v>
      </c>
      <c r="AB53" s="95">
        <v>18397000</v>
      </c>
      <c r="AC53" s="10">
        <v>37.729999999999997</v>
      </c>
      <c r="AD53" s="2">
        <f t="shared" si="0"/>
        <v>1.0900000000000034</v>
      </c>
      <c r="AE53" s="138">
        <f t="shared" si="1"/>
        <v>1.2614063338701076E-2</v>
      </c>
    </row>
    <row r="54" spans="1:31" x14ac:dyDescent="0.25">
      <c r="O54" s="83">
        <v>0.99</v>
      </c>
      <c r="P54" s="83">
        <f t="shared" si="2"/>
        <v>34.3431</v>
      </c>
      <c r="Q54" s="83"/>
      <c r="R54" s="34"/>
      <c r="T54" s="93" t="s">
        <v>110</v>
      </c>
      <c r="U54" s="90">
        <v>10926900</v>
      </c>
      <c r="W54" s="133">
        <v>42689</v>
      </c>
      <c r="X54" s="10">
        <v>39.479999999999997</v>
      </c>
      <c r="Y54" s="10">
        <v>39.5</v>
      </c>
      <c r="Z54" s="10">
        <v>37.25</v>
      </c>
      <c r="AA54" s="10">
        <v>37.6</v>
      </c>
      <c r="AB54" s="95">
        <v>27149300</v>
      </c>
      <c r="AC54" s="10">
        <v>37.26</v>
      </c>
      <c r="AD54" s="2">
        <f t="shared" si="0"/>
        <v>2.25</v>
      </c>
      <c r="AE54" s="138">
        <f t="shared" si="1"/>
        <v>-8.3620265617314282E-2</v>
      </c>
    </row>
    <row r="55" spans="1:31" x14ac:dyDescent="0.25">
      <c r="O55" s="83">
        <v>0.98</v>
      </c>
      <c r="P55" s="83">
        <f t="shared" si="2"/>
        <v>33.996199999999995</v>
      </c>
      <c r="Q55" s="83"/>
      <c r="T55" s="93" t="s">
        <v>108</v>
      </c>
      <c r="U55" s="88" t="s">
        <v>651</v>
      </c>
      <c r="W55" s="133">
        <v>42688</v>
      </c>
      <c r="X55" s="10">
        <v>40.22</v>
      </c>
      <c r="Y55" s="10">
        <v>41.19</v>
      </c>
      <c r="Z55" s="10">
        <v>39.92</v>
      </c>
      <c r="AA55" s="10">
        <v>41.03</v>
      </c>
      <c r="AB55" s="95">
        <v>11175900</v>
      </c>
      <c r="AC55" s="10">
        <v>40.659999999999997</v>
      </c>
      <c r="AD55" s="2">
        <f t="shared" si="0"/>
        <v>1.269999999999996</v>
      </c>
      <c r="AE55" s="138">
        <f t="shared" si="1"/>
        <v>9.4339622641508303E-3</v>
      </c>
    </row>
    <row r="56" spans="1:31" x14ac:dyDescent="0.25">
      <c r="O56" s="83">
        <v>0.97</v>
      </c>
      <c r="P56" s="83">
        <f t="shared" si="2"/>
        <v>33.649299999999997</v>
      </c>
      <c r="Q56" s="83"/>
      <c r="T56" s="93" t="s">
        <v>111</v>
      </c>
      <c r="U56" s="88">
        <v>20.18</v>
      </c>
      <c r="W56" s="133">
        <v>42685</v>
      </c>
      <c r="X56" s="10">
        <v>40.380000000000003</v>
      </c>
      <c r="Y56" s="10">
        <v>40.799999999999997</v>
      </c>
      <c r="Z56" s="10">
        <v>39.590000000000003</v>
      </c>
      <c r="AA56" s="10">
        <v>40.65</v>
      </c>
      <c r="AB56" s="95">
        <v>5830200</v>
      </c>
      <c r="AC56" s="10">
        <v>40.28</v>
      </c>
      <c r="AD56" s="2">
        <f t="shared" si="0"/>
        <v>1.2099999999999937</v>
      </c>
      <c r="AE56" s="138">
        <f t="shared" si="1"/>
        <v>1.4609571788413156E-2</v>
      </c>
    </row>
    <row r="57" spans="1:31" x14ac:dyDescent="0.25">
      <c r="O57" s="83">
        <v>0.96</v>
      </c>
      <c r="P57" s="83">
        <f t="shared" si="2"/>
        <v>33.302399999999999</v>
      </c>
      <c r="Q57" s="83"/>
      <c r="T57" s="93" t="s">
        <v>112</v>
      </c>
      <c r="U57" s="88">
        <v>1.72</v>
      </c>
      <c r="W57" s="133">
        <v>42684</v>
      </c>
      <c r="X57" s="10">
        <v>40.54</v>
      </c>
      <c r="Y57" s="10">
        <v>41.63</v>
      </c>
      <c r="Z57" s="10">
        <v>40.020000000000003</v>
      </c>
      <c r="AA57" s="10">
        <v>40.06</v>
      </c>
      <c r="AB57" s="95">
        <v>12173500</v>
      </c>
      <c r="AC57" s="10">
        <v>39.700000000000003</v>
      </c>
      <c r="AD57" s="2">
        <f t="shared" si="0"/>
        <v>1.6099999999999994</v>
      </c>
      <c r="AE57" s="138">
        <f t="shared" si="1"/>
        <v>2.2721534965919332E-3</v>
      </c>
    </row>
    <row r="58" spans="1:31" x14ac:dyDescent="0.25">
      <c r="O58" s="83">
        <v>0.95</v>
      </c>
      <c r="P58" s="83">
        <f t="shared" si="2"/>
        <v>32.955499999999994</v>
      </c>
      <c r="Q58" s="83"/>
      <c r="T58" s="93" t="s">
        <v>109</v>
      </c>
      <c r="U58" s="88" t="s">
        <v>652</v>
      </c>
      <c r="W58" s="133">
        <v>42683</v>
      </c>
      <c r="X58" s="10">
        <v>42.49</v>
      </c>
      <c r="Y58" s="10">
        <v>42.9</v>
      </c>
      <c r="Z58" s="10">
        <v>39.69</v>
      </c>
      <c r="AA58" s="10">
        <v>39.97</v>
      </c>
      <c r="AB58" s="95">
        <v>30730100</v>
      </c>
      <c r="AC58" s="10">
        <v>39.61</v>
      </c>
      <c r="AD58" s="2">
        <f t="shared" si="0"/>
        <v>3.2100000000000009</v>
      </c>
      <c r="AE58" s="138">
        <f t="shared" si="1"/>
        <v>3.0973451327433565E-2</v>
      </c>
    </row>
    <row r="59" spans="1:31" x14ac:dyDescent="0.25">
      <c r="O59" s="83">
        <v>0.94</v>
      </c>
      <c r="P59" s="83">
        <f t="shared" si="2"/>
        <v>32.608599999999996</v>
      </c>
      <c r="Q59" s="83"/>
      <c r="W59" s="133">
        <v>42682</v>
      </c>
      <c r="X59" s="10">
        <v>39.450000000000003</v>
      </c>
      <c r="Y59" s="10">
        <v>39.65</v>
      </c>
      <c r="Z59" s="10">
        <v>38.6</v>
      </c>
      <c r="AA59" s="10">
        <v>38.770000000000003</v>
      </c>
      <c r="AB59" s="95">
        <v>14442200</v>
      </c>
      <c r="AC59" s="10">
        <v>38.42</v>
      </c>
      <c r="AD59" s="2">
        <f t="shared" si="0"/>
        <v>1.0499999999999972</v>
      </c>
      <c r="AE59" s="138">
        <f t="shared" si="1"/>
        <v>-4.9245236327641551E-2</v>
      </c>
    </row>
    <row r="60" spans="1:31" x14ac:dyDescent="0.25">
      <c r="O60" s="83">
        <v>0.93</v>
      </c>
      <c r="P60" s="83">
        <f t="shared" si="2"/>
        <v>32.261699999999998</v>
      </c>
      <c r="Q60" s="83"/>
      <c r="W60" s="133">
        <v>42681</v>
      </c>
      <c r="X60" s="10">
        <v>40.5</v>
      </c>
      <c r="Y60" s="10">
        <v>40.950000000000003</v>
      </c>
      <c r="Z60" s="10">
        <v>40.11</v>
      </c>
      <c r="AA60" s="10">
        <v>40.78</v>
      </c>
      <c r="AB60" s="95">
        <v>8565100</v>
      </c>
      <c r="AC60" s="10">
        <v>40.409999999999997</v>
      </c>
      <c r="AD60" s="2">
        <f t="shared" si="0"/>
        <v>0.84000000000000341</v>
      </c>
      <c r="AE60" s="138">
        <f t="shared" si="1"/>
        <v>1.3289869608826388E-2</v>
      </c>
    </row>
    <row r="61" spans="1:31" x14ac:dyDescent="0.25">
      <c r="O61" s="83">
        <v>0.92</v>
      </c>
      <c r="P61" s="83">
        <f t="shared" si="2"/>
        <v>31.9148</v>
      </c>
      <c r="Q61" s="83"/>
      <c r="W61" s="133">
        <v>42678</v>
      </c>
      <c r="X61" s="10">
        <v>39.76</v>
      </c>
      <c r="Y61" s="10">
        <v>40.78</v>
      </c>
      <c r="Z61" s="10">
        <v>39.200000000000003</v>
      </c>
      <c r="AA61" s="10">
        <v>40.24</v>
      </c>
      <c r="AB61" s="95">
        <v>16322700</v>
      </c>
      <c r="AC61" s="10">
        <v>39.880000000000003</v>
      </c>
      <c r="AD61" s="2">
        <f t="shared" si="0"/>
        <v>1.5799999999999983</v>
      </c>
      <c r="AE61" s="138">
        <f t="shared" si="1"/>
        <v>2.6512226512226622E-2</v>
      </c>
    </row>
    <row r="62" spans="1:31" x14ac:dyDescent="0.25">
      <c r="O62" s="83">
        <v>0.91</v>
      </c>
      <c r="P62" s="83">
        <f t="shared" si="2"/>
        <v>31.567899999999998</v>
      </c>
      <c r="Q62" s="83"/>
      <c r="W62" s="133">
        <v>42677</v>
      </c>
      <c r="X62" s="10">
        <v>43.34</v>
      </c>
      <c r="Y62" s="10">
        <v>43.46</v>
      </c>
      <c r="Z62" s="10">
        <v>37.82</v>
      </c>
      <c r="AA62" s="10">
        <v>39.200000000000003</v>
      </c>
      <c r="AB62" s="95">
        <v>40938000</v>
      </c>
      <c r="AC62" s="10">
        <v>38.85</v>
      </c>
      <c r="AD62" s="2">
        <f t="shared" si="0"/>
        <v>5.6400000000000006</v>
      </c>
      <c r="AE62" s="138">
        <f t="shared" si="1"/>
        <v>-9.5249184909175555E-2</v>
      </c>
    </row>
    <row r="63" spans="1:31" x14ac:dyDescent="0.25">
      <c r="O63" s="83">
        <v>0.9</v>
      </c>
      <c r="P63" s="83">
        <f t="shared" si="2"/>
        <v>31.221</v>
      </c>
      <c r="Q63" s="83"/>
      <c r="W63" s="133">
        <v>42676</v>
      </c>
      <c r="X63" s="10">
        <v>43.15</v>
      </c>
      <c r="Y63" s="10">
        <v>44.13</v>
      </c>
      <c r="Z63" s="10">
        <v>43.08</v>
      </c>
      <c r="AA63" s="10">
        <v>43.33</v>
      </c>
      <c r="AB63" s="95">
        <v>7977500</v>
      </c>
      <c r="AC63" s="10">
        <v>42.94</v>
      </c>
      <c r="AD63" s="2">
        <f t="shared" si="0"/>
        <v>1.0500000000000043</v>
      </c>
      <c r="AE63" s="138">
        <f t="shared" si="1"/>
        <v>4.9145799204306506E-3</v>
      </c>
    </row>
    <row r="64" spans="1:31" x14ac:dyDescent="0.25">
      <c r="O64" s="34"/>
      <c r="W64" s="133">
        <v>42675</v>
      </c>
      <c r="X64" s="10">
        <v>42.7</v>
      </c>
      <c r="Y64" s="10">
        <v>43.55</v>
      </c>
      <c r="Z64" s="10">
        <v>42.55</v>
      </c>
      <c r="AA64" s="10">
        <v>43.12</v>
      </c>
      <c r="AB64" s="95">
        <v>7778000</v>
      </c>
      <c r="AC64" s="10">
        <v>42.73</v>
      </c>
      <c r="AD64" s="2">
        <f t="shared" si="0"/>
        <v>1</v>
      </c>
      <c r="AE64" s="138">
        <f t="shared" si="1"/>
        <v>8.9728453364816829E-3</v>
      </c>
    </row>
    <row r="65" spans="15:31" x14ac:dyDescent="0.25">
      <c r="W65" s="133">
        <v>42674</v>
      </c>
      <c r="X65" s="10">
        <v>41.94</v>
      </c>
      <c r="Y65" s="10">
        <v>42.76</v>
      </c>
      <c r="Z65" s="10">
        <v>41.75</v>
      </c>
      <c r="AA65" s="10">
        <v>42.74</v>
      </c>
      <c r="AB65" s="95">
        <v>27345500</v>
      </c>
      <c r="AC65" s="10">
        <v>42.35</v>
      </c>
      <c r="AD65" s="2">
        <f t="shared" si="0"/>
        <v>1.009999999999998</v>
      </c>
      <c r="AE65" s="138">
        <f t="shared" si="1"/>
        <v>9.775870290891886E-3</v>
      </c>
    </row>
    <row r="66" spans="15:31" x14ac:dyDescent="0.25">
      <c r="W66" s="133">
        <v>42671</v>
      </c>
      <c r="X66" s="10">
        <v>43</v>
      </c>
      <c r="Y66" s="10">
        <v>43.1</v>
      </c>
      <c r="Z66" s="10">
        <v>42.11</v>
      </c>
      <c r="AA66" s="10">
        <v>42.32</v>
      </c>
      <c r="AB66" s="95">
        <v>6195100</v>
      </c>
      <c r="AC66" s="10">
        <v>41.94</v>
      </c>
      <c r="AD66" s="2">
        <f t="shared" si="0"/>
        <v>0.99000000000000199</v>
      </c>
      <c r="AE66" s="138">
        <f t="shared" si="1"/>
        <v>-1.9176800748362921E-2</v>
      </c>
    </row>
    <row r="67" spans="15:31" x14ac:dyDescent="0.25">
      <c r="W67" s="133">
        <v>42670</v>
      </c>
      <c r="X67" s="10">
        <v>43.73</v>
      </c>
      <c r="Y67" s="10">
        <v>43.81</v>
      </c>
      <c r="Z67" s="10">
        <v>43.03</v>
      </c>
      <c r="AA67" s="10">
        <v>43.15</v>
      </c>
      <c r="AB67" s="95">
        <v>4736800</v>
      </c>
      <c r="AC67" s="10">
        <v>42.76</v>
      </c>
      <c r="AD67" s="2">
        <f>Y67-Z67</f>
        <v>0.78000000000000114</v>
      </c>
      <c r="AE67" s="138">
        <f>AC67/AC68-1</f>
        <v>-4.8871305562020462E-3</v>
      </c>
    </row>
    <row r="68" spans="15:31" x14ac:dyDescent="0.25">
      <c r="W68" s="133">
        <v>42669</v>
      </c>
      <c r="X68" s="10">
        <v>43.76</v>
      </c>
      <c r="Y68" s="10">
        <v>44.26</v>
      </c>
      <c r="Z68" s="10">
        <v>43.27</v>
      </c>
      <c r="AA68" s="10">
        <v>43.36</v>
      </c>
      <c r="AB68" s="95">
        <v>3594200</v>
      </c>
      <c r="AC68" s="10">
        <v>42.97</v>
      </c>
      <c r="AD68" s="2">
        <f>Y68-Z68</f>
        <v>0.98999999999999488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42766</v>
      </c>
      <c r="X2" s="10">
        <v>110.59</v>
      </c>
      <c r="Y2" s="10">
        <v>110.8</v>
      </c>
      <c r="Z2" s="10">
        <v>109.98</v>
      </c>
      <c r="AA2" s="10">
        <v>110.65</v>
      </c>
      <c r="AB2" s="95">
        <v>8395300</v>
      </c>
      <c r="AC2" s="10">
        <v>110.65</v>
      </c>
      <c r="AD2" s="2">
        <f>Y2-Z2</f>
        <v>0.81999999999999318</v>
      </c>
      <c r="AE2" s="138">
        <f>AC2/AC3-1</f>
        <v>-2.614025599423031E-3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111.3</v>
      </c>
      <c r="T3" s="1"/>
      <c r="W3" s="133">
        <v>42765</v>
      </c>
      <c r="X3" s="10">
        <v>109.86</v>
      </c>
      <c r="Y3" s="10">
        <v>111.05</v>
      </c>
      <c r="Z3" s="10">
        <v>108.96</v>
      </c>
      <c r="AA3" s="10">
        <v>110.94</v>
      </c>
      <c r="AB3" s="95">
        <v>13765200</v>
      </c>
      <c r="AC3" s="10">
        <v>110.94</v>
      </c>
      <c r="AD3" s="2">
        <f t="shared" ref="AD3:AD66" si="0">Y3-Z3</f>
        <v>2.0900000000000034</v>
      </c>
      <c r="AE3" s="138">
        <f t="shared" ref="AE3:AE66" si="1">AC3/AC4-1</f>
        <v>1.5004574565416373E-2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111.3</v>
      </c>
      <c r="R4" s="505">
        <v>5.8999999999999999E-3</v>
      </c>
      <c r="T4" s="163"/>
      <c r="W4" s="133">
        <v>42762</v>
      </c>
      <c r="X4" s="10">
        <v>108.49</v>
      </c>
      <c r="Y4" s="10">
        <v>109.4</v>
      </c>
      <c r="Z4" s="10">
        <v>108.15</v>
      </c>
      <c r="AA4" s="10">
        <v>109.3</v>
      </c>
      <c r="AB4" s="95">
        <v>5534500</v>
      </c>
      <c r="AC4" s="10">
        <v>109.3</v>
      </c>
      <c r="AD4" s="2">
        <f t="shared" si="0"/>
        <v>1.25</v>
      </c>
      <c r="AE4" s="138">
        <f t="shared" si="1"/>
        <v>1.1475106422357939E-2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42761</v>
      </c>
      <c r="X5" s="10">
        <v>108.21</v>
      </c>
      <c r="Y5" s="10">
        <v>108.62</v>
      </c>
      <c r="Z5" s="10">
        <v>107.98</v>
      </c>
      <c r="AA5" s="10">
        <v>108.06</v>
      </c>
      <c r="AB5" s="95">
        <v>6079100</v>
      </c>
      <c r="AC5" s="10">
        <v>108.06</v>
      </c>
      <c r="AD5" s="2">
        <f t="shared" si="0"/>
        <v>0.64000000000000057</v>
      </c>
      <c r="AE5" s="138">
        <f t="shared" si="1"/>
        <v>1.8511662347275859E-4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42760</v>
      </c>
      <c r="X6" s="10">
        <v>108.23</v>
      </c>
      <c r="Y6" s="10">
        <v>108.42</v>
      </c>
      <c r="Z6" s="10">
        <v>108</v>
      </c>
      <c r="AA6" s="10">
        <v>108.04</v>
      </c>
      <c r="AB6" s="95">
        <v>6169400</v>
      </c>
      <c r="AC6" s="10">
        <v>108.04</v>
      </c>
      <c r="AD6" s="2">
        <f t="shared" si="0"/>
        <v>0.42000000000000171</v>
      </c>
      <c r="AE6" s="138">
        <f t="shared" si="1"/>
        <v>1.2974976830397722E-3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42759</v>
      </c>
      <c r="X7" s="10">
        <v>107.2</v>
      </c>
      <c r="Y7" s="10">
        <v>108.06</v>
      </c>
      <c r="Z7" s="10">
        <v>107.08</v>
      </c>
      <c r="AA7" s="10">
        <v>107.9</v>
      </c>
      <c r="AB7" s="95">
        <v>5435800</v>
      </c>
      <c r="AC7" s="10">
        <v>107.9</v>
      </c>
      <c r="AD7" s="2">
        <f t="shared" si="0"/>
        <v>0.98000000000000398</v>
      </c>
      <c r="AE7" s="138">
        <f t="shared" si="1"/>
        <v>7.2815533980583602E-3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107.34</v>
      </c>
      <c r="Y8" s="10">
        <v>107.68</v>
      </c>
      <c r="Z8" s="10">
        <v>106.57</v>
      </c>
      <c r="AA8" s="10">
        <v>107.12</v>
      </c>
      <c r="AB8" s="95">
        <v>5666600</v>
      </c>
      <c r="AC8" s="10">
        <v>107.12</v>
      </c>
      <c r="AD8" s="2">
        <f t="shared" si="0"/>
        <v>1.1100000000000136</v>
      </c>
      <c r="AE8" s="138">
        <f t="shared" si="1"/>
        <v>-5.0157904514210871E-3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107.35</v>
      </c>
      <c r="Y9" s="10">
        <v>107.82</v>
      </c>
      <c r="Z9" s="10">
        <v>107.18</v>
      </c>
      <c r="AA9" s="10">
        <v>107.66</v>
      </c>
      <c r="AB9" s="95">
        <v>5534800</v>
      </c>
      <c r="AC9" s="10">
        <v>107.66</v>
      </c>
      <c r="AD9" s="2">
        <f t="shared" si="0"/>
        <v>0.63999999999998636</v>
      </c>
      <c r="AE9" s="138">
        <f t="shared" si="1"/>
        <v>3.5421327367635147E-3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42754</v>
      </c>
      <c r="X10" s="10">
        <v>107.92</v>
      </c>
      <c r="Y10" s="10">
        <v>108.01</v>
      </c>
      <c r="Z10" s="10">
        <v>107.08</v>
      </c>
      <c r="AA10" s="10">
        <v>107.28</v>
      </c>
      <c r="AB10" s="95">
        <v>5348900</v>
      </c>
      <c r="AC10" s="10">
        <v>107.28</v>
      </c>
      <c r="AD10" s="2">
        <f t="shared" si="0"/>
        <v>0.93000000000000682</v>
      </c>
      <c r="AE10" s="138">
        <f t="shared" si="1"/>
        <v>-8.1360946745561158E-3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1.41E-2</v>
      </c>
      <c r="W11" s="133">
        <v>42753</v>
      </c>
      <c r="X11" s="10">
        <v>106.93</v>
      </c>
      <c r="Y11" s="10">
        <v>108.4</v>
      </c>
      <c r="Z11" s="10">
        <v>106.81</v>
      </c>
      <c r="AA11" s="10">
        <v>108.16</v>
      </c>
      <c r="AB11" s="95">
        <v>7162000</v>
      </c>
      <c r="AC11" s="10">
        <v>108.16</v>
      </c>
      <c r="AD11" s="2">
        <f t="shared" si="0"/>
        <v>1.5900000000000034</v>
      </c>
      <c r="AE11" s="138">
        <f t="shared" si="1"/>
        <v>1.7597480781699204E-3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42752</v>
      </c>
      <c r="X12" s="10">
        <v>107.91</v>
      </c>
      <c r="Y12" s="10">
        <v>108.93</v>
      </c>
      <c r="Z12" s="10">
        <v>107.65</v>
      </c>
      <c r="AA12" s="10">
        <v>107.97</v>
      </c>
      <c r="AB12" s="95">
        <v>7583100</v>
      </c>
      <c r="AC12" s="10">
        <v>107.97</v>
      </c>
      <c r="AD12" s="2">
        <f t="shared" si="0"/>
        <v>1.2800000000000011</v>
      </c>
      <c r="AE12" s="138">
        <f t="shared" si="1"/>
        <v>-8.3287062742920526E-4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42748</v>
      </c>
      <c r="X13" s="10">
        <v>107.16</v>
      </c>
      <c r="Y13" s="10">
        <v>108.35</v>
      </c>
      <c r="Z13" s="10">
        <v>106.9</v>
      </c>
      <c r="AA13" s="10">
        <v>108.06</v>
      </c>
      <c r="AB13" s="95">
        <v>6467200</v>
      </c>
      <c r="AC13" s="10">
        <v>108.06</v>
      </c>
      <c r="AD13" s="2">
        <f t="shared" si="0"/>
        <v>1.4499999999999886</v>
      </c>
      <c r="AE13" s="138">
        <f t="shared" si="1"/>
        <v>4.9288570631451645E-3</v>
      </c>
    </row>
    <row r="14" spans="1:31" x14ac:dyDescent="0.25">
      <c r="W14" s="133">
        <v>42747</v>
      </c>
      <c r="X14" s="10">
        <v>108.12</v>
      </c>
      <c r="Y14" s="10">
        <v>109</v>
      </c>
      <c r="Z14" s="10">
        <v>107.43</v>
      </c>
      <c r="AA14" s="10">
        <v>107.53</v>
      </c>
      <c r="AB14" s="95">
        <v>8201600</v>
      </c>
      <c r="AC14" s="10">
        <v>107.53</v>
      </c>
      <c r="AD14" s="2">
        <f t="shared" si="0"/>
        <v>1.5699999999999932</v>
      </c>
      <c r="AE14" s="138">
        <f t="shared" si="1"/>
        <v>-1.74524853801169E-2</v>
      </c>
    </row>
    <row r="15" spans="1:31" x14ac:dyDescent="0.25">
      <c r="W15" s="133">
        <v>42746</v>
      </c>
      <c r="X15" s="10">
        <v>108.54</v>
      </c>
      <c r="Y15" s="10">
        <v>109.49</v>
      </c>
      <c r="Z15" s="10">
        <v>108.38</v>
      </c>
      <c r="AA15" s="10">
        <v>109.44</v>
      </c>
      <c r="AB15" s="95">
        <v>7590400</v>
      </c>
      <c r="AC15" s="10">
        <v>109.44</v>
      </c>
      <c r="AD15" s="2">
        <f t="shared" si="0"/>
        <v>1.1099999999999994</v>
      </c>
      <c r="AE15" s="138">
        <f t="shared" si="1"/>
        <v>9.7804022882450603E-3</v>
      </c>
    </row>
    <row r="16" spans="1:31" x14ac:dyDescent="0.25">
      <c r="W16" s="133">
        <v>42745</v>
      </c>
      <c r="X16" s="10">
        <v>107.9</v>
      </c>
      <c r="Y16" s="10">
        <v>108.82</v>
      </c>
      <c r="Z16" s="10">
        <v>107.35</v>
      </c>
      <c r="AA16" s="10">
        <v>108.38</v>
      </c>
      <c r="AB16" s="95">
        <v>7893600</v>
      </c>
      <c r="AC16" s="10">
        <v>108.38</v>
      </c>
      <c r="AD16" s="2">
        <f t="shared" si="0"/>
        <v>1.4699999999999989</v>
      </c>
      <c r="AE16" s="138">
        <f t="shared" si="1"/>
        <v>1.8456995201177051E-4</v>
      </c>
    </row>
    <row r="17" spans="1:31" x14ac:dyDescent="0.25">
      <c r="W17" s="133">
        <v>42744</v>
      </c>
      <c r="X17" s="10">
        <v>108.58</v>
      </c>
      <c r="Y17" s="10">
        <v>108.83</v>
      </c>
      <c r="Z17" s="10">
        <v>108.11</v>
      </c>
      <c r="AA17" s="10">
        <v>108.36</v>
      </c>
      <c r="AB17" s="95">
        <v>6193400</v>
      </c>
      <c r="AC17" s="10">
        <v>108.36</v>
      </c>
      <c r="AD17" s="2">
        <f t="shared" si="0"/>
        <v>0.71999999999999886</v>
      </c>
      <c r="AE17" s="138">
        <f t="shared" si="1"/>
        <v>-5.6891172692237202E-3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42741</v>
      </c>
      <c r="X18" s="10">
        <v>108.02</v>
      </c>
      <c r="Y18" s="10">
        <v>109.35</v>
      </c>
      <c r="Z18" s="10">
        <v>107.75</v>
      </c>
      <c r="AA18" s="10">
        <v>108.98</v>
      </c>
      <c r="AB18" s="95">
        <v>9263300</v>
      </c>
      <c r="AC18" s="10">
        <v>108.98</v>
      </c>
      <c r="AD18" s="2">
        <f t="shared" si="0"/>
        <v>1.5999999999999943</v>
      </c>
      <c r="AE18" s="138">
        <f t="shared" si="1"/>
        <v>1.4900353883404716E-2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42740</v>
      </c>
      <c r="X19" s="10">
        <v>107.17</v>
      </c>
      <c r="Y19" s="10">
        <v>107.62</v>
      </c>
      <c r="Z19" s="10">
        <v>106.79</v>
      </c>
      <c r="AA19" s="10">
        <v>107.38</v>
      </c>
      <c r="AB19" s="95">
        <v>6292500</v>
      </c>
      <c r="AC19" s="10">
        <v>107.38</v>
      </c>
      <c r="AD19" s="2">
        <f t="shared" si="0"/>
        <v>0.82999999999999829</v>
      </c>
      <c r="AE19" s="138">
        <f t="shared" si="1"/>
        <v>-5.5845122859277119E-4</v>
      </c>
    </row>
    <row r="20" spans="1:31" x14ac:dyDescent="0.25">
      <c r="W20" s="133">
        <v>42739</v>
      </c>
      <c r="X20" s="10">
        <v>106.64</v>
      </c>
      <c r="Y20" s="10">
        <v>107.5</v>
      </c>
      <c r="Z20" s="10">
        <v>106.25</v>
      </c>
      <c r="AA20" s="10">
        <v>107.44</v>
      </c>
      <c r="AB20" s="95">
        <v>8231900</v>
      </c>
      <c r="AC20" s="10">
        <v>107.44</v>
      </c>
      <c r="AD20" s="2">
        <f t="shared" si="0"/>
        <v>1.25</v>
      </c>
      <c r="AE20" s="138">
        <f t="shared" si="1"/>
        <v>1.2820512820512775E-2</v>
      </c>
    </row>
    <row r="21" spans="1:31" x14ac:dyDescent="0.25">
      <c r="W21" s="133">
        <v>42738</v>
      </c>
      <c r="X21" s="10">
        <v>105.3</v>
      </c>
      <c r="Y21" s="10">
        <v>106.9</v>
      </c>
      <c r="Z21" s="10">
        <v>105.21</v>
      </c>
      <c r="AA21" s="10">
        <v>106.08</v>
      </c>
      <c r="AB21" s="95">
        <v>8872900</v>
      </c>
      <c r="AC21" s="10">
        <v>106.08</v>
      </c>
      <c r="AD21" s="2">
        <f t="shared" si="0"/>
        <v>1.6900000000000119</v>
      </c>
      <c r="AE21" s="138">
        <f t="shared" si="1"/>
        <v>1.7846862406447839E-2</v>
      </c>
    </row>
    <row r="22" spans="1:31" x14ac:dyDescent="0.25">
      <c r="W22" s="133">
        <v>42734</v>
      </c>
      <c r="X22" s="10">
        <v>104.57</v>
      </c>
      <c r="Y22" s="10">
        <v>105</v>
      </c>
      <c r="Z22" s="10">
        <v>103.96</v>
      </c>
      <c r="AA22" s="10">
        <v>104.22</v>
      </c>
      <c r="AB22" s="95">
        <v>6629500</v>
      </c>
      <c r="AC22" s="10">
        <v>104.22</v>
      </c>
      <c r="AD22" s="2">
        <f t="shared" si="0"/>
        <v>1.0400000000000063</v>
      </c>
      <c r="AE22" s="138">
        <f t="shared" si="1"/>
        <v>-3.2517214996174992E-3</v>
      </c>
    </row>
    <row r="23" spans="1:31" x14ac:dyDescent="0.25">
      <c r="W23" s="133">
        <v>42733</v>
      </c>
      <c r="X23" s="10">
        <v>104.23</v>
      </c>
      <c r="Y23" s="10">
        <v>104.77</v>
      </c>
      <c r="Z23" s="10">
        <v>103.87</v>
      </c>
      <c r="AA23" s="10">
        <v>104.56</v>
      </c>
      <c r="AB23" s="95">
        <v>5892000</v>
      </c>
      <c r="AC23" s="10">
        <v>104.56</v>
      </c>
      <c r="AD23" s="2">
        <f t="shared" si="0"/>
        <v>0.89999999999999147</v>
      </c>
      <c r="AE23" s="138">
        <f t="shared" si="1"/>
        <v>2.4928092042186822E-3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42732</v>
      </c>
      <c r="X24" s="10">
        <v>104.99</v>
      </c>
      <c r="Y24" s="10">
        <v>105.32</v>
      </c>
      <c r="Z24" s="10">
        <v>104.06</v>
      </c>
      <c r="AA24" s="10">
        <v>104.3</v>
      </c>
      <c r="AB24" s="95">
        <v>5116200</v>
      </c>
      <c r="AC24" s="10">
        <v>104.3</v>
      </c>
      <c r="AD24" s="2">
        <f t="shared" si="0"/>
        <v>1.2599999999999909</v>
      </c>
      <c r="AE24" s="138">
        <f t="shared" si="1"/>
        <v>-8.2723210040887007E-3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42731</v>
      </c>
      <c r="X25" s="10">
        <v>104.85</v>
      </c>
      <c r="Y25" s="10">
        <v>105.56</v>
      </c>
      <c r="Z25" s="10">
        <v>104.78</v>
      </c>
      <c r="AA25" s="10">
        <v>105.17</v>
      </c>
      <c r="AB25" s="95">
        <v>3634300</v>
      </c>
      <c r="AC25" s="10">
        <v>105.17</v>
      </c>
      <c r="AD25" s="2">
        <f t="shared" si="0"/>
        <v>0.78000000000000114</v>
      </c>
      <c r="AE25" s="138">
        <f t="shared" si="1"/>
        <v>1.9020446980499983E-4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42727</v>
      </c>
      <c r="X26" s="10">
        <v>105.24</v>
      </c>
      <c r="Y26" s="10">
        <v>105.34</v>
      </c>
      <c r="Z26" s="10">
        <v>104.75</v>
      </c>
      <c r="AA26" s="10">
        <v>105.15</v>
      </c>
      <c r="AB26" s="95">
        <v>3231000</v>
      </c>
      <c r="AC26" s="10">
        <v>105.15</v>
      </c>
      <c r="AD26" s="2">
        <f t="shared" si="0"/>
        <v>0.59000000000000341</v>
      </c>
      <c r="AE26" s="138">
        <f t="shared" si="1"/>
        <v>-2.5611838360841688E-3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42726</v>
      </c>
      <c r="X27" s="10">
        <v>104.96</v>
      </c>
      <c r="Y27" s="10">
        <v>105.49</v>
      </c>
      <c r="Z27" s="10">
        <v>104.7</v>
      </c>
      <c r="AA27" s="10">
        <v>105.42</v>
      </c>
      <c r="AB27" s="95">
        <v>5230800</v>
      </c>
      <c r="AC27" s="10">
        <v>105.42</v>
      </c>
      <c r="AD27" s="2">
        <f t="shared" si="0"/>
        <v>0.78999999999999204</v>
      </c>
      <c r="AE27" s="138">
        <f t="shared" si="1"/>
        <v>-1.3262599469495706E-3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42725</v>
      </c>
      <c r="X28" s="10">
        <v>104.61</v>
      </c>
      <c r="Y28" s="10">
        <v>105.91</v>
      </c>
      <c r="Z28" s="10">
        <v>104.51</v>
      </c>
      <c r="AA28" s="10">
        <v>105.56</v>
      </c>
      <c r="AB28" s="95">
        <v>5202400</v>
      </c>
      <c r="AC28" s="10">
        <v>105.56</v>
      </c>
      <c r="AD28" s="2">
        <f t="shared" si="0"/>
        <v>1.3999999999999915</v>
      </c>
      <c r="AE28" s="138">
        <f t="shared" si="1"/>
        <v>9.4822681585449153E-4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42724</v>
      </c>
      <c r="X29" s="10">
        <v>105.64</v>
      </c>
      <c r="Y29" s="10">
        <v>106.2</v>
      </c>
      <c r="Z29" s="10">
        <v>105.06</v>
      </c>
      <c r="AA29" s="10">
        <v>105.46</v>
      </c>
      <c r="AB29" s="95">
        <v>8947300</v>
      </c>
      <c r="AC29" s="10">
        <v>105.46</v>
      </c>
      <c r="AD29" s="2">
        <f t="shared" si="0"/>
        <v>1.1400000000000006</v>
      </c>
      <c r="AE29" s="138">
        <f t="shared" si="1"/>
        <v>1.5194681861347981E-3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42723</v>
      </c>
      <c r="X30" s="10">
        <v>105.7</v>
      </c>
      <c r="Y30" s="10">
        <v>106.26</v>
      </c>
      <c r="Z30" s="10">
        <v>105.07</v>
      </c>
      <c r="AA30" s="10">
        <v>105.3</v>
      </c>
      <c r="AB30" s="95">
        <v>11475600</v>
      </c>
      <c r="AC30" s="10">
        <v>105.3</v>
      </c>
      <c r="AD30" s="2">
        <f t="shared" si="0"/>
        <v>1.1900000000000119</v>
      </c>
      <c r="AE30" s="138">
        <f t="shared" si="1"/>
        <v>1.3376960831488871E-2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42720</v>
      </c>
      <c r="X31" s="10">
        <v>104.71</v>
      </c>
      <c r="Y31" s="10">
        <v>104.73</v>
      </c>
      <c r="Z31" s="10">
        <v>103.75</v>
      </c>
      <c r="AA31" s="10">
        <v>103.91</v>
      </c>
      <c r="AB31" s="95">
        <v>12635500</v>
      </c>
      <c r="AC31" s="10">
        <v>103.91</v>
      </c>
      <c r="AD31" s="2">
        <f t="shared" si="0"/>
        <v>0.98000000000000398</v>
      </c>
      <c r="AE31" s="138">
        <f t="shared" si="1"/>
        <v>-4.5981415844429385E-3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42719</v>
      </c>
      <c r="X32" s="10">
        <v>103.85</v>
      </c>
      <c r="Y32" s="10">
        <v>105.64</v>
      </c>
      <c r="Z32" s="10">
        <v>103.82</v>
      </c>
      <c r="AA32" s="10">
        <v>104.39</v>
      </c>
      <c r="AB32" s="95">
        <v>8745400</v>
      </c>
      <c r="AC32" s="10">
        <v>104.39</v>
      </c>
      <c r="AD32" s="2">
        <f t="shared" si="0"/>
        <v>1.8200000000000074</v>
      </c>
      <c r="AE32" s="138">
        <f t="shared" si="1"/>
        <v>3.2676597789524919E-3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42718</v>
      </c>
      <c r="X33" s="10">
        <v>103.62</v>
      </c>
      <c r="Y33" s="10">
        <v>104.41</v>
      </c>
      <c r="Z33" s="10">
        <v>103.5</v>
      </c>
      <c r="AA33" s="10">
        <v>104.05</v>
      </c>
      <c r="AB33" s="95">
        <v>7961900</v>
      </c>
      <c r="AC33" s="10">
        <v>104.05</v>
      </c>
      <c r="AD33" s="2">
        <f t="shared" si="0"/>
        <v>0.90999999999999659</v>
      </c>
      <c r="AE33" s="138">
        <f t="shared" si="1"/>
        <v>1.925854597977894E-3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42717</v>
      </c>
      <c r="X34" s="10">
        <v>104.2</v>
      </c>
      <c r="Y34" s="10">
        <v>104.31</v>
      </c>
      <c r="Z34" s="10">
        <v>103.71</v>
      </c>
      <c r="AA34" s="10">
        <v>103.85</v>
      </c>
      <c r="AB34" s="95">
        <v>7393200</v>
      </c>
      <c r="AC34" s="10">
        <v>103.85</v>
      </c>
      <c r="AD34" s="2">
        <f t="shared" si="0"/>
        <v>0.60000000000000853</v>
      </c>
      <c r="AE34" s="138">
        <f t="shared" si="1"/>
        <v>-2.0180665000961717E-3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42716</v>
      </c>
      <c r="X35" s="10">
        <v>104.61</v>
      </c>
      <c r="Y35" s="10">
        <v>104.7</v>
      </c>
      <c r="Z35" s="10">
        <v>103.73</v>
      </c>
      <c r="AA35" s="10">
        <v>104.06</v>
      </c>
      <c r="AB35" s="95">
        <v>7880200</v>
      </c>
      <c r="AC35" s="10">
        <v>104.06</v>
      </c>
      <c r="AD35" s="2">
        <f t="shared" si="0"/>
        <v>0.96999999999999886</v>
      </c>
      <c r="AE35" s="138">
        <f t="shared" si="1"/>
        <v>-7.6292199122639515E-3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42713</v>
      </c>
      <c r="X36" s="10">
        <v>103.49</v>
      </c>
      <c r="Y36" s="10">
        <v>105.52</v>
      </c>
      <c r="Z36" s="10">
        <v>103.18</v>
      </c>
      <c r="AA36" s="10">
        <v>104.86</v>
      </c>
      <c r="AB36" s="95">
        <v>12173900</v>
      </c>
      <c r="AC36" s="10">
        <v>104.86</v>
      </c>
      <c r="AD36" s="2">
        <f t="shared" si="0"/>
        <v>2.3399999999999892</v>
      </c>
      <c r="AE36" s="138">
        <f t="shared" si="1"/>
        <v>1.4316115302766441E-2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42712</v>
      </c>
      <c r="X37" s="10">
        <v>101.47</v>
      </c>
      <c r="Y37" s="10">
        <v>103.96</v>
      </c>
      <c r="Z37" s="10">
        <v>101.47</v>
      </c>
      <c r="AA37" s="10">
        <v>103.38</v>
      </c>
      <c r="AB37" s="95">
        <v>16524800</v>
      </c>
      <c r="AC37" s="10">
        <v>103.38</v>
      </c>
      <c r="AD37" s="2">
        <f t="shared" si="0"/>
        <v>2.4899999999999949</v>
      </c>
      <c r="AE37" s="138" t="e">
        <f t="shared" si="1"/>
        <v>#DIV/0!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42712</v>
      </c>
      <c r="X38" s="10" t="s">
        <v>352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42711</v>
      </c>
      <c r="X39" s="10">
        <v>100.51</v>
      </c>
      <c r="Y39" s="10">
        <v>102.07</v>
      </c>
      <c r="Z39" s="10">
        <v>100.44</v>
      </c>
      <c r="AA39" s="10">
        <v>101.99</v>
      </c>
      <c r="AB39" s="95">
        <v>12255700</v>
      </c>
      <c r="AC39" s="10">
        <v>101.21</v>
      </c>
      <c r="AD39" s="2">
        <f t="shared" si="0"/>
        <v>1.6299999999999955</v>
      </c>
      <c r="AE39" s="138">
        <f t="shared" si="1"/>
        <v>1.3214535989588549E-2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6" t="s">
        <v>78</v>
      </c>
      <c r="P40" s="636"/>
      <c r="W40" s="133">
        <v>42710</v>
      </c>
      <c r="X40" s="10">
        <v>99.95</v>
      </c>
      <c r="Y40" s="10">
        <v>100.72</v>
      </c>
      <c r="Z40" s="10">
        <v>99.82</v>
      </c>
      <c r="AA40" s="10">
        <v>100.66</v>
      </c>
      <c r="AB40" s="95">
        <v>8427500</v>
      </c>
      <c r="AC40" s="10">
        <v>99.89</v>
      </c>
      <c r="AD40" s="2">
        <f t="shared" si="0"/>
        <v>0.90000000000000568</v>
      </c>
      <c r="AE40" s="138">
        <f t="shared" si="1"/>
        <v>6.9556451612902137E-3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122.43</v>
      </c>
      <c r="Q41" s="2"/>
      <c r="W41" s="133">
        <v>42709</v>
      </c>
      <c r="X41" s="10">
        <v>98.98</v>
      </c>
      <c r="Y41" s="10">
        <v>100.27</v>
      </c>
      <c r="Z41" s="10">
        <v>98.68</v>
      </c>
      <c r="AA41" s="10">
        <v>99.96</v>
      </c>
      <c r="AB41" s="95">
        <v>11331500</v>
      </c>
      <c r="AC41" s="10">
        <v>99.2</v>
      </c>
      <c r="AD41" s="2">
        <f t="shared" si="0"/>
        <v>1.5899999999999892</v>
      </c>
      <c r="AE41" s="138">
        <f t="shared" si="1"/>
        <v>1.4833759590792805E-2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121.31700000000001</v>
      </c>
      <c r="Q42" s="2"/>
      <c r="T42" s="91" t="s">
        <v>113</v>
      </c>
      <c r="W42" s="133">
        <v>42706</v>
      </c>
      <c r="X42" s="10">
        <v>98.79</v>
      </c>
      <c r="Y42" s="10">
        <v>99.08</v>
      </c>
      <c r="Z42" s="10">
        <v>98.25</v>
      </c>
      <c r="AA42" s="10">
        <v>98.5</v>
      </c>
      <c r="AB42" s="95">
        <v>7737200</v>
      </c>
      <c r="AC42" s="10">
        <v>97.75</v>
      </c>
      <c r="AD42" s="2">
        <f t="shared" si="0"/>
        <v>0.82999999999999829</v>
      </c>
      <c r="AE42" s="138">
        <f t="shared" si="1"/>
        <v>-4.3797107353840126E-3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120.20400000000001</v>
      </c>
      <c r="Q43" s="2"/>
      <c r="T43" s="128" t="s">
        <v>98</v>
      </c>
      <c r="U43" s="98">
        <v>110.65</v>
      </c>
      <c r="W43" s="133">
        <v>42705</v>
      </c>
      <c r="X43" s="10">
        <v>99.13</v>
      </c>
      <c r="Y43" s="10">
        <v>99.75</v>
      </c>
      <c r="Z43" s="10">
        <v>98.62</v>
      </c>
      <c r="AA43" s="10">
        <v>98.94</v>
      </c>
      <c r="AB43" s="95">
        <v>9958100</v>
      </c>
      <c r="AC43" s="10">
        <v>98.18</v>
      </c>
      <c r="AD43" s="2">
        <f t="shared" si="0"/>
        <v>1.1299999999999955</v>
      </c>
      <c r="AE43" s="138">
        <f t="shared" si="1"/>
        <v>-1.8300122000812769E-3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119.09100000000001</v>
      </c>
      <c r="Q44" s="2"/>
      <c r="T44" s="93" t="s">
        <v>99</v>
      </c>
      <c r="U44" s="88">
        <v>110.71</v>
      </c>
      <c r="W44" s="133">
        <v>42704</v>
      </c>
      <c r="X44" s="10">
        <v>99.4</v>
      </c>
      <c r="Y44" s="10">
        <v>100.29</v>
      </c>
      <c r="Z44" s="10">
        <v>99</v>
      </c>
      <c r="AA44" s="10">
        <v>99.12</v>
      </c>
      <c r="AB44" s="95">
        <v>11369200</v>
      </c>
      <c r="AC44" s="10">
        <v>98.36</v>
      </c>
      <c r="AD44" s="2">
        <f t="shared" si="0"/>
        <v>1.2900000000000063</v>
      </c>
      <c r="AE44" s="138">
        <f t="shared" si="1"/>
        <v>-5.5606106561519875E-3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117.97800000000001</v>
      </c>
      <c r="Q45" s="2"/>
      <c r="T45" s="93" t="s">
        <v>100</v>
      </c>
      <c r="U45" s="88" t="s">
        <v>129</v>
      </c>
      <c r="W45" s="133">
        <v>42703</v>
      </c>
      <c r="X45" s="10">
        <v>99.24</v>
      </c>
      <c r="Y45" s="10">
        <v>99.68</v>
      </c>
      <c r="Z45" s="10">
        <v>98.97</v>
      </c>
      <c r="AA45" s="10">
        <v>99.67</v>
      </c>
      <c r="AB45" s="95">
        <v>8396800</v>
      </c>
      <c r="AC45" s="10">
        <v>98.91</v>
      </c>
      <c r="AD45" s="2">
        <f t="shared" si="0"/>
        <v>0.71000000000000796</v>
      </c>
      <c r="AE45" s="138">
        <f t="shared" si="1"/>
        <v>7.1275837491091565E-3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116.86499999999999</v>
      </c>
      <c r="Q46" s="2"/>
      <c r="T46" s="93" t="s">
        <v>101</v>
      </c>
      <c r="U46" s="88" t="s">
        <v>129</v>
      </c>
      <c r="W46" s="133">
        <v>42702</v>
      </c>
      <c r="X46" s="10">
        <v>98.52</v>
      </c>
      <c r="Y46" s="10">
        <v>99.2</v>
      </c>
      <c r="Z46" s="10">
        <v>98.32</v>
      </c>
      <c r="AA46" s="10">
        <v>98.97</v>
      </c>
      <c r="AB46" s="95">
        <v>7106700</v>
      </c>
      <c r="AC46" s="10">
        <v>98.21</v>
      </c>
      <c r="AD46" s="2">
        <f t="shared" si="0"/>
        <v>0.88000000000000966</v>
      </c>
      <c r="AE46" s="138">
        <f t="shared" si="1"/>
        <v>1.5296757087497337E-3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115.752</v>
      </c>
      <c r="Q47" s="2"/>
      <c r="T47" s="93" t="s">
        <v>102</v>
      </c>
      <c r="U47" s="88">
        <v>114.18</v>
      </c>
      <c r="W47" s="133">
        <v>42699</v>
      </c>
      <c r="X47" s="10">
        <v>98.71</v>
      </c>
      <c r="Y47" s="10">
        <v>99.07</v>
      </c>
      <c r="Z47" s="10">
        <v>98.5</v>
      </c>
      <c r="AA47" s="10">
        <v>98.82</v>
      </c>
      <c r="AB47" s="95">
        <v>4396800</v>
      </c>
      <c r="AC47" s="10">
        <v>98.06</v>
      </c>
      <c r="AD47" s="2">
        <f t="shared" si="0"/>
        <v>0.56999999999999318</v>
      </c>
      <c r="AE47" s="138">
        <f t="shared" si="1"/>
        <v>5.6404471336273243E-3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114.639</v>
      </c>
      <c r="Q48" s="2"/>
      <c r="T48" s="93" t="s">
        <v>103</v>
      </c>
      <c r="U48" s="88">
        <v>1.43608</v>
      </c>
      <c r="W48" s="133">
        <v>42697</v>
      </c>
      <c r="X48" s="10">
        <v>97.67</v>
      </c>
      <c r="Y48" s="10">
        <v>98.28</v>
      </c>
      <c r="Z48" s="10">
        <v>97.59</v>
      </c>
      <c r="AA48" s="10">
        <v>98.26</v>
      </c>
      <c r="AB48" s="95">
        <v>5897400</v>
      </c>
      <c r="AC48" s="10">
        <v>97.51</v>
      </c>
      <c r="AD48" s="2">
        <f t="shared" si="0"/>
        <v>0.68999999999999773</v>
      </c>
      <c r="AE48" s="138">
        <f t="shared" si="1"/>
        <v>5.6724422442244737E-3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113.526</v>
      </c>
      <c r="Q49" s="2"/>
      <c r="T49" s="93" t="s">
        <v>104</v>
      </c>
      <c r="U49" s="88" t="s">
        <v>415</v>
      </c>
      <c r="W49" s="133">
        <v>42696</v>
      </c>
      <c r="X49" s="10">
        <v>97.4</v>
      </c>
      <c r="Y49" s="10">
        <v>97.93</v>
      </c>
      <c r="Z49" s="10">
        <v>97.27</v>
      </c>
      <c r="AA49" s="10">
        <v>97.71</v>
      </c>
      <c r="AB49" s="95">
        <v>5323700</v>
      </c>
      <c r="AC49" s="10">
        <v>96.96</v>
      </c>
      <c r="AD49" s="2">
        <f t="shared" si="0"/>
        <v>0.6600000000000108</v>
      </c>
      <c r="AE49" s="138">
        <f t="shared" si="1"/>
        <v>8.2576383154409072E-4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112.413</v>
      </c>
      <c r="Q50" s="2"/>
      <c r="T50" s="93"/>
      <c r="U50" s="88"/>
      <c r="W50" s="133">
        <v>42695</v>
      </c>
      <c r="X50" s="10">
        <v>98.11</v>
      </c>
      <c r="Y50" s="10">
        <v>98.27</v>
      </c>
      <c r="Z50" s="10">
        <v>97</v>
      </c>
      <c r="AA50" s="10">
        <v>97.63</v>
      </c>
      <c r="AB50" s="95">
        <v>10771100</v>
      </c>
      <c r="AC50" s="10">
        <v>96.88</v>
      </c>
      <c r="AD50" s="2">
        <f t="shared" si="0"/>
        <v>1.269999999999996</v>
      </c>
      <c r="AE50" s="138">
        <f t="shared" si="1"/>
        <v>-6.2570520053338852E-3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111.3</v>
      </c>
      <c r="Q51" s="2"/>
      <c r="T51" s="93" t="s">
        <v>105</v>
      </c>
      <c r="U51" s="88" t="s">
        <v>653</v>
      </c>
      <c r="W51" s="133">
        <v>42692</v>
      </c>
      <c r="X51" s="10">
        <v>99.05</v>
      </c>
      <c r="Y51" s="10">
        <v>99.37</v>
      </c>
      <c r="Z51" s="10">
        <v>98.14</v>
      </c>
      <c r="AA51" s="10">
        <v>98.24</v>
      </c>
      <c r="AB51" s="95">
        <v>8586100</v>
      </c>
      <c r="AC51" s="10">
        <v>97.49</v>
      </c>
      <c r="AD51" s="2">
        <f t="shared" si="0"/>
        <v>1.230000000000004</v>
      </c>
      <c r="AE51" s="138">
        <f t="shared" si="1"/>
        <v>-1.1357874454923533E-2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110.187</v>
      </c>
      <c r="Q52" s="2"/>
      <c r="T52" s="93" t="s">
        <v>106</v>
      </c>
      <c r="U52" s="88" t="s">
        <v>654</v>
      </c>
      <c r="W52" s="133">
        <v>42691</v>
      </c>
      <c r="X52" s="10">
        <v>99.05</v>
      </c>
      <c r="Y52" s="10">
        <v>99.5</v>
      </c>
      <c r="Z52" s="10">
        <v>98.27</v>
      </c>
      <c r="AA52" s="10">
        <v>99.37</v>
      </c>
      <c r="AB52" s="95">
        <v>8662600</v>
      </c>
      <c r="AC52" s="10">
        <v>98.61</v>
      </c>
      <c r="AD52" s="2">
        <f t="shared" si="0"/>
        <v>1.230000000000004</v>
      </c>
      <c r="AE52" s="138">
        <f t="shared" si="1"/>
        <v>2.5416836112239771E-3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109.074</v>
      </c>
      <c r="Q53" s="2"/>
      <c r="T53" s="93" t="s">
        <v>107</v>
      </c>
      <c r="U53" s="90">
        <v>10499394</v>
      </c>
      <c r="W53" s="133">
        <v>42690</v>
      </c>
      <c r="X53" s="10">
        <v>98.33</v>
      </c>
      <c r="Y53" s="10">
        <v>99.17</v>
      </c>
      <c r="Z53" s="10">
        <v>98.1</v>
      </c>
      <c r="AA53" s="10">
        <v>99.12</v>
      </c>
      <c r="AB53" s="95">
        <v>9702400</v>
      </c>
      <c r="AC53" s="10">
        <v>98.36</v>
      </c>
      <c r="AD53" s="2">
        <f t="shared" si="0"/>
        <v>1.0700000000000074</v>
      </c>
      <c r="AE53" s="138">
        <f t="shared" si="1"/>
        <v>1.454357916451765E-2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107.961</v>
      </c>
      <c r="T54" s="93" t="s">
        <v>110</v>
      </c>
      <c r="U54" s="90">
        <v>8272250</v>
      </c>
      <c r="W54" s="133">
        <v>42689</v>
      </c>
      <c r="X54" s="10">
        <v>97.9</v>
      </c>
      <c r="Y54" s="10">
        <v>98.14</v>
      </c>
      <c r="Z54" s="10">
        <v>97.42</v>
      </c>
      <c r="AA54" s="10">
        <v>97.7</v>
      </c>
      <c r="AB54" s="95">
        <v>7184600</v>
      </c>
      <c r="AC54" s="10">
        <v>96.95</v>
      </c>
      <c r="AD54" s="2">
        <f t="shared" si="0"/>
        <v>0.71999999999999886</v>
      </c>
      <c r="AE54" s="138">
        <f t="shared" si="1"/>
        <v>-2.2640732736440849E-3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106.848</v>
      </c>
      <c r="T55" s="93" t="s">
        <v>108</v>
      </c>
      <c r="U55" s="88" t="s">
        <v>655</v>
      </c>
      <c r="W55" s="133">
        <v>42688</v>
      </c>
      <c r="X55" s="10">
        <v>97.56</v>
      </c>
      <c r="Y55" s="10">
        <v>98.31</v>
      </c>
      <c r="Z55" s="10">
        <v>97.45</v>
      </c>
      <c r="AA55" s="10">
        <v>97.92</v>
      </c>
      <c r="AB55" s="95">
        <v>13208400</v>
      </c>
      <c r="AC55" s="10">
        <v>97.17</v>
      </c>
      <c r="AD55" s="2">
        <f t="shared" si="0"/>
        <v>0.85999999999999943</v>
      </c>
      <c r="AE55" s="138">
        <f t="shared" si="1"/>
        <v>2.4760136180748127E-3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105.735</v>
      </c>
      <c r="T56" s="93" t="s">
        <v>111</v>
      </c>
      <c r="U56" s="88">
        <v>19.420000000000002</v>
      </c>
      <c r="W56" s="133">
        <v>42685</v>
      </c>
      <c r="X56" s="10">
        <v>97.18</v>
      </c>
      <c r="Y56" s="10">
        <v>98.32</v>
      </c>
      <c r="Z56" s="10">
        <v>95.78</v>
      </c>
      <c r="AA56" s="10">
        <v>97.68</v>
      </c>
      <c r="AB56" s="95">
        <v>23008100</v>
      </c>
      <c r="AC56" s="10">
        <v>96.93</v>
      </c>
      <c r="AD56" s="2">
        <f t="shared" si="0"/>
        <v>2.539999999999992</v>
      </c>
      <c r="AE56" s="138">
        <f t="shared" si="1"/>
        <v>2.8653295128939771E-2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104.62199999999999</v>
      </c>
      <c r="T57" s="93" t="s">
        <v>112</v>
      </c>
      <c r="U57" s="88">
        <v>5.73</v>
      </c>
      <c r="W57" s="133">
        <v>42684</v>
      </c>
      <c r="X57" s="10">
        <v>94.89</v>
      </c>
      <c r="Y57" s="10">
        <v>96.06</v>
      </c>
      <c r="Z57" s="10">
        <v>94.23</v>
      </c>
      <c r="AA57" s="10">
        <v>94.96</v>
      </c>
      <c r="AB57" s="95">
        <v>13777900</v>
      </c>
      <c r="AC57" s="10">
        <v>94.23</v>
      </c>
      <c r="AD57" s="2">
        <f t="shared" si="0"/>
        <v>1.8299999999999983</v>
      </c>
      <c r="AE57" s="138">
        <f t="shared" si="1"/>
        <v>3.300681431005037E-3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103.509</v>
      </c>
      <c r="T58" s="93" t="s">
        <v>109</v>
      </c>
      <c r="U58" s="88" t="s">
        <v>656</v>
      </c>
      <c r="W58" s="133">
        <v>42683</v>
      </c>
      <c r="X58" s="10">
        <v>92.29</v>
      </c>
      <c r="Y58" s="10">
        <v>94.92</v>
      </c>
      <c r="Z58" s="10">
        <v>92.11</v>
      </c>
      <c r="AA58" s="10">
        <v>94.64</v>
      </c>
      <c r="AB58" s="95">
        <v>8635700</v>
      </c>
      <c r="AC58" s="10">
        <v>93.92</v>
      </c>
      <c r="AD58" s="2">
        <f t="shared" si="0"/>
        <v>2.8100000000000023</v>
      </c>
      <c r="AE58" s="138">
        <f t="shared" si="1"/>
        <v>2.7759982916935044E-3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102.396</v>
      </c>
      <c r="W59" s="133">
        <v>42682</v>
      </c>
      <c r="X59" s="10">
        <v>94.53</v>
      </c>
      <c r="Y59" s="10">
        <v>94.85</v>
      </c>
      <c r="Z59" s="10">
        <v>93.9</v>
      </c>
      <c r="AA59" s="10">
        <v>94.38</v>
      </c>
      <c r="AB59" s="95">
        <v>6226900</v>
      </c>
      <c r="AC59" s="10">
        <v>93.66</v>
      </c>
      <c r="AD59" s="2">
        <f t="shared" si="0"/>
        <v>0.94999999999998863</v>
      </c>
      <c r="AE59" s="138">
        <f t="shared" si="1"/>
        <v>-5.335609860206425E-4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101.283</v>
      </c>
      <c r="W60" s="133">
        <v>42681</v>
      </c>
      <c r="X60" s="10">
        <v>93.77</v>
      </c>
      <c r="Y60" s="10">
        <v>94.48</v>
      </c>
      <c r="Z60" s="10">
        <v>92.95</v>
      </c>
      <c r="AA60" s="10">
        <v>94.43</v>
      </c>
      <c r="AB60" s="95">
        <v>6996100</v>
      </c>
      <c r="AC60" s="10">
        <v>93.71</v>
      </c>
      <c r="AD60" s="2">
        <f t="shared" si="0"/>
        <v>1.5300000000000011</v>
      </c>
      <c r="AE60" s="138">
        <f t="shared" si="1"/>
        <v>2.1473730106823519E-2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100.17</v>
      </c>
      <c r="W61" s="133">
        <v>42678</v>
      </c>
      <c r="X61" s="10">
        <v>93.5</v>
      </c>
      <c r="Y61" s="10">
        <v>93.79</v>
      </c>
      <c r="Z61" s="10">
        <v>92.36</v>
      </c>
      <c r="AA61" s="10">
        <v>92.45</v>
      </c>
      <c r="AB61" s="95">
        <v>7456500</v>
      </c>
      <c r="AC61" s="10">
        <v>91.74</v>
      </c>
      <c r="AD61" s="2">
        <f t="shared" si="0"/>
        <v>1.4300000000000068</v>
      </c>
      <c r="AE61" s="138">
        <f t="shared" si="1"/>
        <v>-9.9287718540902459E-3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42677</v>
      </c>
      <c r="X62" s="10">
        <v>92.26</v>
      </c>
      <c r="Y62" s="10">
        <v>94.13</v>
      </c>
      <c r="Z62" s="10">
        <v>92.24</v>
      </c>
      <c r="AA62" s="10">
        <v>93.37</v>
      </c>
      <c r="AB62" s="95">
        <v>7751400</v>
      </c>
      <c r="AC62" s="10">
        <v>92.66</v>
      </c>
      <c r="AD62" s="2">
        <f t="shared" si="0"/>
        <v>1.8900000000000006</v>
      </c>
      <c r="AE62" s="138">
        <f t="shared" si="1"/>
        <v>1.5897379673281531E-2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42676</v>
      </c>
      <c r="X63" s="10">
        <v>91.91</v>
      </c>
      <c r="Y63" s="10">
        <v>92.56</v>
      </c>
      <c r="Z63" s="10">
        <v>91.69</v>
      </c>
      <c r="AA63" s="10">
        <v>91.91</v>
      </c>
      <c r="AB63" s="95">
        <v>6716200</v>
      </c>
      <c r="AC63" s="10">
        <v>91.21</v>
      </c>
      <c r="AD63" s="2">
        <f t="shared" si="0"/>
        <v>0.87000000000000455</v>
      </c>
      <c r="AE63" s="138">
        <f t="shared" si="1"/>
        <v>-5.1265270506110072E-3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42675</v>
      </c>
      <c r="X64" s="10">
        <v>92.78</v>
      </c>
      <c r="Y64" s="10">
        <v>92.99</v>
      </c>
      <c r="Z64" s="10">
        <v>91.66</v>
      </c>
      <c r="AA64" s="10">
        <v>92.39</v>
      </c>
      <c r="AB64" s="95">
        <v>6449800</v>
      </c>
      <c r="AC64" s="10">
        <v>91.68</v>
      </c>
      <c r="AD64" s="2">
        <f t="shared" si="0"/>
        <v>1.3299999999999983</v>
      </c>
      <c r="AE64" s="138">
        <f t="shared" si="1"/>
        <v>-3.2615786040443018E-3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42674</v>
      </c>
      <c r="X65" s="10">
        <v>93.72</v>
      </c>
      <c r="Y65" s="10">
        <v>93.82</v>
      </c>
      <c r="Z65" s="10">
        <v>92.31</v>
      </c>
      <c r="AA65" s="10">
        <v>92.69</v>
      </c>
      <c r="AB65" s="95">
        <v>9957600</v>
      </c>
      <c r="AC65" s="10">
        <v>91.98</v>
      </c>
      <c r="AD65" s="2">
        <f t="shared" si="0"/>
        <v>1.5099999999999909</v>
      </c>
      <c r="AE65" s="138">
        <f t="shared" si="1"/>
        <v>-1.2348330290991028E-2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42671</v>
      </c>
      <c r="X66" s="10">
        <v>93.89</v>
      </c>
      <c r="Y66" s="10">
        <v>94.4</v>
      </c>
      <c r="Z66" s="10">
        <v>93.53</v>
      </c>
      <c r="AA66" s="10">
        <v>93.85</v>
      </c>
      <c r="AB66" s="95">
        <v>7309100</v>
      </c>
      <c r="AC66" s="10">
        <v>93.13</v>
      </c>
      <c r="AD66" s="2">
        <f t="shared" si="0"/>
        <v>0.87000000000000455</v>
      </c>
      <c r="AE66" s="138">
        <f t="shared" si="1"/>
        <v>-1.8220793140407698E-3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42670</v>
      </c>
      <c r="X67" s="10">
        <v>93.8</v>
      </c>
      <c r="Y67" s="10">
        <v>94.34</v>
      </c>
      <c r="Z67" s="10">
        <v>93.31</v>
      </c>
      <c r="AA67" s="10">
        <v>94.02</v>
      </c>
      <c r="AB67" s="95">
        <v>6647000</v>
      </c>
      <c r="AC67" s="10">
        <v>93.3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42669</v>
      </c>
      <c r="X68" s="10">
        <v>92.39</v>
      </c>
      <c r="Y68" s="10">
        <v>93.72</v>
      </c>
      <c r="Z68" s="10">
        <v>91.9</v>
      </c>
      <c r="AA68" s="10">
        <v>93.49</v>
      </c>
      <c r="AB68" s="95">
        <v>7152800</v>
      </c>
      <c r="AC68" s="10">
        <v>92.78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42766</v>
      </c>
      <c r="X2" s="9">
        <v>3.47</v>
      </c>
      <c r="Y2" s="9">
        <v>3.51</v>
      </c>
      <c r="Z2" s="9">
        <v>3.44</v>
      </c>
      <c r="AA2" s="9">
        <v>3.49</v>
      </c>
      <c r="AB2" s="104">
        <v>16486300</v>
      </c>
      <c r="AC2" s="9">
        <v>3.49</v>
      </c>
      <c r="AD2" s="40">
        <f>Y2-Z2</f>
        <v>6.999999999999984E-2</v>
      </c>
      <c r="AE2" s="162">
        <f>AC2/AC3-1</f>
        <v>0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3.3880214285714283</v>
      </c>
      <c r="T3" s="1"/>
      <c r="W3" s="110">
        <v>42765</v>
      </c>
      <c r="X3" s="9">
        <v>3.51</v>
      </c>
      <c r="Y3" s="9">
        <v>3.53</v>
      </c>
      <c r="Z3" s="9">
        <v>3.44</v>
      </c>
      <c r="AA3" s="9">
        <v>3.49</v>
      </c>
      <c r="AB3" s="104">
        <v>17720700</v>
      </c>
      <c r="AC3" s="9">
        <v>3.49</v>
      </c>
      <c r="AD3" s="40">
        <f t="shared" ref="AD3:AD66" si="2">Y3-Z3</f>
        <v>8.9999999999999858E-2</v>
      </c>
      <c r="AE3" s="162">
        <f t="shared" ref="AE3:AE66" si="3">AC3/AC4-1</f>
        <v>-1.412429378531066E-2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3.41</v>
      </c>
      <c r="R4" s="505">
        <v>-2.29E-2</v>
      </c>
      <c r="T4" s="163"/>
      <c r="W4" s="110">
        <v>42762</v>
      </c>
      <c r="X4" s="9">
        <v>3.51</v>
      </c>
      <c r="Y4" s="9">
        <v>3.54</v>
      </c>
      <c r="Z4" s="9">
        <v>3.47</v>
      </c>
      <c r="AA4" s="9">
        <v>3.54</v>
      </c>
      <c r="AB4" s="104">
        <v>10969900</v>
      </c>
      <c r="AC4" s="9">
        <v>3.54</v>
      </c>
      <c r="AD4" s="40">
        <f t="shared" si="2"/>
        <v>6.999999999999984E-2</v>
      </c>
      <c r="AE4" s="162">
        <f t="shared" si="3"/>
        <v>1.1428571428571344E-2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4774</v>
      </c>
      <c r="W5" s="110">
        <v>42761</v>
      </c>
      <c r="X5" s="9">
        <v>3.42</v>
      </c>
      <c r="Y5" s="9">
        <v>3.5</v>
      </c>
      <c r="Z5" s="9">
        <v>3.42</v>
      </c>
      <c r="AA5" s="9">
        <v>3.5</v>
      </c>
      <c r="AB5" s="104">
        <v>11650600</v>
      </c>
      <c r="AC5" s="9">
        <v>3.5</v>
      </c>
      <c r="AD5" s="40">
        <f t="shared" si="2"/>
        <v>8.0000000000000071E-2</v>
      </c>
      <c r="AE5" s="162">
        <f t="shared" si="3"/>
        <v>1.744186046511631E-2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4743.2299999999996</v>
      </c>
      <c r="W6" s="110">
        <v>42760</v>
      </c>
      <c r="X6" s="9">
        <v>3.5</v>
      </c>
      <c r="Y6" s="9">
        <v>3.52</v>
      </c>
      <c r="Z6" s="9">
        <v>3.4</v>
      </c>
      <c r="AA6" s="9">
        <v>3.44</v>
      </c>
      <c r="AB6" s="104">
        <v>18150300</v>
      </c>
      <c r="AC6" s="9">
        <v>3.44</v>
      </c>
      <c r="AD6" s="40">
        <f t="shared" si="2"/>
        <v>0.12000000000000011</v>
      </c>
      <c r="AE6" s="162">
        <f t="shared" si="3"/>
        <v>-8.6455331412104153E-3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465.70000000000073</v>
      </c>
      <c r="R7">
        <v>700</v>
      </c>
      <c r="W7" s="110">
        <v>42759</v>
      </c>
      <c r="X7" s="9">
        <v>3.57</v>
      </c>
      <c r="Y7" s="9">
        <v>3.58</v>
      </c>
      <c r="Z7" s="9">
        <v>3.46</v>
      </c>
      <c r="AA7" s="9">
        <v>3.47</v>
      </c>
      <c r="AB7" s="104">
        <v>15740400</v>
      </c>
      <c r="AC7" s="9">
        <v>3.47</v>
      </c>
      <c r="AD7" s="40">
        <f t="shared" si="2"/>
        <v>0.12000000000000011</v>
      </c>
      <c r="AE7" s="162">
        <f t="shared" si="3"/>
        <v>-1.9774011299435013E-2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30.770000000000437</v>
      </c>
      <c r="W8" s="110">
        <v>42758</v>
      </c>
      <c r="X8" s="9">
        <v>3.49</v>
      </c>
      <c r="Y8" s="9">
        <v>3.55</v>
      </c>
      <c r="Z8" s="9">
        <v>3.45</v>
      </c>
      <c r="AA8" s="9">
        <v>3.54</v>
      </c>
      <c r="AB8" s="104">
        <v>10992400</v>
      </c>
      <c r="AC8" s="9">
        <v>3.54</v>
      </c>
      <c r="AD8" s="40">
        <f t="shared" si="2"/>
        <v>9.9999999999999645E-2</v>
      </c>
      <c r="AE8" s="162">
        <f t="shared" si="3"/>
        <v>1.4326647564469885E-2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6.4871406193670643E-3</v>
      </c>
      <c r="W9" s="110">
        <v>42755</v>
      </c>
      <c r="X9" s="9">
        <v>3.49</v>
      </c>
      <c r="Y9" s="9">
        <v>3.53</v>
      </c>
      <c r="Z9" s="9">
        <v>3.41</v>
      </c>
      <c r="AA9" s="9">
        <v>3.49</v>
      </c>
      <c r="AB9" s="104">
        <v>18377200</v>
      </c>
      <c r="AC9" s="9">
        <v>3.49</v>
      </c>
      <c r="AD9" s="40">
        <f t="shared" si="2"/>
        <v>0.11999999999999966</v>
      </c>
      <c r="AE9" s="162">
        <f t="shared" si="3"/>
        <v>2.8735632183909399E-3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42754</v>
      </c>
      <c r="X10" s="9">
        <v>3.52</v>
      </c>
      <c r="Y10" s="9">
        <v>3.54</v>
      </c>
      <c r="Z10" s="9">
        <v>3.41</v>
      </c>
      <c r="AA10" s="9">
        <v>3.48</v>
      </c>
      <c r="AB10" s="104">
        <v>18512500</v>
      </c>
      <c r="AC10" s="9">
        <v>3.48</v>
      </c>
      <c r="AD10" s="40">
        <f t="shared" si="2"/>
        <v>0.12999999999999989</v>
      </c>
      <c r="AE10" s="162">
        <f t="shared" si="3"/>
        <v>-1.6949152542372947E-2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0.1203</v>
      </c>
      <c r="W11" s="110">
        <v>42753</v>
      </c>
      <c r="X11" s="9">
        <v>3.57</v>
      </c>
      <c r="Y11" s="9">
        <v>3.59</v>
      </c>
      <c r="Z11" s="9">
        <v>3.51</v>
      </c>
      <c r="AA11" s="9">
        <v>3.54</v>
      </c>
      <c r="AB11" s="104">
        <v>8947600</v>
      </c>
      <c r="AC11" s="9">
        <v>3.54</v>
      </c>
      <c r="AD11" s="40">
        <f t="shared" si="2"/>
        <v>8.0000000000000071E-2</v>
      </c>
      <c r="AE11" s="162">
        <f t="shared" si="3"/>
        <v>-2.8169014084505895E-3</v>
      </c>
    </row>
    <row r="12" spans="1:31" x14ac:dyDescent="0.25">
      <c r="W12" s="110">
        <v>42752</v>
      </c>
      <c r="X12" s="9">
        <v>3.55</v>
      </c>
      <c r="Y12" s="9">
        <v>3.57</v>
      </c>
      <c r="Z12" s="9">
        <v>3.51</v>
      </c>
      <c r="AA12" s="9">
        <v>3.55</v>
      </c>
      <c r="AB12" s="104">
        <v>9701200</v>
      </c>
      <c r="AC12" s="9">
        <v>3.55</v>
      </c>
      <c r="AD12" s="40">
        <f t="shared" si="2"/>
        <v>6.0000000000000053E-2</v>
      </c>
      <c r="AE12" s="162">
        <f t="shared" si="3"/>
        <v>2.8248587570620654E-3</v>
      </c>
    </row>
    <row r="13" spans="1:31" x14ac:dyDescent="0.25">
      <c r="W13" s="110">
        <v>42748</v>
      </c>
      <c r="X13" s="9">
        <v>3.53</v>
      </c>
      <c r="Y13" s="9">
        <v>3.57</v>
      </c>
      <c r="Z13" s="9">
        <v>3.52</v>
      </c>
      <c r="AA13" s="9">
        <v>3.54</v>
      </c>
      <c r="AB13" s="104">
        <v>8053400</v>
      </c>
      <c r="AC13" s="9">
        <v>3.54</v>
      </c>
      <c r="AD13" s="40">
        <f t="shared" si="2"/>
        <v>4.9999999999999822E-2</v>
      </c>
      <c r="AE13" s="162">
        <f t="shared" si="3"/>
        <v>2.8328611898018607E-3</v>
      </c>
    </row>
    <row r="14" spans="1:31" x14ac:dyDescent="0.25">
      <c r="W14" s="110">
        <v>42747</v>
      </c>
      <c r="X14" s="9">
        <v>3.61</v>
      </c>
      <c r="Y14" s="9">
        <v>3.62</v>
      </c>
      <c r="Z14" s="9">
        <v>3.5</v>
      </c>
      <c r="AA14" s="9">
        <v>3.53</v>
      </c>
      <c r="AB14" s="104">
        <v>17894300</v>
      </c>
      <c r="AC14" s="9">
        <v>3.53</v>
      </c>
      <c r="AD14" s="40">
        <f t="shared" si="2"/>
        <v>0.12000000000000011</v>
      </c>
      <c r="AE14" s="162">
        <f t="shared" si="3"/>
        <v>-2.2160664819944609E-2</v>
      </c>
    </row>
    <row r="15" spans="1:31" x14ac:dyDescent="0.25">
      <c r="W15" s="110">
        <v>42746</v>
      </c>
      <c r="X15" s="9">
        <v>3.63</v>
      </c>
      <c r="Y15" s="9">
        <v>3.7</v>
      </c>
      <c r="Z15" s="9">
        <v>3.55</v>
      </c>
      <c r="AA15" s="9">
        <v>3.61</v>
      </c>
      <c r="AB15" s="104">
        <v>14853600</v>
      </c>
      <c r="AC15" s="9">
        <v>3.61</v>
      </c>
      <c r="AD15" s="40">
        <f t="shared" si="2"/>
        <v>0.15000000000000036</v>
      </c>
      <c r="AE15" s="162">
        <f t="shared" si="3"/>
        <v>-5.5096418732782926E-3</v>
      </c>
    </row>
    <row r="16" spans="1:31" x14ac:dyDescent="0.25">
      <c r="W16" s="110">
        <v>42745</v>
      </c>
      <c r="X16" s="9">
        <v>3.69</v>
      </c>
      <c r="Y16" s="9">
        <v>3.71</v>
      </c>
      <c r="Z16" s="9">
        <v>3.61</v>
      </c>
      <c r="AA16" s="9">
        <v>3.63</v>
      </c>
      <c r="AB16" s="104">
        <v>18368300</v>
      </c>
      <c r="AC16" s="9">
        <v>3.63</v>
      </c>
      <c r="AD16" s="40">
        <f t="shared" si="2"/>
        <v>0.10000000000000009</v>
      </c>
      <c r="AE16" s="162">
        <f t="shared" si="3"/>
        <v>-1.3586956521739246E-2</v>
      </c>
    </row>
    <row r="17" spans="1:31" x14ac:dyDescent="0.25">
      <c r="H17" s="72"/>
      <c r="W17" s="110">
        <v>42744</v>
      </c>
      <c r="X17" s="9">
        <v>3.76</v>
      </c>
      <c r="Y17" s="9">
        <v>3.79</v>
      </c>
      <c r="Z17" s="9">
        <v>3.62</v>
      </c>
      <c r="AA17" s="9">
        <v>3.68</v>
      </c>
      <c r="AB17" s="104">
        <v>32815300</v>
      </c>
      <c r="AC17" s="9">
        <v>3.68</v>
      </c>
      <c r="AD17" s="40">
        <f t="shared" si="2"/>
        <v>0.16999999999999993</v>
      </c>
      <c r="AE17" s="162">
        <f t="shared" si="3"/>
        <v>-1.8666666666666609E-2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42741</v>
      </c>
      <c r="X18" s="9">
        <v>3.75</v>
      </c>
      <c r="Y18" s="9">
        <v>3.82</v>
      </c>
      <c r="Z18" s="9">
        <v>3.65</v>
      </c>
      <c r="AA18" s="9">
        <v>3.75</v>
      </c>
      <c r="AB18" s="104">
        <v>57214700</v>
      </c>
      <c r="AC18" s="9">
        <v>3.75</v>
      </c>
      <c r="AD18" s="40">
        <f t="shared" si="2"/>
        <v>0.16999999999999993</v>
      </c>
      <c r="AE18" s="162">
        <f t="shared" si="3"/>
        <v>5.3619302949061698E-3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42740</v>
      </c>
      <c r="X19" s="9">
        <v>3.69</v>
      </c>
      <c r="Y19" s="9">
        <v>3.76</v>
      </c>
      <c r="Z19" s="9">
        <v>3.66</v>
      </c>
      <c r="AA19" s="9">
        <v>3.73</v>
      </c>
      <c r="AB19" s="104">
        <v>40947600</v>
      </c>
      <c r="AC19" s="9">
        <v>3.73</v>
      </c>
      <c r="AD19" s="40">
        <f t="shared" si="2"/>
        <v>9.9999999999999645E-2</v>
      </c>
      <c r="AE19" s="162">
        <f t="shared" si="3"/>
        <v>1.6348773841961872E-2</v>
      </c>
    </row>
    <row r="20" spans="1:31" x14ac:dyDescent="0.25">
      <c r="W20" s="110">
        <v>42739</v>
      </c>
      <c r="X20" s="9">
        <v>3.6</v>
      </c>
      <c r="Y20" s="9">
        <v>3.67</v>
      </c>
      <c r="Z20" s="9">
        <v>3.58</v>
      </c>
      <c r="AA20" s="9">
        <v>3.67</v>
      </c>
      <c r="AB20" s="104">
        <v>24640300</v>
      </c>
      <c r="AC20" s="9">
        <v>3.67</v>
      </c>
      <c r="AD20" s="40">
        <f t="shared" si="2"/>
        <v>8.9999999999999858E-2</v>
      </c>
      <c r="AE20" s="162">
        <f t="shared" si="3"/>
        <v>2.5139664804469275E-2</v>
      </c>
    </row>
    <row r="21" spans="1:31" x14ac:dyDescent="0.25">
      <c r="W21" s="110">
        <v>42738</v>
      </c>
      <c r="X21" s="9">
        <v>3.4</v>
      </c>
      <c r="Y21" s="9">
        <v>3.6</v>
      </c>
      <c r="Z21" s="9">
        <v>3.39</v>
      </c>
      <c r="AA21" s="9">
        <v>3.58</v>
      </c>
      <c r="AB21" s="104">
        <v>34407600</v>
      </c>
      <c r="AC21" s="9">
        <v>3.58</v>
      </c>
      <c r="AD21" s="40">
        <f t="shared" si="2"/>
        <v>0.20999999999999996</v>
      </c>
      <c r="AE21" s="162">
        <f t="shared" si="3"/>
        <v>5.9171597633136175E-2</v>
      </c>
    </row>
    <row r="22" spans="1:31" x14ac:dyDescent="0.25">
      <c r="W22" s="110">
        <v>42734</v>
      </c>
      <c r="X22" s="9">
        <v>3.38</v>
      </c>
      <c r="Y22" s="9">
        <v>3.42</v>
      </c>
      <c r="Z22" s="9">
        <v>3.35</v>
      </c>
      <c r="AA22" s="9">
        <v>3.38</v>
      </c>
      <c r="AB22" s="104">
        <v>20394600</v>
      </c>
      <c r="AC22" s="9">
        <v>3.38</v>
      </c>
      <c r="AD22" s="40">
        <f t="shared" si="2"/>
        <v>6.999999999999984E-2</v>
      </c>
      <c r="AE22" s="162">
        <f t="shared" si="3"/>
        <v>5.9523809523809312E-3</v>
      </c>
    </row>
    <row r="23" spans="1:31" x14ac:dyDescent="0.25">
      <c r="W23" s="110">
        <v>42733</v>
      </c>
      <c r="X23" s="9">
        <v>3.27</v>
      </c>
      <c r="Y23" s="9">
        <v>3.41</v>
      </c>
      <c r="Z23" s="9">
        <v>3.27</v>
      </c>
      <c r="AA23" s="9">
        <v>3.36</v>
      </c>
      <c r="AB23" s="104">
        <v>15739800</v>
      </c>
      <c r="AC23" s="9">
        <v>3.36</v>
      </c>
      <c r="AD23" s="40">
        <f t="shared" si="2"/>
        <v>0.14000000000000012</v>
      </c>
      <c r="AE23" s="162">
        <f t="shared" si="3"/>
        <v>2.9850746268655914E-3</v>
      </c>
    </row>
    <row r="24" spans="1:31" x14ac:dyDescent="0.25">
      <c r="W24" s="110">
        <v>42732</v>
      </c>
      <c r="X24" s="9">
        <v>3.42</v>
      </c>
      <c r="Y24" s="9">
        <v>3.44</v>
      </c>
      <c r="Z24" s="9">
        <v>3.34</v>
      </c>
      <c r="AA24" s="9">
        <v>3.35</v>
      </c>
      <c r="AB24" s="104">
        <v>13382600</v>
      </c>
      <c r="AC24" s="9">
        <v>3.35</v>
      </c>
      <c r="AD24" s="40">
        <f t="shared" si="2"/>
        <v>0.10000000000000009</v>
      </c>
      <c r="AE24" s="162">
        <f t="shared" si="3"/>
        <v>-2.0467836257309857E-2</v>
      </c>
    </row>
    <row r="25" spans="1:31" x14ac:dyDescent="0.25">
      <c r="W25" s="110">
        <v>42731</v>
      </c>
      <c r="X25" s="9">
        <v>3.42</v>
      </c>
      <c r="Y25" s="9">
        <v>3.46</v>
      </c>
      <c r="Z25" s="9">
        <v>3.4</v>
      </c>
      <c r="AA25" s="9">
        <v>3.42</v>
      </c>
      <c r="AB25" s="104">
        <v>11287900</v>
      </c>
      <c r="AC25" s="9">
        <v>3.42</v>
      </c>
      <c r="AD25" s="40">
        <f t="shared" si="2"/>
        <v>6.0000000000000053E-2</v>
      </c>
      <c r="AE25" s="162">
        <f t="shared" si="3"/>
        <v>0</v>
      </c>
    </row>
    <row r="26" spans="1:31" x14ac:dyDescent="0.25">
      <c r="W26" s="110">
        <v>42727</v>
      </c>
      <c r="X26" s="9">
        <v>3.32</v>
      </c>
      <c r="Y26" s="9">
        <v>3.44</v>
      </c>
      <c r="Z26" s="9">
        <v>3.32</v>
      </c>
      <c r="AA26" s="9">
        <v>3.42</v>
      </c>
      <c r="AB26" s="104">
        <v>12705300</v>
      </c>
      <c r="AC26" s="9">
        <v>3.42</v>
      </c>
      <c r="AD26" s="40">
        <f t="shared" si="2"/>
        <v>0.12000000000000011</v>
      </c>
      <c r="AE26" s="162">
        <f t="shared" si="3"/>
        <v>2.39520958083832E-2</v>
      </c>
    </row>
    <row r="27" spans="1:31" x14ac:dyDescent="0.25">
      <c r="W27" s="110">
        <v>42726</v>
      </c>
      <c r="X27" s="9">
        <v>3.32</v>
      </c>
      <c r="Y27" s="9">
        <v>3.42</v>
      </c>
      <c r="Z27" s="9">
        <v>3.3</v>
      </c>
      <c r="AA27" s="9">
        <v>3.34</v>
      </c>
      <c r="AB27" s="104">
        <v>15337700</v>
      </c>
      <c r="AC27" s="9">
        <v>3.34</v>
      </c>
      <c r="AD27" s="40">
        <f t="shared" si="2"/>
        <v>0.12000000000000011</v>
      </c>
      <c r="AE27" s="162">
        <f t="shared" si="3"/>
        <v>1.5197568389057725E-2</v>
      </c>
    </row>
    <row r="28" spans="1:31" x14ac:dyDescent="0.25">
      <c r="W28" s="110">
        <v>42725</v>
      </c>
      <c r="X28" s="9">
        <v>3.47</v>
      </c>
      <c r="Y28" s="9">
        <v>3.47</v>
      </c>
      <c r="Z28" s="9">
        <v>3.28</v>
      </c>
      <c r="AA28" s="9">
        <v>3.29</v>
      </c>
      <c r="AB28" s="104">
        <v>31544700</v>
      </c>
      <c r="AC28" s="9">
        <v>3.29</v>
      </c>
      <c r="AD28" s="40">
        <f t="shared" si="2"/>
        <v>0.19000000000000039</v>
      </c>
      <c r="AE28" s="162">
        <f t="shared" si="3"/>
        <v>-4.6376811594202927E-2</v>
      </c>
    </row>
    <row r="29" spans="1:31" x14ac:dyDescent="0.25">
      <c r="W29" s="110">
        <v>42724</v>
      </c>
      <c r="X29" s="9">
        <v>3.57</v>
      </c>
      <c r="Y29" s="9">
        <v>3.57</v>
      </c>
      <c r="Z29" s="9">
        <v>3.43</v>
      </c>
      <c r="AA29" s="9">
        <v>3.45</v>
      </c>
      <c r="AB29" s="104">
        <v>16142900</v>
      </c>
      <c r="AC29" s="9">
        <v>3.45</v>
      </c>
      <c r="AD29" s="40">
        <f t="shared" si="2"/>
        <v>0.13999999999999968</v>
      </c>
      <c r="AE29" s="162">
        <f t="shared" si="3"/>
        <v>-3.3613445378151141E-2</v>
      </c>
    </row>
    <row r="30" spans="1:31" x14ac:dyDescent="0.25">
      <c r="W30" s="110">
        <v>42723</v>
      </c>
      <c r="X30" s="9">
        <v>3.53</v>
      </c>
      <c r="Y30" s="9">
        <v>3.59</v>
      </c>
      <c r="Z30" s="9">
        <v>3.5</v>
      </c>
      <c r="AA30" s="9">
        <v>3.57</v>
      </c>
      <c r="AB30" s="104">
        <v>15160300</v>
      </c>
      <c r="AC30" s="9">
        <v>3.57</v>
      </c>
      <c r="AD30" s="40">
        <f t="shared" si="2"/>
        <v>8.9999999999999858E-2</v>
      </c>
      <c r="AE30" s="162">
        <f t="shared" si="3"/>
        <v>2.8089887640447841E-3</v>
      </c>
    </row>
    <row r="31" spans="1:31" x14ac:dyDescent="0.25">
      <c r="W31" s="110">
        <v>42720</v>
      </c>
      <c r="X31" s="9">
        <v>3.5</v>
      </c>
      <c r="Y31" s="9">
        <v>3.57</v>
      </c>
      <c r="Z31" s="9">
        <v>3.41</v>
      </c>
      <c r="AA31" s="9">
        <v>3.56</v>
      </c>
      <c r="AB31" s="104">
        <v>93389600</v>
      </c>
      <c r="AC31" s="9">
        <v>3.56</v>
      </c>
      <c r="AD31" s="40">
        <f t="shared" si="2"/>
        <v>0.1599999999999997</v>
      </c>
      <c r="AE31" s="162">
        <f t="shared" si="3"/>
        <v>2.005730659025784E-2</v>
      </c>
    </row>
    <row r="32" spans="1:31" x14ac:dyDescent="0.25">
      <c r="W32" s="110">
        <v>42719</v>
      </c>
      <c r="X32" s="9">
        <v>3.42</v>
      </c>
      <c r="Y32" s="9">
        <v>3.5</v>
      </c>
      <c r="Z32" s="9">
        <v>3.4</v>
      </c>
      <c r="AA32" s="9">
        <v>3.49</v>
      </c>
      <c r="AB32" s="104">
        <v>12778100</v>
      </c>
      <c r="AC32" s="9">
        <v>3.49</v>
      </c>
      <c r="AD32" s="40">
        <f t="shared" si="2"/>
        <v>0.10000000000000009</v>
      </c>
      <c r="AE32" s="162">
        <f t="shared" si="3"/>
        <v>1.4534883720930258E-2</v>
      </c>
    </row>
    <row r="33" spans="2:31" x14ac:dyDescent="0.25">
      <c r="W33" s="110">
        <v>42718</v>
      </c>
      <c r="X33" s="9">
        <v>3.45</v>
      </c>
      <c r="Y33" s="9">
        <v>3.5</v>
      </c>
      <c r="Z33" s="9">
        <v>3.39</v>
      </c>
      <c r="AA33" s="9">
        <v>3.44</v>
      </c>
      <c r="AB33" s="104">
        <v>15035400</v>
      </c>
      <c r="AC33" s="9">
        <v>3.44</v>
      </c>
      <c r="AD33" s="40">
        <f t="shared" si="2"/>
        <v>0.10999999999999988</v>
      </c>
      <c r="AE33" s="162">
        <f t="shared" si="3"/>
        <v>-2.8985507246377384E-3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42717</v>
      </c>
      <c r="X34" s="9">
        <v>3.39</v>
      </c>
      <c r="Y34" s="9">
        <v>3.53</v>
      </c>
      <c r="Z34" s="9">
        <v>3.35</v>
      </c>
      <c r="AA34" s="9">
        <v>3.45</v>
      </c>
      <c r="AB34" s="104">
        <v>21984100</v>
      </c>
      <c r="AC34" s="9">
        <v>3.45</v>
      </c>
      <c r="AD34" s="40">
        <f t="shared" si="2"/>
        <v>0.17999999999999972</v>
      </c>
      <c r="AE34" s="162" t="e">
        <f t="shared" si="3"/>
        <v>#DIV/0!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42717</v>
      </c>
      <c r="X35" s="9" t="s">
        <v>171</v>
      </c>
      <c r="Y35" s="9"/>
      <c r="Z35" s="9"/>
      <c r="AA35" s="9"/>
      <c r="AB35" s="104"/>
      <c r="AC35" s="9"/>
      <c r="AD35" s="40">
        <f t="shared" si="2"/>
        <v>0</v>
      </c>
      <c r="AE35" s="162">
        <f t="shared" si="3"/>
        <v>-1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42716</v>
      </c>
      <c r="X36" s="9">
        <v>3.68</v>
      </c>
      <c r="Y36" s="9">
        <v>3.7</v>
      </c>
      <c r="Z36" s="9">
        <v>3.47</v>
      </c>
      <c r="AA36" s="9">
        <v>3.49</v>
      </c>
      <c r="AB36" s="104">
        <v>28424200</v>
      </c>
      <c r="AC36" s="9">
        <v>3.39</v>
      </c>
      <c r="AD36" s="40">
        <f t="shared" si="2"/>
        <v>0.22999999999999998</v>
      </c>
      <c r="AE36" s="162">
        <f t="shared" si="3"/>
        <v>-4.7752808988763995E-2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42713</v>
      </c>
      <c r="X37" s="9">
        <v>3.69</v>
      </c>
      <c r="Y37" s="9">
        <v>3.72</v>
      </c>
      <c r="Z37" s="9">
        <v>3.63</v>
      </c>
      <c r="AA37" s="9">
        <v>3.67</v>
      </c>
      <c r="AB37" s="104">
        <v>20546900</v>
      </c>
      <c r="AC37" s="9">
        <v>3.56</v>
      </c>
      <c r="AD37" s="40">
        <f t="shared" si="2"/>
        <v>9.0000000000000302E-2</v>
      </c>
      <c r="AE37" s="162">
        <f t="shared" si="3"/>
        <v>-8.3565459610027704E-3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42712</v>
      </c>
      <c r="X38" s="9">
        <v>3.65</v>
      </c>
      <c r="Y38" s="9">
        <v>3.73</v>
      </c>
      <c r="Z38" s="9">
        <v>3.63</v>
      </c>
      <c r="AA38" s="9">
        <v>3.7</v>
      </c>
      <c r="AB38" s="104">
        <v>18816200</v>
      </c>
      <c r="AC38" s="9">
        <v>3.59</v>
      </c>
      <c r="AD38" s="40">
        <f t="shared" si="2"/>
        <v>0.10000000000000009</v>
      </c>
      <c r="AE38" s="162">
        <f t="shared" si="3"/>
        <v>2.8653295128939771E-2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42711</v>
      </c>
      <c r="X39" s="9">
        <v>3.53</v>
      </c>
      <c r="Y39" s="9">
        <v>3.69</v>
      </c>
      <c r="Z39" s="9">
        <v>3.53</v>
      </c>
      <c r="AA39" s="9">
        <v>3.6</v>
      </c>
      <c r="AB39" s="104">
        <v>22919100</v>
      </c>
      <c r="AC39" s="9">
        <v>3.49</v>
      </c>
      <c r="AD39" s="40">
        <f t="shared" si="2"/>
        <v>0.16000000000000014</v>
      </c>
      <c r="AE39" s="162">
        <f t="shared" si="3"/>
        <v>2.0467836257310079E-2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6" t="s">
        <v>78</v>
      </c>
      <c r="P40" s="636"/>
      <c r="W40" s="110">
        <v>42710</v>
      </c>
      <c r="X40" s="9">
        <v>3.46</v>
      </c>
      <c r="Y40" s="9">
        <v>3.53</v>
      </c>
      <c r="Z40" s="9">
        <v>3.41</v>
      </c>
      <c r="AA40" s="9">
        <v>3.53</v>
      </c>
      <c r="AB40" s="104">
        <v>17303500</v>
      </c>
      <c r="AC40" s="9">
        <v>3.42</v>
      </c>
      <c r="AD40" s="40">
        <f t="shared" si="2"/>
        <v>0.11999999999999966</v>
      </c>
      <c r="AE40" s="162">
        <f t="shared" si="3"/>
        <v>3.0120481927710774E-2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3.7510000000000003</v>
      </c>
      <c r="Q41" s="2"/>
      <c r="W41" s="110">
        <v>42709</v>
      </c>
      <c r="X41" s="9">
        <v>3.51</v>
      </c>
      <c r="Y41" s="9">
        <v>3.6</v>
      </c>
      <c r="Z41" s="9">
        <v>3.35</v>
      </c>
      <c r="AA41" s="9">
        <v>3.42</v>
      </c>
      <c r="AB41" s="104">
        <v>30097600</v>
      </c>
      <c r="AC41" s="9">
        <v>3.32</v>
      </c>
      <c r="AD41" s="40">
        <f t="shared" si="2"/>
        <v>0.25</v>
      </c>
      <c r="AE41" s="162">
        <f t="shared" si="3"/>
        <v>-1.7751479289940808E-2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3.7169000000000003</v>
      </c>
      <c r="Q42" s="2"/>
      <c r="T42" s="91" t="s">
        <v>113</v>
      </c>
      <c r="W42" s="110">
        <v>42706</v>
      </c>
      <c r="X42" s="9">
        <v>3.53</v>
      </c>
      <c r="Y42" s="9">
        <v>3.55</v>
      </c>
      <c r="Z42" s="9">
        <v>3.46</v>
      </c>
      <c r="AA42" s="9">
        <v>3.48</v>
      </c>
      <c r="AB42" s="104">
        <v>14274000</v>
      </c>
      <c r="AC42" s="9">
        <v>3.38</v>
      </c>
      <c r="AD42" s="40">
        <f t="shared" si="2"/>
        <v>8.9999999999999858E-2</v>
      </c>
      <c r="AE42" s="162">
        <f t="shared" si="3"/>
        <v>-5.8823529411764497E-3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3.6828000000000003</v>
      </c>
      <c r="Q43" s="2"/>
      <c r="T43" s="128" t="s">
        <v>98</v>
      </c>
      <c r="U43" s="98">
        <v>3.49</v>
      </c>
      <c r="W43" s="110">
        <v>42705</v>
      </c>
      <c r="X43" s="9">
        <v>3.63</v>
      </c>
      <c r="Y43" s="9">
        <v>3.68</v>
      </c>
      <c r="Z43" s="9">
        <v>3.48</v>
      </c>
      <c r="AA43" s="9">
        <v>3.51</v>
      </c>
      <c r="AB43" s="104">
        <v>21100400</v>
      </c>
      <c r="AC43" s="9">
        <v>3.4</v>
      </c>
      <c r="AD43" s="40">
        <f t="shared" si="2"/>
        <v>0.20000000000000018</v>
      </c>
      <c r="AE43" s="162">
        <f t="shared" si="3"/>
        <v>-3.9548022598870136E-2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3.6487000000000003</v>
      </c>
      <c r="Q44" s="2"/>
      <c r="T44" s="93" t="s">
        <v>99</v>
      </c>
      <c r="U44" s="88">
        <v>3.44</v>
      </c>
      <c r="W44" s="110">
        <v>42704</v>
      </c>
      <c r="X44" s="9">
        <v>3.67</v>
      </c>
      <c r="Y44" s="9">
        <v>3.73</v>
      </c>
      <c r="Z44" s="9">
        <v>3.64</v>
      </c>
      <c r="AA44" s="9">
        <v>3.65</v>
      </c>
      <c r="AB44" s="104">
        <v>18109000</v>
      </c>
      <c r="AC44" s="9">
        <v>3.54</v>
      </c>
      <c r="AD44" s="40">
        <f t="shared" si="2"/>
        <v>8.9999999999999858E-2</v>
      </c>
      <c r="AE44" s="162">
        <f t="shared" si="3"/>
        <v>-5.6179775280899014E-3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3.6146000000000003</v>
      </c>
      <c r="Q45" s="2"/>
      <c r="T45" s="93" t="s">
        <v>100</v>
      </c>
      <c r="U45" s="88" t="s">
        <v>657</v>
      </c>
      <c r="W45" s="110">
        <v>42703</v>
      </c>
      <c r="X45" s="9">
        <v>3.74</v>
      </c>
      <c r="Y45" s="9">
        <v>3.76</v>
      </c>
      <c r="Z45" s="9">
        <v>3.66</v>
      </c>
      <c r="AA45" s="9">
        <v>3.67</v>
      </c>
      <c r="AB45" s="104">
        <v>12998900</v>
      </c>
      <c r="AC45" s="9">
        <v>3.56</v>
      </c>
      <c r="AD45" s="40">
        <f t="shared" si="2"/>
        <v>9.9999999999999645E-2</v>
      </c>
      <c r="AE45" s="162">
        <f t="shared" si="3"/>
        <v>-1.9283746556473802E-2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3.5805000000000002</v>
      </c>
      <c r="Q46" s="2"/>
      <c r="T46" s="93" t="s">
        <v>101</v>
      </c>
      <c r="U46" s="88" t="s">
        <v>658</v>
      </c>
      <c r="W46" s="110">
        <v>42702</v>
      </c>
      <c r="X46" s="9">
        <v>3.67</v>
      </c>
      <c r="Y46" s="9">
        <v>3.78</v>
      </c>
      <c r="Z46" s="9">
        <v>3.67</v>
      </c>
      <c r="AA46" s="9">
        <v>3.74</v>
      </c>
      <c r="AB46" s="104">
        <v>16108400</v>
      </c>
      <c r="AC46" s="9">
        <v>3.63</v>
      </c>
      <c r="AD46" s="40">
        <f t="shared" si="2"/>
        <v>0.10999999999999988</v>
      </c>
      <c r="AE46" s="162">
        <f t="shared" si="3"/>
        <v>1.3966480446927276E-2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323</v>
      </c>
      <c r="O47" s="83">
        <v>1.04</v>
      </c>
      <c r="P47" s="83">
        <f t="shared" si="7"/>
        <v>3.5464000000000002</v>
      </c>
      <c r="Q47" s="2"/>
      <c r="T47" s="93" t="s">
        <v>102</v>
      </c>
      <c r="U47" s="88">
        <v>4.6500000000000004</v>
      </c>
      <c r="W47" s="110">
        <v>42699</v>
      </c>
      <c r="X47" s="9">
        <v>3.63</v>
      </c>
      <c r="Y47" s="9">
        <v>3.7</v>
      </c>
      <c r="Z47" s="9">
        <v>3.62</v>
      </c>
      <c r="AA47" s="9">
        <v>3.69</v>
      </c>
      <c r="AB47" s="104">
        <v>5704100</v>
      </c>
      <c r="AC47" s="9">
        <v>3.58</v>
      </c>
      <c r="AD47" s="40">
        <f t="shared" si="2"/>
        <v>8.0000000000000071E-2</v>
      </c>
      <c r="AE47" s="162">
        <f t="shared" si="3"/>
        <v>1.9943019943019946E-2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3.5123000000000002</v>
      </c>
      <c r="Q48" s="2"/>
      <c r="T48" s="93" t="s">
        <v>103</v>
      </c>
      <c r="U48" s="88">
        <v>0.59361699999999995</v>
      </c>
      <c r="W48" s="110">
        <v>42697</v>
      </c>
      <c r="X48" s="9">
        <v>3.55</v>
      </c>
      <c r="Y48" s="9">
        <v>3.62</v>
      </c>
      <c r="Z48" s="9">
        <v>3.55</v>
      </c>
      <c r="AA48" s="9">
        <v>3.62</v>
      </c>
      <c r="AB48" s="104">
        <v>10192600</v>
      </c>
      <c r="AC48" s="9">
        <v>3.51</v>
      </c>
      <c r="AD48" s="40">
        <f t="shared" si="2"/>
        <v>7.0000000000000284E-2</v>
      </c>
      <c r="AE48" s="162">
        <f t="shared" si="3"/>
        <v>8.6206896551723755E-3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3.4782000000000002</v>
      </c>
      <c r="Q49" s="2"/>
      <c r="T49" s="93" t="s">
        <v>104</v>
      </c>
      <c r="U49" s="88" t="s">
        <v>377</v>
      </c>
      <c r="W49" s="110">
        <v>42696</v>
      </c>
      <c r="X49" s="9">
        <v>3.54</v>
      </c>
      <c r="Y49" s="9">
        <v>3.6</v>
      </c>
      <c r="Z49" s="9">
        <v>3.52</v>
      </c>
      <c r="AA49" s="9">
        <v>3.59</v>
      </c>
      <c r="AB49" s="104">
        <v>15493900</v>
      </c>
      <c r="AC49" s="9">
        <v>3.48</v>
      </c>
      <c r="AD49" s="40">
        <f t="shared" si="2"/>
        <v>8.0000000000000071E-2</v>
      </c>
      <c r="AE49" s="162">
        <f t="shared" si="3"/>
        <v>2.3529411764705799E-2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3.4441000000000002</v>
      </c>
      <c r="Q50" s="2"/>
      <c r="T50" s="93"/>
      <c r="U50" s="88"/>
      <c r="W50" s="110">
        <v>42695</v>
      </c>
      <c r="X50" s="9">
        <v>3.47</v>
      </c>
      <c r="Y50" s="9">
        <v>3.52</v>
      </c>
      <c r="Z50" s="9">
        <v>3.45</v>
      </c>
      <c r="AA50" s="9">
        <v>3.51</v>
      </c>
      <c r="AB50" s="104">
        <v>16942100</v>
      </c>
      <c r="AC50" s="9">
        <v>3.4</v>
      </c>
      <c r="AD50" s="40">
        <f t="shared" si="2"/>
        <v>6.999999999999984E-2</v>
      </c>
      <c r="AE50" s="162">
        <f t="shared" si="3"/>
        <v>2.4096385542168752E-2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3.41</v>
      </c>
      <c r="Q51" s="2"/>
      <c r="T51" s="93" t="s">
        <v>105</v>
      </c>
      <c r="U51" s="88" t="s">
        <v>659</v>
      </c>
      <c r="W51" s="110">
        <v>42692</v>
      </c>
      <c r="X51" s="9">
        <v>3.39</v>
      </c>
      <c r="Y51" s="9">
        <v>3.44</v>
      </c>
      <c r="Z51" s="9">
        <v>3.35</v>
      </c>
      <c r="AA51" s="9">
        <v>3.42</v>
      </c>
      <c r="AB51" s="104">
        <v>12626800</v>
      </c>
      <c r="AC51" s="9">
        <v>3.32</v>
      </c>
      <c r="AD51" s="40">
        <f t="shared" si="2"/>
        <v>8.9999999999999858E-2</v>
      </c>
      <c r="AE51" s="162">
        <f t="shared" si="3"/>
        <v>1.8404907975460238E-2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3.3759000000000001</v>
      </c>
      <c r="Q52" s="2"/>
      <c r="T52" s="93" t="s">
        <v>106</v>
      </c>
      <c r="U52" s="88" t="s">
        <v>328</v>
      </c>
      <c r="W52" s="110">
        <v>42691</v>
      </c>
      <c r="X52" s="9">
        <v>3.46</v>
      </c>
      <c r="Y52" s="9">
        <v>3.48</v>
      </c>
      <c r="Z52" s="9">
        <v>3.36</v>
      </c>
      <c r="AA52" s="9">
        <v>3.36</v>
      </c>
      <c r="AB52" s="104">
        <v>16910400</v>
      </c>
      <c r="AC52" s="9">
        <v>3.26</v>
      </c>
      <c r="AD52" s="40">
        <f t="shared" si="2"/>
        <v>0.12000000000000011</v>
      </c>
      <c r="AE52" s="162">
        <f t="shared" si="3"/>
        <v>-2.1021021021021102E-2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3.3418000000000001</v>
      </c>
      <c r="Q53" s="2"/>
      <c r="T53" s="93" t="s">
        <v>107</v>
      </c>
      <c r="U53" s="90">
        <v>23634805</v>
      </c>
      <c r="W53" s="110">
        <v>42690</v>
      </c>
      <c r="X53" s="9">
        <v>3.3</v>
      </c>
      <c r="Y53" s="9">
        <v>3.47</v>
      </c>
      <c r="Z53" s="9">
        <v>3.28</v>
      </c>
      <c r="AA53" s="9">
        <v>3.43</v>
      </c>
      <c r="AB53" s="104">
        <v>24529600</v>
      </c>
      <c r="AC53" s="9">
        <v>3.33</v>
      </c>
      <c r="AD53" s="40">
        <f t="shared" si="2"/>
        <v>0.19000000000000039</v>
      </c>
      <c r="AE53" s="162">
        <f t="shared" si="3"/>
        <v>4.0624999999999911E-2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3.3077000000000001</v>
      </c>
      <c r="T54" s="93" t="s">
        <v>110</v>
      </c>
      <c r="U54" s="90">
        <v>22230500</v>
      </c>
      <c r="W54" s="110">
        <v>42689</v>
      </c>
      <c r="X54" s="9">
        <v>3.24</v>
      </c>
      <c r="Y54" s="9">
        <v>3.3</v>
      </c>
      <c r="Z54" s="9">
        <v>3.22</v>
      </c>
      <c r="AA54" s="9">
        <v>3.3</v>
      </c>
      <c r="AB54" s="104">
        <v>13537500</v>
      </c>
      <c r="AC54" s="9">
        <v>3.2</v>
      </c>
      <c r="AD54" s="40">
        <f t="shared" si="2"/>
        <v>7.9999999999999627E-2</v>
      </c>
      <c r="AE54" s="162">
        <f t="shared" si="3"/>
        <v>1.9108280254777066E-2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3.2736000000000001</v>
      </c>
      <c r="T55" s="93" t="s">
        <v>108</v>
      </c>
      <c r="U55" s="88" t="s">
        <v>660</v>
      </c>
      <c r="W55" s="110">
        <v>42688</v>
      </c>
      <c r="X55" s="9">
        <v>3.15</v>
      </c>
      <c r="Y55" s="9">
        <v>3.24</v>
      </c>
      <c r="Z55" s="9">
        <v>3.14</v>
      </c>
      <c r="AA55" s="9">
        <v>3.24</v>
      </c>
      <c r="AB55" s="104">
        <v>15433900</v>
      </c>
      <c r="AC55" s="9">
        <v>3.14</v>
      </c>
      <c r="AD55" s="40">
        <f t="shared" si="2"/>
        <v>0.10000000000000009</v>
      </c>
      <c r="AE55" s="162">
        <f t="shared" si="3"/>
        <v>1.9480519480519431E-2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3.2395</v>
      </c>
      <c r="T56" s="93" t="s">
        <v>111</v>
      </c>
      <c r="U56" s="88" t="s">
        <v>129</v>
      </c>
      <c r="W56" s="110">
        <v>42685</v>
      </c>
      <c r="X56" s="9">
        <v>3.15</v>
      </c>
      <c r="Y56" s="9">
        <v>3.23</v>
      </c>
      <c r="Z56" s="9">
        <v>3.11</v>
      </c>
      <c r="AA56" s="9">
        <v>3.18</v>
      </c>
      <c r="AB56" s="104">
        <v>18806400</v>
      </c>
      <c r="AC56" s="9">
        <v>3.08</v>
      </c>
      <c r="AD56" s="40">
        <f t="shared" si="2"/>
        <v>0.12000000000000011</v>
      </c>
      <c r="AE56" s="162">
        <f t="shared" si="3"/>
        <v>6.5359477124182774E-3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3.2054</v>
      </c>
      <c r="T57" s="93" t="s">
        <v>112</v>
      </c>
      <c r="U57" s="88">
        <v>-0.53</v>
      </c>
      <c r="W57" s="110">
        <v>42684</v>
      </c>
      <c r="X57" s="9">
        <v>3.23</v>
      </c>
      <c r="Y57" s="9">
        <v>3.26</v>
      </c>
      <c r="Z57" s="9">
        <v>3.15</v>
      </c>
      <c r="AA57" s="9">
        <v>3.16</v>
      </c>
      <c r="AB57" s="104">
        <v>21524600</v>
      </c>
      <c r="AC57" s="9">
        <v>3.06</v>
      </c>
      <c r="AD57" s="40">
        <f t="shared" si="2"/>
        <v>0.10999999999999988</v>
      </c>
      <c r="AE57" s="162">
        <f t="shared" si="3"/>
        <v>-1.6077170418006381E-2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3.1713000000000005</v>
      </c>
      <c r="T58" s="93" t="s">
        <v>109</v>
      </c>
      <c r="U58" s="88" t="s">
        <v>661</v>
      </c>
      <c r="W58" s="110">
        <v>42683</v>
      </c>
      <c r="X58" s="9">
        <v>3.19</v>
      </c>
      <c r="Y58" s="9">
        <v>3.22</v>
      </c>
      <c r="Z58" s="9">
        <v>3.13</v>
      </c>
      <c r="AA58" s="9">
        <v>3.21</v>
      </c>
      <c r="AB58" s="104">
        <v>22316500</v>
      </c>
      <c r="AC58" s="9">
        <v>3.11</v>
      </c>
      <c r="AD58" s="40">
        <f t="shared" si="2"/>
        <v>9.0000000000000302E-2</v>
      </c>
      <c r="AE58" s="162">
        <f t="shared" si="3"/>
        <v>-9.5541401273886439E-3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3.1372000000000004</v>
      </c>
      <c r="W59" s="110">
        <v>42682</v>
      </c>
      <c r="X59" s="9">
        <v>3.25</v>
      </c>
      <c r="Y59" s="9">
        <v>3.31</v>
      </c>
      <c r="Z59" s="9">
        <v>3.21</v>
      </c>
      <c r="AA59" s="9">
        <v>3.24</v>
      </c>
      <c r="AB59" s="104">
        <v>27615500</v>
      </c>
      <c r="AC59" s="9">
        <v>3.14</v>
      </c>
      <c r="AD59" s="40">
        <f t="shared" si="2"/>
        <v>0.10000000000000009</v>
      </c>
      <c r="AE59" s="162">
        <f t="shared" si="3"/>
        <v>9.6463022508039842E-3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3.1031000000000004</v>
      </c>
      <c r="W60" s="110">
        <v>42681</v>
      </c>
      <c r="X60" s="9">
        <v>3.2</v>
      </c>
      <c r="Y60" s="9">
        <v>3.29</v>
      </c>
      <c r="Z60" s="9">
        <v>3.16</v>
      </c>
      <c r="AA60" s="9">
        <v>3.21</v>
      </c>
      <c r="AB60" s="104">
        <v>30989400</v>
      </c>
      <c r="AC60" s="9">
        <v>3.11</v>
      </c>
      <c r="AD60" s="40">
        <f t="shared" si="2"/>
        <v>0.12999999999999989</v>
      </c>
      <c r="AE60" s="162">
        <f t="shared" si="3"/>
        <v>2.64026402640265E-2</v>
      </c>
    </row>
    <row r="61" spans="1:31" x14ac:dyDescent="0.25">
      <c r="A61" t="s">
        <v>440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3.0690000000000004</v>
      </c>
      <c r="W61" s="110">
        <v>42678</v>
      </c>
      <c r="X61" s="9">
        <v>3.17</v>
      </c>
      <c r="Y61" s="9">
        <v>3.24</v>
      </c>
      <c r="Z61" s="9">
        <v>3.1</v>
      </c>
      <c r="AA61" s="9">
        <v>3.12</v>
      </c>
      <c r="AB61" s="104">
        <v>43146000</v>
      </c>
      <c r="AC61" s="9">
        <v>3.03</v>
      </c>
      <c r="AD61" s="40">
        <f t="shared" si="2"/>
        <v>0.14000000000000012</v>
      </c>
      <c r="AE61" s="162">
        <f t="shared" si="3"/>
        <v>-3.2894736842106198E-3</v>
      </c>
    </row>
    <row r="62" spans="1:31" x14ac:dyDescent="0.25">
      <c r="A62" t="s">
        <v>451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42677</v>
      </c>
      <c r="X62" s="9">
        <v>3.42</v>
      </c>
      <c r="Y62" s="9">
        <v>3.43</v>
      </c>
      <c r="Z62" s="9">
        <v>3.12</v>
      </c>
      <c r="AA62" s="9">
        <v>3.13</v>
      </c>
      <c r="AB62" s="104">
        <v>54916600</v>
      </c>
      <c r="AC62" s="9">
        <v>3.04</v>
      </c>
      <c r="AD62" s="40">
        <f t="shared" si="2"/>
        <v>0.31000000000000005</v>
      </c>
      <c r="AE62" s="162">
        <f t="shared" si="3"/>
        <v>-7.5987841945288737E-2</v>
      </c>
    </row>
    <row r="63" spans="1:31" x14ac:dyDescent="0.25">
      <c r="A63" t="s">
        <v>452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42676</v>
      </c>
      <c r="X63" s="9">
        <v>3.8</v>
      </c>
      <c r="Y63" s="9">
        <v>3.8</v>
      </c>
      <c r="Z63" s="9">
        <v>3.38</v>
      </c>
      <c r="AA63" s="9">
        <v>3.39</v>
      </c>
      <c r="AB63" s="104">
        <v>85892100</v>
      </c>
      <c r="AC63" s="9">
        <v>3.29</v>
      </c>
      <c r="AD63" s="40">
        <f t="shared" si="2"/>
        <v>0.41999999999999993</v>
      </c>
      <c r="AE63" s="162">
        <f t="shared" si="3"/>
        <v>-0.13648293963254599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42675</v>
      </c>
      <c r="X64" s="9">
        <v>4.04</v>
      </c>
      <c r="Y64" s="9">
        <v>4.07</v>
      </c>
      <c r="Z64" s="9">
        <v>3.9</v>
      </c>
      <c r="AA64" s="9">
        <v>3.93</v>
      </c>
      <c r="AB64" s="104">
        <v>19346400</v>
      </c>
      <c r="AC64" s="9">
        <v>3.81</v>
      </c>
      <c r="AD64" s="40">
        <f t="shared" si="2"/>
        <v>0.17000000000000037</v>
      </c>
      <c r="AE64" s="162">
        <f t="shared" si="3"/>
        <v>-2.3076923076922995E-2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42674</v>
      </c>
      <c r="X65" s="9">
        <v>4.05</v>
      </c>
      <c r="Y65" s="9">
        <v>4.09</v>
      </c>
      <c r="Z65" s="9">
        <v>4</v>
      </c>
      <c r="AA65" s="9">
        <v>4.0199999999999996</v>
      </c>
      <c r="AB65" s="104">
        <v>23321700</v>
      </c>
      <c r="AC65" s="9">
        <v>3.9</v>
      </c>
      <c r="AD65" s="40">
        <f t="shared" si="2"/>
        <v>8.9999999999999858E-2</v>
      </c>
      <c r="AE65" s="162">
        <f t="shared" si="3"/>
        <v>-2.5575447570332921E-3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42671</v>
      </c>
      <c r="X66" s="9">
        <v>4.16</v>
      </c>
      <c r="Y66" s="9">
        <v>4.24</v>
      </c>
      <c r="Z66" s="9">
        <v>4.03</v>
      </c>
      <c r="AA66" s="9">
        <v>4.03</v>
      </c>
      <c r="AB66" s="104">
        <v>20753500</v>
      </c>
      <c r="AC66" s="9">
        <v>3.91</v>
      </c>
      <c r="AD66" s="40">
        <f t="shared" si="2"/>
        <v>0.20999999999999996</v>
      </c>
      <c r="AE66" s="162">
        <f t="shared" si="3"/>
        <v>-3.2178217821782207E-2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42670</v>
      </c>
      <c r="X67" s="9">
        <v>4.0999999999999996</v>
      </c>
      <c r="Y67" s="9">
        <v>4.26</v>
      </c>
      <c r="Z67" s="9">
        <v>4.0199999999999996</v>
      </c>
      <c r="AA67" s="9">
        <v>4.17</v>
      </c>
      <c r="AB67" s="104">
        <v>24739300</v>
      </c>
      <c r="AC67" s="9">
        <v>4.04</v>
      </c>
      <c r="AD67" s="40">
        <f>Y67-Z67</f>
        <v>0.24000000000000021</v>
      </c>
      <c r="AE67" s="162">
        <f>AC67/AC68-1</f>
        <v>1.7632241813601901E-2</v>
      </c>
    </row>
    <row r="68" spans="1:31" x14ac:dyDescent="0.25">
      <c r="L68" t="s">
        <v>213</v>
      </c>
      <c r="M68" s="2">
        <f>K86+M86-F86</f>
        <v>434.93000000000029</v>
      </c>
      <c r="W68" s="110">
        <v>42669</v>
      </c>
      <c r="X68" s="9">
        <v>4.1100000000000003</v>
      </c>
      <c r="Y68" s="9">
        <v>4.13</v>
      </c>
      <c r="Z68" s="9">
        <v>4.05</v>
      </c>
      <c r="AA68" s="9">
        <v>4.09</v>
      </c>
      <c r="AB68" s="104">
        <v>7883700</v>
      </c>
      <c r="AC68" s="9">
        <v>3.97</v>
      </c>
      <c r="AD68" s="40">
        <f>Y68-Z68</f>
        <v>8.0000000000000071E-2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42766</v>
      </c>
      <c r="X2" s="10">
        <v>71.13</v>
      </c>
      <c r="Y2" s="10">
        <v>72.58</v>
      </c>
      <c r="Z2" s="10">
        <v>70.989999999999995</v>
      </c>
      <c r="AA2" s="10">
        <v>72.45</v>
      </c>
      <c r="AB2" s="95">
        <v>10340100</v>
      </c>
      <c r="AC2" s="10">
        <v>72.45</v>
      </c>
      <c r="AD2" s="40">
        <f>Y2-Z2</f>
        <v>1.5900000000000034</v>
      </c>
      <c r="AE2" s="162">
        <f>AC2/AC3-1</f>
        <v>1.3145014683261014E-2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42765</v>
      </c>
      <c r="X3" s="10">
        <v>71</v>
      </c>
      <c r="Y3" s="10">
        <v>71.67</v>
      </c>
      <c r="Z3" s="10">
        <v>70.75</v>
      </c>
      <c r="AA3" s="10">
        <v>71.510000000000005</v>
      </c>
      <c r="AB3" s="95">
        <v>7207100</v>
      </c>
      <c r="AC3" s="10">
        <v>71.510000000000005</v>
      </c>
      <c r="AD3" s="40">
        <f t="shared" ref="AD3:AD66" si="1">Y3-Z3</f>
        <v>0.92000000000000171</v>
      </c>
      <c r="AE3" s="162">
        <f t="shared" ref="AE3:AE66" si="2">AC3/AC4-1</f>
        <v>3.5082795397136657E-3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72.760000000000005</v>
      </c>
      <c r="R4" s="505">
        <v>5.1000000000000004E-3</v>
      </c>
      <c r="W4" s="133">
        <v>42762</v>
      </c>
      <c r="X4" s="10">
        <v>71.430000000000007</v>
      </c>
      <c r="Y4" s="10">
        <v>72.17</v>
      </c>
      <c r="Z4" s="10">
        <v>71.16</v>
      </c>
      <c r="AA4" s="10">
        <v>71.260000000000005</v>
      </c>
      <c r="AB4" s="95">
        <v>6933900</v>
      </c>
      <c r="AC4" s="10">
        <v>71.260000000000005</v>
      </c>
      <c r="AD4" s="40">
        <f t="shared" si="1"/>
        <v>1.0100000000000051</v>
      </c>
      <c r="AE4" s="162">
        <f t="shared" si="2"/>
        <v>5.6163998876734844E-4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18190</v>
      </c>
      <c r="T5" s="1"/>
      <c r="W5" s="133">
        <v>42761</v>
      </c>
      <c r="X5" s="10">
        <v>71.78</v>
      </c>
      <c r="Y5" s="10">
        <v>71.849999999999994</v>
      </c>
      <c r="Z5" s="10">
        <v>71.150000000000006</v>
      </c>
      <c r="AA5" s="10">
        <v>71.22</v>
      </c>
      <c r="AB5" s="95">
        <v>8562500</v>
      </c>
      <c r="AC5" s="10">
        <v>71.22</v>
      </c>
      <c r="AD5" s="40">
        <f t="shared" si="1"/>
        <v>0.69999999999998863</v>
      </c>
      <c r="AE5" s="162">
        <f t="shared" si="2"/>
        <v>-9.5953274926992016E-3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42760</v>
      </c>
      <c r="X6" s="10">
        <v>70.819999999999993</v>
      </c>
      <c r="Y6" s="10">
        <v>72.34</v>
      </c>
      <c r="Z6" s="10">
        <v>70.72</v>
      </c>
      <c r="AA6" s="10">
        <v>71.91</v>
      </c>
      <c r="AB6" s="95">
        <v>14001600</v>
      </c>
      <c r="AC6" s="10">
        <v>71.91</v>
      </c>
      <c r="AD6" s="40">
        <f t="shared" si="1"/>
        <v>1.6200000000000045</v>
      </c>
      <c r="AE6" s="162">
        <f t="shared" si="2"/>
        <v>2.3629893238434008E-2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-1559.3300000000017</v>
      </c>
      <c r="R7">
        <v>150</v>
      </c>
      <c r="W7" s="133">
        <v>42759</v>
      </c>
      <c r="X7" s="10">
        <v>70.599999999999994</v>
      </c>
      <c r="Y7" s="10">
        <v>70.98</v>
      </c>
      <c r="Z7" s="10">
        <v>69.78</v>
      </c>
      <c r="AA7" s="10">
        <v>70.25</v>
      </c>
      <c r="AB7" s="95">
        <v>10868900</v>
      </c>
      <c r="AC7" s="10">
        <v>70.25</v>
      </c>
      <c r="AD7" s="40">
        <f t="shared" si="1"/>
        <v>1.2000000000000028</v>
      </c>
      <c r="AE7" s="162">
        <f t="shared" si="2"/>
        <v>-6.2243598811713152E-3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-1559.3300000000017</v>
      </c>
      <c r="T8" s="1"/>
      <c r="W8" s="133">
        <v>42758</v>
      </c>
      <c r="X8" s="10">
        <v>70.87</v>
      </c>
      <c r="Y8" s="10">
        <v>71.290000000000006</v>
      </c>
      <c r="Z8" s="10">
        <v>70.3</v>
      </c>
      <c r="AA8" s="10">
        <v>70.69</v>
      </c>
      <c r="AB8" s="95">
        <v>9641100</v>
      </c>
      <c r="AC8" s="10">
        <v>70.69</v>
      </c>
      <c r="AD8" s="40">
        <f t="shared" si="1"/>
        <v>0.99000000000000909</v>
      </c>
      <c r="AE8" s="162">
        <f t="shared" si="2"/>
        <v>-4.506407548232727E-3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-7.8956096232125406E-2</v>
      </c>
      <c r="W9" s="133">
        <v>42755</v>
      </c>
      <c r="X9" s="10">
        <v>71.97</v>
      </c>
      <c r="Y9" s="10">
        <v>72</v>
      </c>
      <c r="Z9" s="10">
        <v>70.58</v>
      </c>
      <c r="AA9" s="10">
        <v>71.010000000000005</v>
      </c>
      <c r="AB9" s="95">
        <v>10153500</v>
      </c>
      <c r="AC9" s="10">
        <v>71.010000000000005</v>
      </c>
      <c r="AD9" s="40">
        <f t="shared" si="1"/>
        <v>1.4200000000000017</v>
      </c>
      <c r="AE9" s="162">
        <f t="shared" si="2"/>
        <v>-7.8245074751989163E-3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42754</v>
      </c>
      <c r="X10" s="10">
        <v>71.819999999999993</v>
      </c>
      <c r="Y10" s="10">
        <v>72.25</v>
      </c>
      <c r="Z10" s="10">
        <v>71.23</v>
      </c>
      <c r="AA10" s="10">
        <v>71.569999999999993</v>
      </c>
      <c r="AB10" s="95">
        <v>9799800</v>
      </c>
      <c r="AC10" s="10">
        <v>71.569999999999993</v>
      </c>
      <c r="AD10" s="40">
        <f t="shared" si="1"/>
        <v>1.019999999999996</v>
      </c>
      <c r="AE10" s="162">
        <f t="shared" si="2"/>
        <v>-7.7637598779980443E-3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2.63E-2</v>
      </c>
      <c r="W11" s="133">
        <v>42753</v>
      </c>
      <c r="X11" s="10">
        <v>72.239999999999995</v>
      </c>
      <c r="Y11" s="10">
        <v>72.47</v>
      </c>
      <c r="Z11" s="10">
        <v>71.5</v>
      </c>
      <c r="AA11" s="10">
        <v>72.13</v>
      </c>
      <c r="AB11" s="95">
        <v>9886700</v>
      </c>
      <c r="AC11" s="10">
        <v>72.13</v>
      </c>
      <c r="AD11" s="40">
        <f t="shared" si="1"/>
        <v>0.96999999999999886</v>
      </c>
      <c r="AE11" s="162">
        <f t="shared" si="2"/>
        <v>3.0593797802809242E-3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42752</v>
      </c>
      <c r="X12" s="10">
        <v>72.92</v>
      </c>
      <c r="Y12" s="10">
        <v>72.92</v>
      </c>
      <c r="Z12" s="10">
        <v>71.73</v>
      </c>
      <c r="AA12" s="10">
        <v>71.91</v>
      </c>
      <c r="AB12" s="95">
        <v>11660900</v>
      </c>
      <c r="AC12" s="10">
        <v>71.91</v>
      </c>
      <c r="AD12" s="40">
        <f t="shared" si="1"/>
        <v>1.1899999999999977</v>
      </c>
      <c r="AE12" s="162">
        <f t="shared" si="2"/>
        <v>-1.5875188175721866E-2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42748</v>
      </c>
      <c r="X13" s="10">
        <v>73.63</v>
      </c>
      <c r="Y13" s="10">
        <v>73.78</v>
      </c>
      <c r="Z13" s="10">
        <v>73</v>
      </c>
      <c r="AA13" s="10">
        <v>73.069999999999993</v>
      </c>
      <c r="AB13" s="95">
        <v>8218400</v>
      </c>
      <c r="AC13" s="10">
        <v>73.069999999999993</v>
      </c>
      <c r="AD13" s="40">
        <f t="shared" si="1"/>
        <v>0.78000000000000114</v>
      </c>
      <c r="AE13" s="162">
        <f t="shared" si="2"/>
        <v>-3.9531079607416642E-3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42747</v>
      </c>
      <c r="X14" s="10">
        <v>73.53</v>
      </c>
      <c r="Y14" s="10">
        <v>73.680000000000007</v>
      </c>
      <c r="Z14" s="10">
        <v>72.930000000000007</v>
      </c>
      <c r="AA14" s="10">
        <v>73.36</v>
      </c>
      <c r="AB14" s="95">
        <v>7042000</v>
      </c>
      <c r="AC14" s="10">
        <v>73.36</v>
      </c>
      <c r="AD14" s="40">
        <f t="shared" si="1"/>
        <v>0.75</v>
      </c>
      <c r="AE14" s="162">
        <f t="shared" si="2"/>
        <v>-5.5578148298766061E-3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42746</v>
      </c>
      <c r="X15" s="10">
        <v>75.52</v>
      </c>
      <c r="Y15" s="10">
        <v>75.55</v>
      </c>
      <c r="Z15" s="10">
        <v>73.010000000000005</v>
      </c>
      <c r="AA15" s="10">
        <v>73.77</v>
      </c>
      <c r="AB15" s="95">
        <v>14106700</v>
      </c>
      <c r="AC15" s="10">
        <v>73.77</v>
      </c>
      <c r="AD15" s="40">
        <f t="shared" si="1"/>
        <v>2.539999999999992</v>
      </c>
      <c r="AE15" s="162">
        <f t="shared" si="2"/>
        <v>-1.6531129182775772E-2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42745</v>
      </c>
      <c r="X16" s="10">
        <v>76.459999999999994</v>
      </c>
      <c r="Y16" s="10">
        <v>76.5</v>
      </c>
      <c r="Z16" s="10">
        <v>74.930000000000007</v>
      </c>
      <c r="AA16" s="10">
        <v>75.010000000000005</v>
      </c>
      <c r="AB16" s="95">
        <v>8795800</v>
      </c>
      <c r="AC16" s="10">
        <v>75.010000000000005</v>
      </c>
      <c r="AD16" s="40">
        <f t="shared" si="1"/>
        <v>1.5699999999999932</v>
      </c>
      <c r="AE16" s="162">
        <f t="shared" si="2"/>
        <v>-1.0944092827004148E-2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42744</v>
      </c>
      <c r="X17" s="10">
        <v>75.930000000000007</v>
      </c>
      <c r="Y17" s="10">
        <v>76.09</v>
      </c>
      <c r="Z17" s="10">
        <v>75.27</v>
      </c>
      <c r="AA17" s="10">
        <v>75.84</v>
      </c>
      <c r="AB17" s="95">
        <v>10152000</v>
      </c>
      <c r="AC17" s="10">
        <v>75.84</v>
      </c>
      <c r="AD17" s="40">
        <f t="shared" si="1"/>
        <v>0.82000000000000739</v>
      </c>
      <c r="AE17" s="162">
        <f t="shared" si="2"/>
        <v>4.6363756788980748E-3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42741</v>
      </c>
      <c r="X18" s="10">
        <v>76.45</v>
      </c>
      <c r="Y18" s="10">
        <v>76.5</v>
      </c>
      <c r="Z18" s="10">
        <v>75.41</v>
      </c>
      <c r="AA18" s="10">
        <v>75.489999999999995</v>
      </c>
      <c r="AB18" s="95">
        <v>8949200</v>
      </c>
      <c r="AC18" s="10">
        <v>75.489999999999995</v>
      </c>
      <c r="AD18" s="40">
        <f t="shared" si="1"/>
        <v>1.0900000000000034</v>
      </c>
      <c r="AE18" s="162">
        <f t="shared" si="2"/>
        <v>-6.84120510459163E-3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42740</v>
      </c>
      <c r="X19" s="10">
        <v>76.84</v>
      </c>
      <c r="Y19" s="10">
        <v>76.849999999999994</v>
      </c>
      <c r="Z19" s="10">
        <v>75.569999999999993</v>
      </c>
      <c r="AA19" s="10">
        <v>76.010000000000005</v>
      </c>
      <c r="AB19" s="95">
        <v>9410700</v>
      </c>
      <c r="AC19" s="10">
        <v>76.010000000000005</v>
      </c>
      <c r="AD19" s="40">
        <f t="shared" si="1"/>
        <v>1.2800000000000011</v>
      </c>
      <c r="AE19" s="162">
        <f t="shared" si="2"/>
        <v>-4.8442000523696294E-3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42739</v>
      </c>
      <c r="X20" s="10">
        <v>74.53</v>
      </c>
      <c r="Y20" s="10">
        <v>76.98</v>
      </c>
      <c r="Z20" s="10">
        <v>74.38</v>
      </c>
      <c r="AA20" s="10">
        <v>76.38</v>
      </c>
      <c r="AB20" s="95">
        <v>14753300</v>
      </c>
      <c r="AC20" s="10">
        <v>76.38</v>
      </c>
      <c r="AD20" s="40">
        <f t="shared" si="1"/>
        <v>2.6000000000000085</v>
      </c>
      <c r="AE20" s="162">
        <f t="shared" si="2"/>
        <v>2.9935275080906099E-2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42738</v>
      </c>
      <c r="X21" s="10">
        <v>72.34</v>
      </c>
      <c r="Y21" s="10">
        <v>74.23</v>
      </c>
      <c r="Z21" s="10">
        <v>72.180000000000007</v>
      </c>
      <c r="AA21" s="10">
        <v>74.16</v>
      </c>
      <c r="AB21" s="95">
        <v>10880000</v>
      </c>
      <c r="AC21" s="10">
        <v>74.16</v>
      </c>
      <c r="AD21" s="40">
        <f t="shared" si="1"/>
        <v>2.0499999999999972</v>
      </c>
      <c r="AE21" s="162">
        <f t="shared" si="2"/>
        <v>3.5609551738583933E-2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42734</v>
      </c>
      <c r="X22" s="10">
        <v>72.03</v>
      </c>
      <c r="Y22" s="10">
        <v>72.260000000000005</v>
      </c>
      <c r="Z22" s="10">
        <v>71.3</v>
      </c>
      <c r="AA22" s="10">
        <v>71.61</v>
      </c>
      <c r="AB22" s="95">
        <v>9198400</v>
      </c>
      <c r="AC22" s="10">
        <v>71.61</v>
      </c>
      <c r="AD22" s="40">
        <f t="shared" si="1"/>
        <v>0.96000000000000796</v>
      </c>
      <c r="AE22" s="162">
        <f t="shared" si="2"/>
        <v>-7.2092056009981365E-3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42733</v>
      </c>
      <c r="X23" s="10">
        <v>72.77</v>
      </c>
      <c r="Y23" s="10">
        <v>72.849999999999994</v>
      </c>
      <c r="Z23" s="10">
        <v>71.94</v>
      </c>
      <c r="AA23" s="10">
        <v>72.13</v>
      </c>
      <c r="AB23" s="95">
        <v>7500600</v>
      </c>
      <c r="AC23" s="10">
        <v>72.13</v>
      </c>
      <c r="AD23" s="40">
        <f t="shared" si="1"/>
        <v>0.90999999999999659</v>
      </c>
      <c r="AE23" s="162">
        <f t="shared" si="2"/>
        <v>-8.7948330355915871E-3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42732</v>
      </c>
      <c r="X24" s="10">
        <v>73.61</v>
      </c>
      <c r="Y24" s="10">
        <v>73.7</v>
      </c>
      <c r="Z24" s="10">
        <v>72.62</v>
      </c>
      <c r="AA24" s="10">
        <v>72.77</v>
      </c>
      <c r="AB24" s="95">
        <v>6333000</v>
      </c>
      <c r="AC24" s="10">
        <v>72.77</v>
      </c>
      <c r="AD24" s="40">
        <f t="shared" si="1"/>
        <v>1.0799999999999983</v>
      </c>
      <c r="AE24" s="162">
        <f t="shared" si="2"/>
        <v>-1.3020480130204959E-2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42731</v>
      </c>
      <c r="X25" s="10">
        <v>73.52</v>
      </c>
      <c r="Y25" s="10">
        <v>74.8</v>
      </c>
      <c r="Z25" s="10">
        <v>73.510000000000005</v>
      </c>
      <c r="AA25" s="10">
        <v>73.73</v>
      </c>
      <c r="AB25" s="95">
        <v>6625700</v>
      </c>
      <c r="AC25" s="10">
        <v>73.73</v>
      </c>
      <c r="AD25" s="40">
        <f t="shared" si="1"/>
        <v>1.289999999999992</v>
      </c>
      <c r="AE25" s="162">
        <f t="shared" si="2"/>
        <v>1.2221618685497315E-3</v>
      </c>
    </row>
    <row r="26" spans="1:31" x14ac:dyDescent="0.25">
      <c r="W26" s="133">
        <v>42727</v>
      </c>
      <c r="X26" s="10">
        <v>73.3</v>
      </c>
      <c r="Y26" s="10">
        <v>73.89</v>
      </c>
      <c r="Z26" s="10">
        <v>73.22</v>
      </c>
      <c r="AA26" s="10">
        <v>73.64</v>
      </c>
      <c r="AB26" s="95">
        <v>5304700</v>
      </c>
      <c r="AC26" s="10">
        <v>73.64</v>
      </c>
      <c r="AD26" s="40">
        <f t="shared" si="1"/>
        <v>0.67000000000000171</v>
      </c>
      <c r="AE26" s="162">
        <f t="shared" si="2"/>
        <v>4.6384720327421469E-3</v>
      </c>
    </row>
    <row r="27" spans="1:31" x14ac:dyDescent="0.25">
      <c r="W27" s="133">
        <v>42726</v>
      </c>
      <c r="X27" s="10">
        <v>73.680000000000007</v>
      </c>
      <c r="Y27" s="10">
        <v>73.75</v>
      </c>
      <c r="Z27" s="10">
        <v>72.92</v>
      </c>
      <c r="AA27" s="10">
        <v>73.3</v>
      </c>
      <c r="AB27" s="95">
        <v>8413800</v>
      </c>
      <c r="AC27" s="10">
        <v>73.3</v>
      </c>
      <c r="AD27" s="40">
        <f t="shared" si="1"/>
        <v>0.82999999999999829</v>
      </c>
      <c r="AE27" s="162">
        <f t="shared" si="2"/>
        <v>-8.9237425635477763E-3</v>
      </c>
    </row>
    <row r="28" spans="1:31" x14ac:dyDescent="0.25">
      <c r="W28" s="133">
        <v>42725</v>
      </c>
      <c r="X28" s="10">
        <v>74.03</v>
      </c>
      <c r="Y28" s="10">
        <v>74.83</v>
      </c>
      <c r="Z28" s="10">
        <v>73.56</v>
      </c>
      <c r="AA28" s="10">
        <v>73.959999999999994</v>
      </c>
      <c r="AB28" s="95">
        <v>7018700</v>
      </c>
      <c r="AC28" s="10">
        <v>73.959999999999994</v>
      </c>
      <c r="AD28" s="40">
        <f t="shared" si="1"/>
        <v>1.269999999999996</v>
      </c>
      <c r="AE28" s="162">
        <f t="shared" si="2"/>
        <v>-1.2153950033761962E-3</v>
      </c>
    </row>
    <row r="29" spans="1:31" x14ac:dyDescent="0.25">
      <c r="W29" s="133">
        <v>42724</v>
      </c>
      <c r="X29" s="10">
        <v>74.510000000000005</v>
      </c>
      <c r="Y29" s="10">
        <v>74.63</v>
      </c>
      <c r="Z29" s="10">
        <v>73.430000000000007</v>
      </c>
      <c r="AA29" s="10">
        <v>74.05</v>
      </c>
      <c r="AB29" s="95">
        <v>8452000</v>
      </c>
      <c r="AC29" s="10">
        <v>74.05</v>
      </c>
      <c r="AD29" s="40">
        <f t="shared" si="1"/>
        <v>1.1999999999999886</v>
      </c>
      <c r="AE29" s="162">
        <f t="shared" si="2"/>
        <v>-4.7043010752689796E-3</v>
      </c>
    </row>
    <row r="30" spans="1:31" x14ac:dyDescent="0.25">
      <c r="C30" s="4"/>
      <c r="D30" s="3"/>
      <c r="E30" s="3"/>
      <c r="F30" s="3"/>
      <c r="H30" s="72"/>
      <c r="W30" s="133">
        <v>42723</v>
      </c>
      <c r="X30" s="10">
        <v>73.61</v>
      </c>
      <c r="Y30" s="10">
        <v>75.3</v>
      </c>
      <c r="Z30" s="10">
        <v>73.55</v>
      </c>
      <c r="AA30" s="10">
        <v>74.400000000000006</v>
      </c>
      <c r="AB30" s="95">
        <v>8212200</v>
      </c>
      <c r="AC30" s="10">
        <v>74.400000000000006</v>
      </c>
      <c r="AD30" s="40">
        <f t="shared" si="1"/>
        <v>1.75</v>
      </c>
      <c r="AE30" s="162">
        <f t="shared" si="2"/>
        <v>4.0485829959515662E-3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42720</v>
      </c>
      <c r="X31" s="10">
        <v>74.430000000000007</v>
      </c>
      <c r="Y31" s="10">
        <v>74.959999999999994</v>
      </c>
      <c r="Z31" s="10">
        <v>73.94</v>
      </c>
      <c r="AA31" s="10">
        <v>74.099999999999994</v>
      </c>
      <c r="AB31" s="95">
        <v>14437500</v>
      </c>
      <c r="AC31" s="10">
        <v>74.099999999999994</v>
      </c>
      <c r="AD31" s="40">
        <f t="shared" si="1"/>
        <v>1.019999999999996</v>
      </c>
      <c r="AE31" s="162">
        <f t="shared" si="2"/>
        <v>-1.9192587690271434E-2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42719</v>
      </c>
      <c r="X32" s="10">
        <v>75.8</v>
      </c>
      <c r="Y32" s="10">
        <v>75.989999999999995</v>
      </c>
      <c r="Z32" s="10">
        <v>74.91</v>
      </c>
      <c r="AA32" s="10">
        <v>75.55</v>
      </c>
      <c r="AB32" s="95">
        <v>9448800</v>
      </c>
      <c r="AC32" s="10">
        <v>75.55</v>
      </c>
      <c r="AD32" s="40">
        <f t="shared" si="1"/>
        <v>1.0799999999999983</v>
      </c>
      <c r="AE32" s="162">
        <f t="shared" si="2"/>
        <v>-2.1133271694623312E-3</v>
      </c>
    </row>
    <row r="33" spans="1:31" x14ac:dyDescent="0.25">
      <c r="W33" s="133">
        <v>42718</v>
      </c>
      <c r="X33" s="10">
        <v>74.86</v>
      </c>
      <c r="Y33" s="10">
        <v>76.319999999999993</v>
      </c>
      <c r="Z33" s="10">
        <v>74.86</v>
      </c>
      <c r="AA33" s="10">
        <v>75.709999999999994</v>
      </c>
      <c r="AB33" s="95">
        <v>11822800</v>
      </c>
      <c r="AC33" s="10">
        <v>75.709999999999994</v>
      </c>
      <c r="AD33" s="40">
        <f t="shared" si="1"/>
        <v>1.4599999999999937</v>
      </c>
      <c r="AE33" s="162">
        <f t="shared" si="2"/>
        <v>1.1624799572421018E-2</v>
      </c>
    </row>
    <row r="34" spans="1:31" x14ac:dyDescent="0.25">
      <c r="W34" s="133">
        <v>42717</v>
      </c>
      <c r="X34" s="10">
        <v>73.41</v>
      </c>
      <c r="Y34" s="10">
        <v>75.87</v>
      </c>
      <c r="Z34" s="10">
        <v>73.400000000000006</v>
      </c>
      <c r="AA34" s="10">
        <v>74.84</v>
      </c>
      <c r="AB34" s="95">
        <v>12693000</v>
      </c>
      <c r="AC34" s="10">
        <v>74.84</v>
      </c>
      <c r="AD34" s="40">
        <f t="shared" si="1"/>
        <v>2.4699999999999989</v>
      </c>
      <c r="AE34" s="162" t="e">
        <f t="shared" si="2"/>
        <v>#DIV/0!</v>
      </c>
    </row>
    <row r="35" spans="1:31" x14ac:dyDescent="0.25">
      <c r="W35" s="133">
        <v>42717</v>
      </c>
      <c r="X35" s="10" t="s">
        <v>225</v>
      </c>
      <c r="Y35" s="10"/>
      <c r="Z35" s="10"/>
      <c r="AA35" s="10"/>
      <c r="AB35" s="95"/>
      <c r="AC35" s="10"/>
      <c r="AD35" s="40">
        <f t="shared" si="1"/>
        <v>0</v>
      </c>
      <c r="AE35" s="162">
        <f t="shared" si="2"/>
        <v>-1</v>
      </c>
    </row>
    <row r="36" spans="1:31" x14ac:dyDescent="0.25">
      <c r="W36" s="133">
        <v>42716</v>
      </c>
      <c r="X36" s="10">
        <v>72.56</v>
      </c>
      <c r="Y36" s="10">
        <v>73.680000000000007</v>
      </c>
      <c r="Z36" s="10">
        <v>72.13</v>
      </c>
      <c r="AA36" s="10">
        <v>73.47</v>
      </c>
      <c r="AB36" s="95">
        <v>9475900</v>
      </c>
      <c r="AC36" s="10">
        <v>73</v>
      </c>
      <c r="AD36" s="40">
        <f t="shared" si="1"/>
        <v>1.5500000000000114</v>
      </c>
      <c r="AE36" s="162">
        <f t="shared" si="2"/>
        <v>1.0660390419493293E-2</v>
      </c>
    </row>
    <row r="37" spans="1:31" x14ac:dyDescent="0.25">
      <c r="W37" s="133">
        <v>42713</v>
      </c>
      <c r="X37" s="10">
        <v>72.34</v>
      </c>
      <c r="Y37" s="10">
        <v>73.13</v>
      </c>
      <c r="Z37" s="10">
        <v>71.95</v>
      </c>
      <c r="AA37" s="10">
        <v>72.7</v>
      </c>
      <c r="AB37" s="95">
        <v>9936300</v>
      </c>
      <c r="AC37" s="10">
        <v>72.23</v>
      </c>
      <c r="AD37" s="40">
        <f t="shared" si="1"/>
        <v>1.1799999999999926</v>
      </c>
      <c r="AE37" s="162">
        <f t="shared" si="2"/>
        <v>9.3627724986025118E-3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42712</v>
      </c>
      <c r="X38" s="10">
        <v>72.459999999999994</v>
      </c>
      <c r="Y38" s="10">
        <v>72.599999999999994</v>
      </c>
      <c r="Z38" s="10">
        <v>70.83</v>
      </c>
      <c r="AA38" s="10">
        <v>72.02</v>
      </c>
      <c r="AB38" s="95">
        <v>12333500</v>
      </c>
      <c r="AC38" s="10">
        <v>71.56</v>
      </c>
      <c r="AD38" s="40">
        <f t="shared" si="1"/>
        <v>1.769999999999996</v>
      </c>
      <c r="AE38" s="162">
        <f t="shared" si="2"/>
        <v>-1.0372009403955218E-2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42711</v>
      </c>
      <c r="X39" s="10">
        <v>71.78</v>
      </c>
      <c r="Y39" s="10">
        <v>72.900000000000006</v>
      </c>
      <c r="Z39" s="10">
        <v>71.55</v>
      </c>
      <c r="AA39" s="10">
        <v>72.78</v>
      </c>
      <c r="AB39" s="95">
        <v>13061000</v>
      </c>
      <c r="AC39" s="10">
        <v>72.31</v>
      </c>
      <c r="AD39" s="40">
        <f t="shared" si="1"/>
        <v>1.3500000000000085</v>
      </c>
      <c r="AE39" s="162">
        <f t="shared" si="2"/>
        <v>4.1660880433271874E-3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42710</v>
      </c>
      <c r="X40" s="10">
        <v>72.67</v>
      </c>
      <c r="Y40" s="10">
        <v>72.67</v>
      </c>
      <c r="Z40" s="10">
        <v>71.95</v>
      </c>
      <c r="AA40" s="10">
        <v>72.47</v>
      </c>
      <c r="AB40" s="95">
        <v>8723900</v>
      </c>
      <c r="AC40" s="10">
        <v>72.010000000000005</v>
      </c>
      <c r="AD40" s="40">
        <f t="shared" si="1"/>
        <v>0.71999999999999886</v>
      </c>
      <c r="AE40" s="162">
        <f t="shared" si="2"/>
        <v>1.5299026425590334E-3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42709</v>
      </c>
      <c r="X41" s="10">
        <v>72.790000000000006</v>
      </c>
      <c r="Y41" s="10">
        <v>72.97</v>
      </c>
      <c r="Z41" s="10">
        <v>71.930000000000007</v>
      </c>
      <c r="AA41" s="10">
        <v>72.36</v>
      </c>
      <c r="AB41" s="95">
        <v>9985900</v>
      </c>
      <c r="AC41" s="10">
        <v>71.900000000000006</v>
      </c>
      <c r="AD41" s="40">
        <f t="shared" si="1"/>
        <v>1.039999999999992</v>
      </c>
      <c r="AE41" s="162">
        <f t="shared" si="2"/>
        <v>-8.3379655364079763E-4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6" t="s">
        <v>78</v>
      </c>
      <c r="P42" s="636"/>
      <c r="T42" s="91" t="s">
        <v>113</v>
      </c>
      <c r="W42" s="133">
        <v>42706</v>
      </c>
      <c r="X42" s="10">
        <v>73.040000000000006</v>
      </c>
      <c r="Y42" s="10">
        <v>73.599999999999994</v>
      </c>
      <c r="Z42" s="10">
        <v>72.16</v>
      </c>
      <c r="AA42" s="10">
        <v>72.42</v>
      </c>
      <c r="AB42" s="95">
        <v>9227900</v>
      </c>
      <c r="AC42" s="10">
        <v>71.959999999999994</v>
      </c>
      <c r="AD42" s="40">
        <f t="shared" si="1"/>
        <v>1.4399999999999977</v>
      </c>
      <c r="AE42" s="162">
        <f t="shared" si="2"/>
        <v>-5.665330938234181E-3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80.036000000000016</v>
      </c>
      <c r="Q43" s="2"/>
      <c r="T43" s="128" t="s">
        <v>98</v>
      </c>
      <c r="U43" s="98">
        <v>72.45</v>
      </c>
      <c r="W43" s="133">
        <v>42705</v>
      </c>
      <c r="X43" s="10">
        <v>73.97</v>
      </c>
      <c r="Y43" s="10">
        <v>74.03</v>
      </c>
      <c r="Z43" s="10">
        <v>72.72</v>
      </c>
      <c r="AA43" s="10">
        <v>72.84</v>
      </c>
      <c r="AB43" s="95">
        <v>8270200</v>
      </c>
      <c r="AC43" s="10">
        <v>72.37</v>
      </c>
      <c r="AD43" s="40">
        <f t="shared" si="1"/>
        <v>1.3100000000000023</v>
      </c>
      <c r="AE43" s="162">
        <f t="shared" si="2"/>
        <v>-1.1743820838454155E-2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79.308400000000006</v>
      </c>
      <c r="Q44" s="2"/>
      <c r="T44" s="93" t="s">
        <v>99</v>
      </c>
      <c r="U44" s="88">
        <v>72.72</v>
      </c>
      <c r="W44" s="133">
        <v>42704</v>
      </c>
      <c r="X44" s="10">
        <v>75</v>
      </c>
      <c r="Y44" s="10">
        <v>75.08</v>
      </c>
      <c r="Z44" s="10">
        <v>73.59</v>
      </c>
      <c r="AA44" s="10">
        <v>73.7</v>
      </c>
      <c r="AB44" s="95">
        <v>10627300</v>
      </c>
      <c r="AC44" s="10">
        <v>73.23</v>
      </c>
      <c r="AD44" s="40">
        <f t="shared" si="1"/>
        <v>1.4899999999999949</v>
      </c>
      <c r="AE44" s="162">
        <f t="shared" si="2"/>
        <v>-1.5593493749159748E-2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78.580800000000011</v>
      </c>
      <c r="Q45" s="2"/>
      <c r="T45" s="93" t="s">
        <v>100</v>
      </c>
      <c r="U45" s="88" t="s">
        <v>662</v>
      </c>
      <c r="W45" s="133">
        <v>42703</v>
      </c>
      <c r="X45" s="10">
        <v>74.69</v>
      </c>
      <c r="Y45" s="10">
        <v>75.400000000000006</v>
      </c>
      <c r="Z45" s="10">
        <v>74.290000000000006</v>
      </c>
      <c r="AA45" s="10">
        <v>74.87</v>
      </c>
      <c r="AB45" s="95">
        <v>7160700</v>
      </c>
      <c r="AC45" s="10">
        <v>74.39</v>
      </c>
      <c r="AD45" s="40">
        <f t="shared" si="1"/>
        <v>1.1099999999999994</v>
      </c>
      <c r="AE45" s="162">
        <f t="shared" si="2"/>
        <v>4.4558466108559625E-3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77.853200000000015</v>
      </c>
      <c r="Q46" s="2"/>
      <c r="T46" s="93" t="s">
        <v>101</v>
      </c>
      <c r="U46" s="88" t="s">
        <v>663</v>
      </c>
      <c r="W46" s="133">
        <v>42702</v>
      </c>
      <c r="X46" s="10">
        <v>75.3</v>
      </c>
      <c r="Y46" s="10">
        <v>75.44</v>
      </c>
      <c r="Z46" s="10">
        <v>74.22</v>
      </c>
      <c r="AA46" s="10">
        <v>74.540000000000006</v>
      </c>
      <c r="AB46" s="95">
        <v>9338900</v>
      </c>
      <c r="AC46" s="10">
        <v>74.06</v>
      </c>
      <c r="AD46" s="40">
        <f t="shared" si="1"/>
        <v>1.2199999999999989</v>
      </c>
      <c r="AE46" s="162">
        <f t="shared" si="2"/>
        <v>-1.2006403415154687E-2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77.125600000000006</v>
      </c>
      <c r="Q47" s="2"/>
      <c r="T47" s="93" t="s">
        <v>102</v>
      </c>
      <c r="U47" s="88">
        <v>93.58</v>
      </c>
      <c r="W47" s="133">
        <v>42699</v>
      </c>
      <c r="X47" s="10">
        <v>75.47</v>
      </c>
      <c r="Y47" s="10">
        <v>75.55</v>
      </c>
      <c r="Z47" s="10">
        <v>74.87</v>
      </c>
      <c r="AA47" s="10">
        <v>75.44</v>
      </c>
      <c r="AB47" s="95">
        <v>3068600</v>
      </c>
      <c r="AC47" s="10">
        <v>74.959999999999994</v>
      </c>
      <c r="AD47" s="40">
        <f t="shared" si="1"/>
        <v>0.67999999999999261</v>
      </c>
      <c r="AE47" s="162">
        <f t="shared" si="2"/>
        <v>1.8711574445335888E-3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76.39800000000001</v>
      </c>
      <c r="Q48" s="2"/>
      <c r="T48" s="93" t="s">
        <v>103</v>
      </c>
      <c r="U48" s="88">
        <v>0.88211300000000004</v>
      </c>
      <c r="W48" s="133">
        <v>42697</v>
      </c>
      <c r="X48" s="10">
        <v>73.849999999999994</v>
      </c>
      <c r="Y48" s="10">
        <v>75.349999999999994</v>
      </c>
      <c r="Z48" s="10">
        <v>73.760000000000005</v>
      </c>
      <c r="AA48" s="10">
        <v>75.3</v>
      </c>
      <c r="AB48" s="95">
        <v>6849200</v>
      </c>
      <c r="AC48" s="10">
        <v>74.819999999999993</v>
      </c>
      <c r="AD48" s="40">
        <f t="shared" si="1"/>
        <v>1.5899999999999892</v>
      </c>
      <c r="AE48" s="162">
        <f t="shared" si="2"/>
        <v>1.1354420113544039E-2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75.670400000000015</v>
      </c>
      <c r="Q49" s="2"/>
      <c r="T49" s="93" t="s">
        <v>104</v>
      </c>
      <c r="U49" s="88" t="s">
        <v>397</v>
      </c>
      <c r="W49" s="133">
        <v>42696</v>
      </c>
      <c r="X49" s="10">
        <v>75.06</v>
      </c>
      <c r="Y49" s="10">
        <v>75.44</v>
      </c>
      <c r="Z49" s="10">
        <v>74.02</v>
      </c>
      <c r="AA49" s="10">
        <v>74.459999999999994</v>
      </c>
      <c r="AB49" s="95">
        <v>6019600</v>
      </c>
      <c r="AC49" s="10">
        <v>73.98</v>
      </c>
      <c r="AD49" s="40">
        <f t="shared" si="1"/>
        <v>1.4200000000000017</v>
      </c>
      <c r="AE49" s="162">
        <f t="shared" si="2"/>
        <v>-6.9798657718119772E-3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74.942800000000005</v>
      </c>
      <c r="Q50" s="2"/>
      <c r="T50" s="93"/>
      <c r="U50" s="88"/>
      <c r="W50" s="133">
        <v>42695</v>
      </c>
      <c r="X50" s="10">
        <v>74.66</v>
      </c>
      <c r="Y50" s="10">
        <v>75.19</v>
      </c>
      <c r="Z50" s="10">
        <v>74.45</v>
      </c>
      <c r="AA50" s="10">
        <v>74.98</v>
      </c>
      <c r="AB50" s="95">
        <v>6810600</v>
      </c>
      <c r="AC50" s="10">
        <v>74.5</v>
      </c>
      <c r="AD50" s="40">
        <f t="shared" si="1"/>
        <v>0.73999999999999488</v>
      </c>
      <c r="AE50" s="162">
        <f t="shared" si="2"/>
        <v>4.8556784461828428E-3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74.21520000000001</v>
      </c>
      <c r="Q51" s="2"/>
      <c r="T51" s="93" t="s">
        <v>105</v>
      </c>
      <c r="U51" s="88" t="s">
        <v>664</v>
      </c>
      <c r="W51" s="133">
        <v>42692</v>
      </c>
      <c r="X51" s="10">
        <v>75.59</v>
      </c>
      <c r="Y51" s="10">
        <v>75.739999999999995</v>
      </c>
      <c r="Z51" s="10">
        <v>74.25</v>
      </c>
      <c r="AA51" s="10">
        <v>74.62</v>
      </c>
      <c r="AB51" s="95">
        <v>8194300</v>
      </c>
      <c r="AC51" s="10">
        <v>74.14</v>
      </c>
      <c r="AD51" s="40">
        <f t="shared" si="1"/>
        <v>1.4899999999999949</v>
      </c>
      <c r="AE51" s="162">
        <f t="shared" si="2"/>
        <v>-1.2782956058588479E-2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73.4876</v>
      </c>
      <c r="Q52" s="2"/>
      <c r="T52" s="93" t="s">
        <v>106</v>
      </c>
      <c r="U52" s="88" t="s">
        <v>448</v>
      </c>
      <c r="W52" s="133">
        <v>42691</v>
      </c>
      <c r="X52" s="10">
        <v>75.72</v>
      </c>
      <c r="Y52" s="10">
        <v>76.02</v>
      </c>
      <c r="Z52" s="10">
        <v>74.849999999999994</v>
      </c>
      <c r="AA52" s="10">
        <v>75.58</v>
      </c>
      <c r="AB52" s="95">
        <v>9413500</v>
      </c>
      <c r="AC52" s="10">
        <v>75.099999999999994</v>
      </c>
      <c r="AD52" s="40">
        <f t="shared" si="1"/>
        <v>1.1700000000000017</v>
      </c>
      <c r="AE52" s="162">
        <f t="shared" si="2"/>
        <v>-5.4297444047147758E-3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72.760000000000005</v>
      </c>
      <c r="Q53" s="2"/>
      <c r="T53" s="93" t="s">
        <v>107</v>
      </c>
      <c r="U53" s="90">
        <v>7441575</v>
      </c>
      <c r="W53" s="133">
        <v>42690</v>
      </c>
      <c r="X53" s="10">
        <v>76.08</v>
      </c>
      <c r="Y53" s="10">
        <v>76.88</v>
      </c>
      <c r="Z53" s="10">
        <v>75.569999999999993</v>
      </c>
      <c r="AA53" s="10">
        <v>76</v>
      </c>
      <c r="AB53" s="95">
        <v>8415000</v>
      </c>
      <c r="AC53" s="10">
        <v>75.510000000000005</v>
      </c>
      <c r="AD53" s="40">
        <f t="shared" si="1"/>
        <v>1.3100000000000023</v>
      </c>
      <c r="AE53" s="162">
        <f t="shared" si="2"/>
        <v>-4.6137621935142814E-3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72.03240000000001</v>
      </c>
      <c r="Q54" s="2"/>
      <c r="T54" s="93" t="s">
        <v>110</v>
      </c>
      <c r="U54" s="90">
        <v>9866440</v>
      </c>
      <c r="W54" s="133">
        <v>42689</v>
      </c>
      <c r="X54" s="10">
        <v>77.03</v>
      </c>
      <c r="Y54" s="10">
        <v>77.11</v>
      </c>
      <c r="Z54" s="10">
        <v>75</v>
      </c>
      <c r="AA54" s="10">
        <v>76.349999999999994</v>
      </c>
      <c r="AB54" s="95">
        <v>8560100</v>
      </c>
      <c r="AC54" s="10">
        <v>75.86</v>
      </c>
      <c r="AD54" s="40">
        <f t="shared" si="1"/>
        <v>2.1099999999999994</v>
      </c>
      <c r="AE54" s="162">
        <f t="shared" si="2"/>
        <v>-5.2452137424601197E-3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71.3048</v>
      </c>
      <c r="Q55" s="2"/>
      <c r="T55" s="93" t="s">
        <v>108</v>
      </c>
      <c r="U55" s="88" t="s">
        <v>665</v>
      </c>
      <c r="W55" s="133">
        <v>42688</v>
      </c>
      <c r="X55" s="10">
        <v>77.040000000000006</v>
      </c>
      <c r="Y55" s="10">
        <v>77.13</v>
      </c>
      <c r="Z55" s="10">
        <v>76.069999999999993</v>
      </c>
      <c r="AA55" s="10">
        <v>76.75</v>
      </c>
      <c r="AB55" s="95">
        <v>8832800</v>
      </c>
      <c r="AC55" s="10">
        <v>76.260000000000005</v>
      </c>
      <c r="AD55" s="40">
        <f t="shared" si="1"/>
        <v>1.0600000000000023</v>
      </c>
      <c r="AE55" s="162">
        <f t="shared" si="2"/>
        <v>4.3461082576057297E-3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70.577200000000005</v>
      </c>
      <c r="T56" s="93" t="s">
        <v>111</v>
      </c>
      <c r="U56" s="88">
        <v>6.73</v>
      </c>
      <c r="W56" s="133">
        <v>42685</v>
      </c>
      <c r="X56" s="10">
        <v>77.48</v>
      </c>
      <c r="Y56" s="10">
        <v>77.510000000000005</v>
      </c>
      <c r="Z56" s="10">
        <v>75.290000000000006</v>
      </c>
      <c r="AA56" s="10">
        <v>76.42</v>
      </c>
      <c r="AB56" s="95">
        <v>12949600</v>
      </c>
      <c r="AC56" s="10">
        <v>75.930000000000007</v>
      </c>
      <c r="AD56" s="40">
        <f t="shared" si="1"/>
        <v>2.2199999999999989</v>
      </c>
      <c r="AE56" s="162">
        <f t="shared" si="2"/>
        <v>-1.8231186966640722E-2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69.849599999999995</v>
      </c>
      <c r="T57" s="93" t="s">
        <v>112</v>
      </c>
      <c r="U57" s="88">
        <v>10.82</v>
      </c>
      <c r="W57" s="133">
        <v>42684</v>
      </c>
      <c r="X57" s="10">
        <v>79.66</v>
      </c>
      <c r="Y57" s="10">
        <v>80</v>
      </c>
      <c r="Z57" s="10">
        <v>76.94</v>
      </c>
      <c r="AA57" s="10">
        <v>77.84</v>
      </c>
      <c r="AB57" s="95">
        <v>16651800</v>
      </c>
      <c r="AC57" s="10">
        <v>77.34</v>
      </c>
      <c r="AD57" s="40">
        <f t="shared" si="1"/>
        <v>3.0600000000000023</v>
      </c>
      <c r="AE57" s="162">
        <f t="shared" si="2"/>
        <v>-8.0800307810695582E-3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69.122</v>
      </c>
      <c r="T58" s="93" t="s">
        <v>109</v>
      </c>
      <c r="U58" s="88" t="s">
        <v>666</v>
      </c>
      <c r="W58" s="133">
        <v>42683</v>
      </c>
      <c r="X58" s="10">
        <v>76.8</v>
      </c>
      <c r="Y58" s="10">
        <v>80</v>
      </c>
      <c r="Z58" s="10">
        <v>76.75</v>
      </c>
      <c r="AA58" s="10">
        <v>78.47</v>
      </c>
      <c r="AB58" s="95">
        <v>26693700</v>
      </c>
      <c r="AC58" s="10">
        <v>77.97</v>
      </c>
      <c r="AD58" s="40">
        <f t="shared" si="1"/>
        <v>3.25</v>
      </c>
      <c r="AE58" s="162">
        <f t="shared" si="2"/>
        <v>5.9806986543428087E-2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68.394400000000005</v>
      </c>
      <c r="W59" s="133">
        <v>42682</v>
      </c>
      <c r="X59" s="10">
        <v>73.930000000000007</v>
      </c>
      <c r="Y59" s="10">
        <v>74.66</v>
      </c>
      <c r="Z59" s="10">
        <v>73.290000000000006</v>
      </c>
      <c r="AA59" s="10">
        <v>74.040000000000006</v>
      </c>
      <c r="AB59" s="95">
        <v>7449600</v>
      </c>
      <c r="AC59" s="10">
        <v>73.569999999999993</v>
      </c>
      <c r="AD59" s="40">
        <f t="shared" si="1"/>
        <v>1.3699999999999903</v>
      </c>
      <c r="AE59" s="162">
        <f t="shared" si="2"/>
        <v>5.4399564803464528E-4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67.666800000000009</v>
      </c>
      <c r="W60" s="133">
        <v>42681</v>
      </c>
      <c r="X60" s="10">
        <v>73.48</v>
      </c>
      <c r="Y60" s="10">
        <v>74.709999999999994</v>
      </c>
      <c r="Z60" s="10">
        <v>73.05</v>
      </c>
      <c r="AA60" s="10">
        <v>74</v>
      </c>
      <c r="AB60" s="95">
        <v>9513500</v>
      </c>
      <c r="AC60" s="10">
        <v>73.53</v>
      </c>
      <c r="AD60" s="40">
        <f t="shared" si="1"/>
        <v>1.6599999999999966</v>
      </c>
      <c r="AE60" s="162">
        <f t="shared" si="2"/>
        <v>2.1675698207586525E-2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66.939200000000014</v>
      </c>
      <c r="W61" s="133">
        <v>42678</v>
      </c>
      <c r="X61" s="10">
        <v>71.52</v>
      </c>
      <c r="Y61" s="10">
        <v>73.290000000000006</v>
      </c>
      <c r="Z61" s="10">
        <v>71.39</v>
      </c>
      <c r="AA61" s="10">
        <v>72.430000000000007</v>
      </c>
      <c r="AB61" s="95">
        <v>11779500</v>
      </c>
      <c r="AC61" s="10">
        <v>71.97</v>
      </c>
      <c r="AD61" s="40">
        <f t="shared" si="1"/>
        <v>1.9000000000000057</v>
      </c>
      <c r="AE61" s="162">
        <f t="shared" si="2"/>
        <v>9.3969144460028797E-3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66.211600000000004</v>
      </c>
      <c r="W62" s="133">
        <v>42677</v>
      </c>
      <c r="X62" s="10">
        <v>72.33</v>
      </c>
      <c r="Y62" s="10">
        <v>72.930000000000007</v>
      </c>
      <c r="Z62" s="10">
        <v>71.680000000000007</v>
      </c>
      <c r="AA62" s="10">
        <v>71.760000000000005</v>
      </c>
      <c r="AB62" s="95">
        <v>9286200</v>
      </c>
      <c r="AC62" s="10">
        <v>71.3</v>
      </c>
      <c r="AD62" s="40">
        <f t="shared" si="1"/>
        <v>1.25</v>
      </c>
      <c r="AE62" s="162">
        <f t="shared" si="2"/>
        <v>-1.0409437890353868E-2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65.484000000000009</v>
      </c>
      <c r="W63" s="133">
        <v>42676</v>
      </c>
      <c r="X63" s="10">
        <v>74</v>
      </c>
      <c r="Y63" s="10">
        <v>74.349999999999994</v>
      </c>
      <c r="Z63" s="10">
        <v>72.45</v>
      </c>
      <c r="AA63" s="10">
        <v>72.510000000000005</v>
      </c>
      <c r="AB63" s="95">
        <v>14620000</v>
      </c>
      <c r="AC63" s="10">
        <v>72.05</v>
      </c>
      <c r="AD63" s="40">
        <f t="shared" si="1"/>
        <v>1.8999999999999915</v>
      </c>
      <c r="AE63" s="162">
        <f t="shared" si="2"/>
        <v>-2.1059782608695565E-2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42675</v>
      </c>
      <c r="X64" s="10">
        <v>73.63</v>
      </c>
      <c r="Y64" s="10">
        <v>74.290000000000006</v>
      </c>
      <c r="Z64" s="10">
        <v>73.06</v>
      </c>
      <c r="AA64" s="10">
        <v>74.069999999999993</v>
      </c>
      <c r="AB64" s="95">
        <v>10741600</v>
      </c>
      <c r="AC64" s="10">
        <v>73.599999999999994</v>
      </c>
      <c r="AD64" s="40">
        <f t="shared" si="1"/>
        <v>1.230000000000004</v>
      </c>
      <c r="AE64" s="162">
        <f t="shared" si="2"/>
        <v>6.0142154182614149E-3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42674</v>
      </c>
      <c r="X65" s="10">
        <v>74.09</v>
      </c>
      <c r="Y65" s="10">
        <v>74.44</v>
      </c>
      <c r="Z65" s="10">
        <v>73.55</v>
      </c>
      <c r="AA65" s="10">
        <v>73.63</v>
      </c>
      <c r="AB65" s="95">
        <v>8457000</v>
      </c>
      <c r="AC65" s="10">
        <v>73.16</v>
      </c>
      <c r="AD65" s="40">
        <f t="shared" si="1"/>
        <v>0.89000000000000057</v>
      </c>
      <c r="AE65" s="162">
        <f t="shared" si="2"/>
        <v>-3.4055305816645953E-3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42671</v>
      </c>
      <c r="X66" s="10">
        <v>74.75</v>
      </c>
      <c r="Y66" s="10">
        <v>74.78</v>
      </c>
      <c r="Z66" s="10">
        <v>73.23</v>
      </c>
      <c r="AA66" s="10">
        <v>73.88</v>
      </c>
      <c r="AB66" s="95">
        <v>13160000</v>
      </c>
      <c r="AC66" s="10">
        <v>73.41</v>
      </c>
      <c r="AD66" s="40">
        <f t="shared" si="1"/>
        <v>1.5499999999999972</v>
      </c>
      <c r="AE66" s="162">
        <f t="shared" si="2"/>
        <v>-2.5617202017520713E-2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42670</v>
      </c>
      <c r="X67" s="10">
        <v>75.930000000000007</v>
      </c>
      <c r="Y67" s="10">
        <v>76.36</v>
      </c>
      <c r="Z67" s="10">
        <v>75.64</v>
      </c>
      <c r="AA67" s="10">
        <v>75.83</v>
      </c>
      <c r="AB67" s="95">
        <v>9596400</v>
      </c>
      <c r="AC67" s="10">
        <v>75.34</v>
      </c>
      <c r="AD67" s="40">
        <f>Y67-Z67</f>
        <v>0.71999999999999886</v>
      </c>
      <c r="AE67" s="162">
        <f>AC67/AC68-1</f>
        <v>5.8744993324433281E-3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42669</v>
      </c>
      <c r="X68" s="10">
        <v>74.510000000000005</v>
      </c>
      <c r="Y68" s="10">
        <v>75.8</v>
      </c>
      <c r="Z68" s="10">
        <v>74.260000000000005</v>
      </c>
      <c r="AA68" s="10">
        <v>75.38</v>
      </c>
      <c r="AB68" s="95">
        <v>8333000</v>
      </c>
      <c r="AC68" s="10">
        <v>74.900000000000006</v>
      </c>
      <c r="AD68" s="40">
        <f>Y68-Z68</f>
        <v>1.539999999999992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330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356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428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462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502</v>
      </c>
    </row>
    <row r="118" spans="1:9" x14ac:dyDescent="0.25">
      <c r="A118" t="s">
        <v>462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42766</v>
      </c>
      <c r="X2" s="10">
        <v>69.680000000000007</v>
      </c>
      <c r="Y2" s="10">
        <v>70.39</v>
      </c>
      <c r="Z2" s="10">
        <v>68.7</v>
      </c>
      <c r="AA2" s="10">
        <v>69.64</v>
      </c>
      <c r="AB2" s="95">
        <v>373500</v>
      </c>
      <c r="AC2" s="10">
        <v>69.64</v>
      </c>
      <c r="AD2" s="2">
        <f>Y2-Z2</f>
        <v>1.6899999999999977</v>
      </c>
      <c r="AE2" s="138">
        <f>AC2/AC3-1</f>
        <v>-5.569041839211808E-3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69.510000000000005</v>
      </c>
      <c r="W3" s="133">
        <v>42765</v>
      </c>
      <c r="X3" s="10">
        <v>69.34</v>
      </c>
      <c r="Y3" s="10">
        <v>70.37</v>
      </c>
      <c r="Z3" s="10">
        <v>68.2</v>
      </c>
      <c r="AA3" s="10">
        <v>70.03</v>
      </c>
      <c r="AB3" s="95">
        <v>476900</v>
      </c>
      <c r="AC3" s="10">
        <v>70.03</v>
      </c>
      <c r="AD3" s="2">
        <f t="shared" ref="AD3:AD66" si="0">Y3-Z3</f>
        <v>2.1700000000000017</v>
      </c>
      <c r="AE3" s="138">
        <f t="shared" ref="AE3:AE66" si="1">AC3/AC4-1</f>
        <v>4.2857142857144481E-4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69.510000000000005</v>
      </c>
      <c r="R4" s="505">
        <v>-1.9E-3</v>
      </c>
      <c r="W4" s="133">
        <v>42762</v>
      </c>
      <c r="X4" s="10">
        <v>70.14</v>
      </c>
      <c r="Y4" s="10">
        <v>70.89</v>
      </c>
      <c r="Z4" s="10">
        <v>69.900000000000006</v>
      </c>
      <c r="AA4" s="10">
        <v>70</v>
      </c>
      <c r="AB4" s="95">
        <v>218400</v>
      </c>
      <c r="AC4" s="10">
        <v>70</v>
      </c>
      <c r="AD4" s="2">
        <f t="shared" si="0"/>
        <v>0.98999999999999488</v>
      </c>
      <c r="AE4" s="138">
        <f t="shared" si="1"/>
        <v>-3.2749537234800785E-3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42761</v>
      </c>
      <c r="X5" s="10">
        <v>69.44</v>
      </c>
      <c r="Y5" s="10">
        <v>70.260000000000005</v>
      </c>
      <c r="Z5" s="10">
        <v>69.150000000000006</v>
      </c>
      <c r="AA5" s="10">
        <v>70.23</v>
      </c>
      <c r="AB5" s="95">
        <v>410700</v>
      </c>
      <c r="AC5" s="10">
        <v>70.23</v>
      </c>
      <c r="AD5" s="2">
        <f t="shared" si="0"/>
        <v>1.1099999999999994</v>
      </c>
      <c r="AE5" s="138">
        <f t="shared" si="1"/>
        <v>1.1376728110599199E-2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42760</v>
      </c>
      <c r="X6" s="10">
        <v>69.7</v>
      </c>
      <c r="Y6" s="10">
        <v>69.7</v>
      </c>
      <c r="Z6" s="10">
        <v>69</v>
      </c>
      <c r="AA6" s="10">
        <v>69.44</v>
      </c>
      <c r="AB6" s="95">
        <v>361500</v>
      </c>
      <c r="AC6" s="10">
        <v>69.44</v>
      </c>
      <c r="AD6" s="2">
        <f t="shared" si="0"/>
        <v>0.70000000000000284</v>
      </c>
      <c r="AE6" s="138">
        <f t="shared" si="1"/>
        <v>7.2056492289940266E-4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42759</v>
      </c>
      <c r="X7" s="10">
        <v>68</v>
      </c>
      <c r="Y7" s="10">
        <v>70.38</v>
      </c>
      <c r="Z7" s="10">
        <v>66.930000000000007</v>
      </c>
      <c r="AA7" s="10">
        <v>69.39</v>
      </c>
      <c r="AB7" s="95">
        <v>1061500</v>
      </c>
      <c r="AC7" s="10">
        <v>69.39</v>
      </c>
      <c r="AD7" s="2">
        <f t="shared" si="0"/>
        <v>3.4499999999999886</v>
      </c>
      <c r="AE7" s="138">
        <f t="shared" si="1"/>
        <v>5.4559270516717273E-2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67.33</v>
      </c>
      <c r="Y8" s="10">
        <v>67.98</v>
      </c>
      <c r="Z8" s="10">
        <v>65.75</v>
      </c>
      <c r="AA8" s="10">
        <v>65.8</v>
      </c>
      <c r="AB8" s="95">
        <v>328100</v>
      </c>
      <c r="AC8" s="10">
        <v>65.8</v>
      </c>
      <c r="AD8" s="2">
        <f t="shared" si="0"/>
        <v>2.230000000000004</v>
      </c>
      <c r="AE8" s="138">
        <f t="shared" si="1"/>
        <v>-2.6627218934911157E-2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67.510000000000005</v>
      </c>
      <c r="Y9" s="10">
        <v>67.989999999999995</v>
      </c>
      <c r="Z9" s="10">
        <v>67.2</v>
      </c>
      <c r="AA9" s="10">
        <v>67.599999999999994</v>
      </c>
      <c r="AB9" s="95">
        <v>209800</v>
      </c>
      <c r="AC9" s="10">
        <v>67.599999999999994</v>
      </c>
      <c r="AD9" s="2">
        <f t="shared" si="0"/>
        <v>0.78999999999999204</v>
      </c>
      <c r="AE9" s="138">
        <f t="shared" si="1"/>
        <v>2.0753038837830751E-3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42754</v>
      </c>
      <c r="X10" s="10">
        <v>68.45</v>
      </c>
      <c r="Y10" s="10">
        <v>68.819999999999993</v>
      </c>
      <c r="Z10" s="10">
        <v>66.91</v>
      </c>
      <c r="AA10" s="10">
        <v>67.459999999999994</v>
      </c>
      <c r="AB10" s="95">
        <v>282800</v>
      </c>
      <c r="AC10" s="10">
        <v>67.459999999999994</v>
      </c>
      <c r="AD10" s="2">
        <f t="shared" si="0"/>
        <v>1.9099999999999966</v>
      </c>
      <c r="AE10" s="138">
        <f t="shared" si="1"/>
        <v>-1.4319111630625381E-2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42753</v>
      </c>
      <c r="X11" s="10">
        <v>68.19</v>
      </c>
      <c r="Y11" s="10">
        <v>68.55</v>
      </c>
      <c r="Z11" s="10">
        <v>67.77</v>
      </c>
      <c r="AA11" s="10">
        <v>68.44</v>
      </c>
      <c r="AB11" s="95">
        <v>185400</v>
      </c>
      <c r="AC11" s="10">
        <v>68.44</v>
      </c>
      <c r="AD11" s="2">
        <f t="shared" si="0"/>
        <v>0.78000000000000114</v>
      </c>
      <c r="AE11" s="138">
        <f t="shared" si="1"/>
        <v>7.6560659599527181E-3</v>
      </c>
    </row>
    <row r="12" spans="1:31" x14ac:dyDescent="0.25">
      <c r="W12" s="133">
        <v>42752</v>
      </c>
      <c r="X12" s="10">
        <v>69.319999999999993</v>
      </c>
      <c r="Y12" s="10">
        <v>69.319999999999993</v>
      </c>
      <c r="Z12" s="10">
        <v>67.819999999999993</v>
      </c>
      <c r="AA12" s="10">
        <v>67.92</v>
      </c>
      <c r="AB12" s="95">
        <v>182900</v>
      </c>
      <c r="AC12" s="10">
        <v>67.92</v>
      </c>
      <c r="AD12" s="2">
        <f t="shared" si="0"/>
        <v>1.5</v>
      </c>
      <c r="AE12" s="138">
        <f t="shared" si="1"/>
        <v>-2.3857430296062021E-2</v>
      </c>
    </row>
    <row r="13" spans="1:31" x14ac:dyDescent="0.25">
      <c r="W13" s="133">
        <v>42748</v>
      </c>
      <c r="X13" s="10">
        <v>69.010000000000005</v>
      </c>
      <c r="Y13" s="10">
        <v>69.78</v>
      </c>
      <c r="Z13" s="10">
        <v>69.010000000000005</v>
      </c>
      <c r="AA13" s="10">
        <v>69.58</v>
      </c>
      <c r="AB13" s="95">
        <v>173700</v>
      </c>
      <c r="AC13" s="10">
        <v>69.58</v>
      </c>
      <c r="AD13" s="2">
        <f t="shared" si="0"/>
        <v>0.76999999999999602</v>
      </c>
      <c r="AE13" s="138">
        <f t="shared" si="1"/>
        <v>1.2514551804423846E-2</v>
      </c>
    </row>
    <row r="14" spans="1:31" x14ac:dyDescent="0.25">
      <c r="W14" s="133">
        <v>42747</v>
      </c>
      <c r="X14" s="10">
        <v>69.48</v>
      </c>
      <c r="Y14" s="10">
        <v>69.48</v>
      </c>
      <c r="Z14" s="10">
        <v>67.27</v>
      </c>
      <c r="AA14" s="10">
        <v>68.72</v>
      </c>
      <c r="AB14" s="95">
        <v>189500</v>
      </c>
      <c r="AC14" s="10">
        <v>68.72</v>
      </c>
      <c r="AD14" s="2">
        <f t="shared" si="0"/>
        <v>2.210000000000008</v>
      </c>
      <c r="AE14" s="138">
        <f t="shared" si="1"/>
        <v>-1.3494114269308022E-2</v>
      </c>
    </row>
    <row r="15" spans="1:31" x14ac:dyDescent="0.25">
      <c r="W15" s="133">
        <v>42746</v>
      </c>
      <c r="X15" s="10">
        <v>69.05</v>
      </c>
      <c r="Y15" s="10">
        <v>69.77</v>
      </c>
      <c r="Z15" s="10">
        <v>68.97</v>
      </c>
      <c r="AA15" s="10">
        <v>69.66</v>
      </c>
      <c r="AB15" s="95">
        <v>165400</v>
      </c>
      <c r="AC15" s="10">
        <v>69.66</v>
      </c>
      <c r="AD15" s="2">
        <f t="shared" si="0"/>
        <v>0.79999999999999716</v>
      </c>
      <c r="AE15" s="138">
        <f t="shared" si="1"/>
        <v>7.2296124927704319E-3</v>
      </c>
    </row>
    <row r="16" spans="1:31" x14ac:dyDescent="0.25">
      <c r="W16" s="133">
        <v>42745</v>
      </c>
      <c r="X16" s="10">
        <v>68.099999999999994</v>
      </c>
      <c r="Y16" s="10">
        <v>69.349999999999994</v>
      </c>
      <c r="Z16" s="10">
        <v>67.69</v>
      </c>
      <c r="AA16" s="10">
        <v>69.16</v>
      </c>
      <c r="AB16" s="95">
        <v>256800</v>
      </c>
      <c r="AC16" s="10">
        <v>69.16</v>
      </c>
      <c r="AD16" s="2">
        <f t="shared" si="0"/>
        <v>1.6599999999999966</v>
      </c>
      <c r="AE16" s="138">
        <f t="shared" si="1"/>
        <v>1.4522517236320809E-2</v>
      </c>
    </row>
    <row r="17" spans="1:31" x14ac:dyDescent="0.25">
      <c r="W17" s="133">
        <v>42744</v>
      </c>
      <c r="X17" s="10">
        <v>69.19</v>
      </c>
      <c r="Y17" s="10">
        <v>69.19</v>
      </c>
      <c r="Z17" s="10">
        <v>67.91</v>
      </c>
      <c r="AA17" s="10">
        <v>68.17</v>
      </c>
      <c r="AB17" s="95">
        <v>272600</v>
      </c>
      <c r="AC17" s="10">
        <v>68.17</v>
      </c>
      <c r="AD17" s="2">
        <f t="shared" si="0"/>
        <v>1.2800000000000011</v>
      </c>
      <c r="AE17" s="138">
        <f t="shared" si="1"/>
        <v>-1.4742014742014642E-2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42741</v>
      </c>
      <c r="X18" s="10">
        <v>68.989999999999995</v>
      </c>
      <c r="Y18" s="10">
        <v>69.48</v>
      </c>
      <c r="Z18" s="10">
        <v>68.569999999999993</v>
      </c>
      <c r="AA18" s="10">
        <v>69.19</v>
      </c>
      <c r="AB18" s="95">
        <v>235800</v>
      </c>
      <c r="AC18" s="10">
        <v>69.19</v>
      </c>
      <c r="AD18" s="2">
        <f t="shared" si="0"/>
        <v>0.9100000000000108</v>
      </c>
      <c r="AE18" s="138">
        <f t="shared" si="1"/>
        <v>-1.4450867052029359E-4</v>
      </c>
    </row>
    <row r="19" spans="1:31" x14ac:dyDescent="0.25">
      <c r="W19" s="133">
        <v>42740</v>
      </c>
      <c r="X19" s="10">
        <v>69.95</v>
      </c>
      <c r="Y19" s="10">
        <v>70.36</v>
      </c>
      <c r="Z19" s="10">
        <v>68.33</v>
      </c>
      <c r="AA19" s="10">
        <v>69.2</v>
      </c>
      <c r="AB19" s="95">
        <v>267200</v>
      </c>
      <c r="AC19" s="10">
        <v>69.2</v>
      </c>
      <c r="AD19" s="2">
        <f t="shared" si="0"/>
        <v>2.0300000000000011</v>
      </c>
      <c r="AE19" s="138">
        <f t="shared" si="1"/>
        <v>-1.410457330103998E-2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42739</v>
      </c>
      <c r="X20" s="10">
        <v>69.760000000000005</v>
      </c>
      <c r="Y20" s="10">
        <v>70.5</v>
      </c>
      <c r="Z20" s="10">
        <v>69.72</v>
      </c>
      <c r="AA20" s="10">
        <v>70.19</v>
      </c>
      <c r="AB20" s="95">
        <v>313100</v>
      </c>
      <c r="AC20" s="10">
        <v>70.19</v>
      </c>
      <c r="AD20" s="2">
        <f t="shared" si="0"/>
        <v>0.78000000000000114</v>
      </c>
      <c r="AE20" s="138">
        <f t="shared" si="1"/>
        <v>1.036418597955957E-2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42738</v>
      </c>
      <c r="X21" s="10">
        <v>69.83</v>
      </c>
      <c r="Y21" s="10">
        <v>70.3</v>
      </c>
      <c r="Z21" s="10">
        <v>68.81</v>
      </c>
      <c r="AA21" s="10">
        <v>69.47</v>
      </c>
      <c r="AB21" s="95">
        <v>212000</v>
      </c>
      <c r="AC21" s="10">
        <v>69.47</v>
      </c>
      <c r="AD21" s="2">
        <f t="shared" si="0"/>
        <v>1.4899999999999949</v>
      </c>
      <c r="AE21" s="138">
        <f t="shared" si="1"/>
        <v>6.0825488776248271E-3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42734</v>
      </c>
      <c r="X22" s="10">
        <v>69.39</v>
      </c>
      <c r="Y22" s="10">
        <v>69.45</v>
      </c>
      <c r="Z22" s="10">
        <v>68.790000000000006</v>
      </c>
      <c r="AA22" s="10">
        <v>69.05</v>
      </c>
      <c r="AB22" s="95">
        <v>164100</v>
      </c>
      <c r="AC22" s="10">
        <v>69.05</v>
      </c>
      <c r="AD22" s="2">
        <f t="shared" si="0"/>
        <v>0.65999999999999659</v>
      </c>
      <c r="AE22" s="138">
        <f t="shared" si="1"/>
        <v>-2.6000288892099599E-3</v>
      </c>
    </row>
    <row r="23" spans="1:31" x14ac:dyDescent="0.25">
      <c r="B23" s="10"/>
      <c r="C23" s="10"/>
      <c r="D23" s="40"/>
      <c r="E23" s="40"/>
      <c r="F23" s="40"/>
      <c r="W23" s="133">
        <v>42733</v>
      </c>
      <c r="X23" s="10">
        <v>69.319999999999993</v>
      </c>
      <c r="Y23" s="10">
        <v>69.62</v>
      </c>
      <c r="Z23" s="10">
        <v>68.67</v>
      </c>
      <c r="AA23" s="10">
        <v>69.23</v>
      </c>
      <c r="AB23" s="95">
        <v>170200</v>
      </c>
      <c r="AC23" s="10">
        <v>69.23</v>
      </c>
      <c r="AD23" s="2">
        <f t="shared" si="0"/>
        <v>0.95000000000000284</v>
      </c>
      <c r="AE23" s="138">
        <f t="shared" si="1"/>
        <v>7.227522405319764E-4</v>
      </c>
    </row>
    <row r="24" spans="1:31" x14ac:dyDescent="0.25">
      <c r="B24" s="10"/>
      <c r="C24" s="10"/>
      <c r="D24" s="40"/>
      <c r="E24" s="40"/>
      <c r="F24" s="40"/>
      <c r="W24" s="133">
        <v>42732</v>
      </c>
      <c r="X24" s="10">
        <v>70.22</v>
      </c>
      <c r="Y24" s="10">
        <v>70.22</v>
      </c>
      <c r="Z24" s="10">
        <v>68.989999999999995</v>
      </c>
      <c r="AA24" s="10">
        <v>69.180000000000007</v>
      </c>
      <c r="AB24" s="95">
        <v>160600</v>
      </c>
      <c r="AC24" s="10">
        <v>69.180000000000007</v>
      </c>
      <c r="AD24" s="2">
        <f t="shared" si="0"/>
        <v>1.230000000000004</v>
      </c>
      <c r="AE24" s="138">
        <f t="shared" si="1"/>
        <v>-1.523131672597855E-2</v>
      </c>
    </row>
    <row r="25" spans="1:31" x14ac:dyDescent="0.25">
      <c r="B25" s="10"/>
      <c r="C25" s="10"/>
      <c r="D25" s="40"/>
      <c r="E25" s="40"/>
      <c r="F25" s="40"/>
      <c r="W25" s="133">
        <v>42731</v>
      </c>
      <c r="X25" s="10">
        <v>70.38</v>
      </c>
      <c r="Y25" s="10">
        <v>70.63</v>
      </c>
      <c r="Z25" s="10">
        <v>70.040000000000006</v>
      </c>
      <c r="AA25" s="10">
        <v>70.25</v>
      </c>
      <c r="AB25" s="95">
        <v>119100</v>
      </c>
      <c r="AC25" s="10">
        <v>70.25</v>
      </c>
      <c r="AD25" s="2">
        <f t="shared" si="0"/>
        <v>0.5899999999999892</v>
      </c>
      <c r="AE25" s="138">
        <f t="shared" si="1"/>
        <v>-1.988918880522772E-3</v>
      </c>
    </row>
    <row r="26" spans="1:31" x14ac:dyDescent="0.25">
      <c r="B26" s="10"/>
      <c r="C26" s="10"/>
      <c r="D26" s="40"/>
      <c r="E26" s="40"/>
      <c r="F26" s="40"/>
      <c r="W26" s="133">
        <v>42727</v>
      </c>
      <c r="X26" s="10">
        <v>70.2</v>
      </c>
      <c r="Y26" s="10">
        <v>70.94</v>
      </c>
      <c r="Z26" s="10">
        <v>69.900000000000006</v>
      </c>
      <c r="AA26" s="10">
        <v>70.39</v>
      </c>
      <c r="AB26" s="95">
        <v>117100</v>
      </c>
      <c r="AC26" s="10">
        <v>70.39</v>
      </c>
      <c r="AD26" s="2">
        <f t="shared" si="0"/>
        <v>1.039999999999992</v>
      </c>
      <c r="AE26" s="138">
        <f t="shared" si="1"/>
        <v>3.2782212086659435E-3</v>
      </c>
    </row>
    <row r="27" spans="1:31" x14ac:dyDescent="0.25">
      <c r="B27" s="10"/>
      <c r="C27" s="10"/>
      <c r="D27" s="40"/>
      <c r="E27" s="40"/>
      <c r="F27" s="40"/>
      <c r="W27" s="133">
        <v>42726</v>
      </c>
      <c r="X27" s="10">
        <v>70.09</v>
      </c>
      <c r="Y27" s="10">
        <v>70.41</v>
      </c>
      <c r="Z27" s="10">
        <v>69.39</v>
      </c>
      <c r="AA27" s="10">
        <v>70.16</v>
      </c>
      <c r="AB27" s="95">
        <v>200500</v>
      </c>
      <c r="AC27" s="10">
        <v>70.16</v>
      </c>
      <c r="AD27" s="2">
        <f t="shared" si="0"/>
        <v>1.019999999999996</v>
      </c>
      <c r="AE27" s="138">
        <f t="shared" si="1"/>
        <v>1.1415525114155667E-3</v>
      </c>
    </row>
    <row r="28" spans="1:31" x14ac:dyDescent="0.25">
      <c r="B28" s="10"/>
      <c r="C28" s="10"/>
      <c r="D28" s="40"/>
      <c r="E28" s="40"/>
      <c r="F28" s="40"/>
      <c r="W28" s="133">
        <v>42725</v>
      </c>
      <c r="X28" s="10">
        <v>70.650000000000006</v>
      </c>
      <c r="Y28" s="10">
        <v>70.930000000000007</v>
      </c>
      <c r="Z28" s="10">
        <v>69.94</v>
      </c>
      <c r="AA28" s="10">
        <v>70.08</v>
      </c>
      <c r="AB28" s="95">
        <v>246600</v>
      </c>
      <c r="AC28" s="10">
        <v>70.08</v>
      </c>
      <c r="AD28" s="2">
        <f t="shared" si="0"/>
        <v>0.99000000000000909</v>
      </c>
      <c r="AE28" s="138">
        <f t="shared" si="1"/>
        <v>-5.3931308543854195E-3</v>
      </c>
    </row>
    <row r="29" spans="1:31" x14ac:dyDescent="0.25">
      <c r="B29" s="10"/>
      <c r="C29" s="10"/>
      <c r="D29" s="40"/>
      <c r="E29" s="40"/>
      <c r="F29" s="40"/>
      <c r="W29" s="133">
        <v>42724</v>
      </c>
      <c r="X29" s="10">
        <v>70.150000000000006</v>
      </c>
      <c r="Y29" s="10">
        <v>70.739999999999995</v>
      </c>
      <c r="Z29" s="10">
        <v>69.64</v>
      </c>
      <c r="AA29" s="10">
        <v>70.459999999999994</v>
      </c>
      <c r="AB29" s="95">
        <v>197000</v>
      </c>
      <c r="AC29" s="10">
        <v>70.459999999999994</v>
      </c>
      <c r="AD29" s="2">
        <f t="shared" si="0"/>
        <v>1.0999999999999943</v>
      </c>
      <c r="AE29" s="138">
        <f t="shared" si="1"/>
        <v>6.5714285714284504E-3</v>
      </c>
    </row>
    <row r="30" spans="1:31" x14ac:dyDescent="0.25">
      <c r="B30" s="10"/>
      <c r="C30" s="10"/>
      <c r="D30" s="40"/>
      <c r="E30" s="40"/>
      <c r="F30" s="40"/>
      <c r="W30" s="133">
        <v>42723</v>
      </c>
      <c r="X30" s="10">
        <v>69.790000000000006</v>
      </c>
      <c r="Y30" s="10">
        <v>70.319999999999993</v>
      </c>
      <c r="Z30" s="10">
        <v>69.25</v>
      </c>
      <c r="AA30" s="10">
        <v>70</v>
      </c>
      <c r="AB30" s="95">
        <v>257800</v>
      </c>
      <c r="AC30" s="10">
        <v>70</v>
      </c>
      <c r="AD30" s="2">
        <f t="shared" si="0"/>
        <v>1.0699999999999932</v>
      </c>
      <c r="AE30" s="138">
        <f t="shared" si="1"/>
        <v>7.6291924571758596E-3</v>
      </c>
    </row>
    <row r="31" spans="1:31" x14ac:dyDescent="0.25">
      <c r="W31" s="133">
        <v>42720</v>
      </c>
      <c r="X31" s="10">
        <v>70.3</v>
      </c>
      <c r="Y31" s="10">
        <v>70.900000000000006</v>
      </c>
      <c r="Z31" s="10">
        <v>69.38</v>
      </c>
      <c r="AA31" s="10">
        <v>69.47</v>
      </c>
      <c r="AB31" s="95">
        <v>876900</v>
      </c>
      <c r="AC31" s="10">
        <v>69.47</v>
      </c>
      <c r="AD31" s="2">
        <f t="shared" si="0"/>
        <v>1.5200000000000102</v>
      </c>
      <c r="AE31" s="138">
        <f t="shared" si="1"/>
        <v>-9.5523239235814073E-3</v>
      </c>
    </row>
    <row r="32" spans="1:31" x14ac:dyDescent="0.25">
      <c r="W32" s="133">
        <v>42719</v>
      </c>
      <c r="X32" s="10">
        <v>69.22</v>
      </c>
      <c r="Y32" s="10">
        <v>70.37</v>
      </c>
      <c r="Z32" s="10">
        <v>68.89</v>
      </c>
      <c r="AA32" s="10">
        <v>70.14</v>
      </c>
      <c r="AB32" s="95">
        <v>263300</v>
      </c>
      <c r="AC32" s="10">
        <v>70.14</v>
      </c>
      <c r="AD32" s="2">
        <f t="shared" si="0"/>
        <v>1.480000000000004</v>
      </c>
      <c r="AE32" s="138">
        <f t="shared" si="1"/>
        <v>1.3290956370991092E-2</v>
      </c>
    </row>
    <row r="33" spans="1:31" x14ac:dyDescent="0.25">
      <c r="L33" t="s">
        <v>213</v>
      </c>
      <c r="M33" s="2">
        <f>M51+K51-F51</f>
        <v>33.940000000000055</v>
      </c>
      <c r="W33" s="133">
        <v>42718</v>
      </c>
      <c r="X33" s="10">
        <v>70.39</v>
      </c>
      <c r="Y33" s="10">
        <v>71.08</v>
      </c>
      <c r="Z33" s="10">
        <v>69.11</v>
      </c>
      <c r="AA33" s="10">
        <v>69.22</v>
      </c>
      <c r="AB33" s="95">
        <v>327700</v>
      </c>
      <c r="AC33" s="10">
        <v>69.22</v>
      </c>
      <c r="AD33" s="2">
        <f t="shared" si="0"/>
        <v>1.9699999999999989</v>
      </c>
      <c r="AE33" s="138">
        <f t="shared" si="1"/>
        <v>-2.0101925254813136E-2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42717</v>
      </c>
      <c r="X34" s="10">
        <v>70.239999999999995</v>
      </c>
      <c r="Y34" s="10">
        <v>71.11</v>
      </c>
      <c r="Z34" s="10">
        <v>69.95</v>
      </c>
      <c r="AA34" s="10">
        <v>70.64</v>
      </c>
      <c r="AB34" s="95">
        <v>362100</v>
      </c>
      <c r="AC34" s="10">
        <v>70.64</v>
      </c>
      <c r="AD34" s="2">
        <f t="shared" si="0"/>
        <v>1.1599999999999966</v>
      </c>
      <c r="AE34" s="138">
        <f t="shared" si="1"/>
        <v>4.9793711765542259E-3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42716</v>
      </c>
      <c r="X35" s="10">
        <v>69.89</v>
      </c>
      <c r="Y35" s="10">
        <v>70.58</v>
      </c>
      <c r="Z35" s="10">
        <v>69.319999999999993</v>
      </c>
      <c r="AA35" s="10">
        <v>70.290000000000006</v>
      </c>
      <c r="AB35" s="95">
        <v>348200</v>
      </c>
      <c r="AC35" s="10">
        <v>70.290000000000006</v>
      </c>
      <c r="AD35" s="2">
        <f t="shared" si="0"/>
        <v>1.2600000000000051</v>
      </c>
      <c r="AE35" s="138">
        <f t="shared" si="1"/>
        <v>3.1397174254319538E-3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42713</v>
      </c>
      <c r="X36" s="10">
        <v>70.760000000000005</v>
      </c>
      <c r="Y36" s="10">
        <v>70.78</v>
      </c>
      <c r="Z36" s="10">
        <v>70</v>
      </c>
      <c r="AA36" s="10">
        <v>70.069999999999993</v>
      </c>
      <c r="AB36" s="95">
        <v>266400</v>
      </c>
      <c r="AC36" s="10">
        <v>70.069999999999993</v>
      </c>
      <c r="AD36" s="2">
        <f t="shared" si="0"/>
        <v>0.78000000000000114</v>
      </c>
      <c r="AE36" s="138">
        <f t="shared" si="1"/>
        <v>-1.0869565217391464E-2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42712</v>
      </c>
      <c r="X37" s="10">
        <v>71.31</v>
      </c>
      <c r="Y37" s="10">
        <v>71.459999999999994</v>
      </c>
      <c r="Z37" s="10">
        <v>70.569999999999993</v>
      </c>
      <c r="AA37" s="10">
        <v>70.84</v>
      </c>
      <c r="AB37" s="95">
        <v>291100</v>
      </c>
      <c r="AC37" s="10">
        <v>70.84</v>
      </c>
      <c r="AD37" s="2">
        <f t="shared" si="0"/>
        <v>0.89000000000000057</v>
      </c>
      <c r="AE37" s="138">
        <f t="shared" si="1"/>
        <v>-3.6568213783402248E-3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42711</v>
      </c>
      <c r="X38" s="10">
        <v>70</v>
      </c>
      <c r="Y38" s="10">
        <v>71.41</v>
      </c>
      <c r="Z38" s="10">
        <v>69.63</v>
      </c>
      <c r="AA38" s="10">
        <v>71.099999999999994</v>
      </c>
      <c r="AB38" s="95">
        <v>321600</v>
      </c>
      <c r="AC38" s="10">
        <v>71.099999999999994</v>
      </c>
      <c r="AD38" s="2">
        <f t="shared" si="0"/>
        <v>1.7800000000000011</v>
      </c>
      <c r="AE38" s="138">
        <f t="shared" si="1"/>
        <v>1.8041237113401998E-2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42710</v>
      </c>
      <c r="X39" s="10">
        <v>69.05</v>
      </c>
      <c r="Y39" s="10">
        <v>69.87</v>
      </c>
      <c r="Z39" s="10">
        <v>68.7</v>
      </c>
      <c r="AA39" s="10">
        <v>69.84</v>
      </c>
      <c r="AB39" s="95">
        <v>369400</v>
      </c>
      <c r="AC39" s="10">
        <v>69.84</v>
      </c>
      <c r="AD39" s="2">
        <f t="shared" si="0"/>
        <v>1.1700000000000017</v>
      </c>
      <c r="AE39" s="138">
        <f t="shared" si="1"/>
        <v>1.2614180078295067E-2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42709</v>
      </c>
      <c r="X40" s="10">
        <v>69.3</v>
      </c>
      <c r="Y40" s="10">
        <v>69.97</v>
      </c>
      <c r="Z40" s="10">
        <v>68.790000000000006</v>
      </c>
      <c r="AA40" s="10">
        <v>68.97</v>
      </c>
      <c r="AB40" s="95">
        <v>366800</v>
      </c>
      <c r="AC40" s="10">
        <v>68.97</v>
      </c>
      <c r="AD40" s="2">
        <f t="shared" si="0"/>
        <v>1.1799999999999926</v>
      </c>
      <c r="AE40" s="138">
        <f t="shared" si="1"/>
        <v>4.351610095736369E-4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42706</v>
      </c>
      <c r="X41" s="10">
        <v>68.33</v>
      </c>
      <c r="Y41" s="10">
        <v>69.2</v>
      </c>
      <c r="Z41" s="10">
        <v>67.92</v>
      </c>
      <c r="AA41" s="10">
        <v>68.94</v>
      </c>
      <c r="AB41" s="95">
        <v>370500</v>
      </c>
      <c r="AC41" s="10">
        <v>68.94</v>
      </c>
      <c r="AD41" s="2">
        <f t="shared" si="0"/>
        <v>1.2800000000000011</v>
      </c>
      <c r="AE41" s="138">
        <f t="shared" si="1"/>
        <v>8.0421114197981591E-3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6" t="s">
        <v>78</v>
      </c>
      <c r="P42" s="636"/>
      <c r="Q42" s="34"/>
      <c r="T42" s="91" t="s">
        <v>113</v>
      </c>
      <c r="W42" s="133">
        <v>42705</v>
      </c>
      <c r="X42" s="10">
        <v>68.14</v>
      </c>
      <c r="Y42" s="10">
        <v>68.53</v>
      </c>
      <c r="Z42" s="10">
        <v>67.78</v>
      </c>
      <c r="AA42" s="10">
        <v>68.39</v>
      </c>
      <c r="AB42" s="95">
        <v>519700</v>
      </c>
      <c r="AC42" s="10">
        <v>68.39</v>
      </c>
      <c r="AD42" s="2">
        <f t="shared" si="0"/>
        <v>0.75</v>
      </c>
      <c r="AE42" s="138">
        <f t="shared" si="1"/>
        <v>9.7445740439980888E-3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76.461000000000013</v>
      </c>
      <c r="Q43" s="34"/>
      <c r="T43" s="128" t="s">
        <v>98</v>
      </c>
      <c r="U43" s="98">
        <v>69.64</v>
      </c>
      <c r="W43" s="133">
        <v>42704</v>
      </c>
      <c r="X43" s="10">
        <v>67.5</v>
      </c>
      <c r="Y43" s="10">
        <v>68.34</v>
      </c>
      <c r="Z43" s="10">
        <v>67.5</v>
      </c>
      <c r="AA43" s="10">
        <v>67.73</v>
      </c>
      <c r="AB43" s="95">
        <v>652600</v>
      </c>
      <c r="AC43" s="10">
        <v>67.73</v>
      </c>
      <c r="AD43" s="2">
        <f t="shared" si="0"/>
        <v>0.84000000000000341</v>
      </c>
      <c r="AE43" s="138">
        <f t="shared" si="1"/>
        <v>5.1944197091127187E-3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75.765900000000016</v>
      </c>
      <c r="Q44" s="34"/>
      <c r="T44" s="93" t="s">
        <v>99</v>
      </c>
      <c r="U44" s="88">
        <v>69.959999999999994</v>
      </c>
      <c r="W44" s="133">
        <v>42703</v>
      </c>
      <c r="X44" s="10">
        <v>67.459999999999994</v>
      </c>
      <c r="Y44" s="10">
        <v>68.45</v>
      </c>
      <c r="Z44" s="10">
        <v>67.34</v>
      </c>
      <c r="AA44" s="10">
        <v>67.38</v>
      </c>
      <c r="AB44" s="95">
        <v>443900</v>
      </c>
      <c r="AC44" s="10">
        <v>67.38</v>
      </c>
      <c r="AD44" s="2">
        <f t="shared" si="0"/>
        <v>1.1099999999999994</v>
      </c>
      <c r="AE44" s="138">
        <f t="shared" si="1"/>
        <v>1.3374944271062894E-3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75.070800000000006</v>
      </c>
      <c r="Q45" s="34"/>
      <c r="T45" s="93" t="s">
        <v>100</v>
      </c>
      <c r="U45" s="88" t="s">
        <v>449</v>
      </c>
      <c r="W45" s="133">
        <v>42702</v>
      </c>
      <c r="X45" s="10">
        <v>67.930000000000007</v>
      </c>
      <c r="Y45" s="10">
        <v>68.069999999999993</v>
      </c>
      <c r="Z45" s="10">
        <v>67.2</v>
      </c>
      <c r="AA45" s="10">
        <v>67.290000000000006</v>
      </c>
      <c r="AB45" s="95">
        <v>308600</v>
      </c>
      <c r="AC45" s="10">
        <v>67.290000000000006</v>
      </c>
      <c r="AD45" s="2">
        <f t="shared" si="0"/>
        <v>0.86999999999999034</v>
      </c>
      <c r="AE45" s="138">
        <f t="shared" si="1"/>
        <v>-1.015004413062659E-2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74.375700000000009</v>
      </c>
      <c r="Q46" s="83"/>
      <c r="T46" s="93" t="s">
        <v>101</v>
      </c>
      <c r="U46" s="88" t="s">
        <v>129</v>
      </c>
      <c r="W46" s="133">
        <v>42699</v>
      </c>
      <c r="X46" s="10">
        <v>67.95</v>
      </c>
      <c r="Y46" s="10">
        <v>67.98</v>
      </c>
      <c r="Z46" s="10">
        <v>67.739999999999995</v>
      </c>
      <c r="AA46" s="10">
        <v>67.98</v>
      </c>
      <c r="AB46" s="95">
        <v>191000</v>
      </c>
      <c r="AC46" s="10">
        <v>67.98</v>
      </c>
      <c r="AD46" s="2">
        <f t="shared" si="0"/>
        <v>0.24000000000000909</v>
      </c>
      <c r="AE46" s="138">
        <f t="shared" si="1"/>
        <v>2.9429075927023263E-4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73.680600000000013</v>
      </c>
      <c r="Q47" s="83"/>
      <c r="T47" s="93" t="s">
        <v>102</v>
      </c>
      <c r="U47" s="88">
        <v>70.2</v>
      </c>
      <c r="W47" s="133">
        <v>42697</v>
      </c>
      <c r="X47" s="10">
        <v>67.739999999999995</v>
      </c>
      <c r="Y47" s="10">
        <v>68.98</v>
      </c>
      <c r="Z47" s="10">
        <v>67.05</v>
      </c>
      <c r="AA47" s="10">
        <v>67.959999999999994</v>
      </c>
      <c r="AB47" s="95">
        <v>465600</v>
      </c>
      <c r="AC47" s="10">
        <v>67.959999999999994</v>
      </c>
      <c r="AD47" s="2">
        <f t="shared" si="0"/>
        <v>1.9300000000000068</v>
      </c>
      <c r="AE47" s="138">
        <f t="shared" si="1"/>
        <v>2.2120631175341909E-3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72.985500000000002</v>
      </c>
      <c r="Q48" s="83"/>
      <c r="T48" s="93" t="s">
        <v>103</v>
      </c>
      <c r="U48" s="88">
        <v>1.42641</v>
      </c>
      <c r="W48" s="133">
        <v>42696</v>
      </c>
      <c r="X48" s="10">
        <v>68.040000000000006</v>
      </c>
      <c r="Y48" s="10">
        <v>68.209999999999994</v>
      </c>
      <c r="Z48" s="10">
        <v>67.66</v>
      </c>
      <c r="AA48" s="10">
        <v>67.81</v>
      </c>
      <c r="AB48" s="95">
        <v>443600</v>
      </c>
      <c r="AC48" s="10">
        <v>67.81</v>
      </c>
      <c r="AD48" s="2">
        <f t="shared" si="0"/>
        <v>0.54999999999999716</v>
      </c>
      <c r="AE48" s="138">
        <f t="shared" si="1"/>
        <v>1.6248153618907413E-3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72.290400000000005</v>
      </c>
      <c r="Q49" s="83"/>
      <c r="T49" s="93" t="s">
        <v>122</v>
      </c>
      <c r="U49" s="88" t="s">
        <v>459</v>
      </c>
      <c r="W49" s="133">
        <v>42695</v>
      </c>
      <c r="X49" s="10">
        <v>67.400000000000006</v>
      </c>
      <c r="Y49" s="10">
        <v>67.709999999999994</v>
      </c>
      <c r="Z49" s="10">
        <v>67.040000000000006</v>
      </c>
      <c r="AA49" s="10">
        <v>67.7</v>
      </c>
      <c r="AB49" s="95">
        <v>356900</v>
      </c>
      <c r="AC49" s="10">
        <v>67.7</v>
      </c>
      <c r="AD49" s="2">
        <f t="shared" si="0"/>
        <v>0.66999999999998749</v>
      </c>
      <c r="AE49" s="138">
        <f t="shared" si="1"/>
        <v>6.3921510331501619E-3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71.595300000000009</v>
      </c>
      <c r="Q50" s="83"/>
      <c r="T50" s="93"/>
      <c r="U50" s="88"/>
      <c r="W50" s="133">
        <v>42692</v>
      </c>
      <c r="X50" s="10">
        <v>67.25</v>
      </c>
      <c r="Y50" s="10">
        <v>67.45</v>
      </c>
      <c r="Z50" s="10">
        <v>66.73</v>
      </c>
      <c r="AA50" s="10">
        <v>67.27</v>
      </c>
      <c r="AB50" s="95">
        <v>411900</v>
      </c>
      <c r="AC50" s="10">
        <v>67.27</v>
      </c>
      <c r="AD50" s="2">
        <f t="shared" si="0"/>
        <v>0.71999999999999886</v>
      </c>
      <c r="AE50" s="138">
        <f t="shared" si="1"/>
        <v>-1.3361045130642069E-3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70.900200000000012</v>
      </c>
      <c r="Q51" s="83"/>
      <c r="T51" s="93" t="s">
        <v>105</v>
      </c>
      <c r="U51" s="88" t="s">
        <v>667</v>
      </c>
      <c r="W51" s="133">
        <v>42691</v>
      </c>
      <c r="X51" s="10">
        <v>68.02</v>
      </c>
      <c r="Y51" s="10">
        <v>68.44</v>
      </c>
      <c r="Z51" s="10">
        <v>67.260000000000005</v>
      </c>
      <c r="AA51" s="10">
        <v>67.36</v>
      </c>
      <c r="AB51" s="95">
        <v>591900</v>
      </c>
      <c r="AC51" s="10">
        <v>67.36</v>
      </c>
      <c r="AD51" s="2">
        <f t="shared" si="0"/>
        <v>1.1799999999999926</v>
      </c>
      <c r="AE51" s="138">
        <f t="shared" si="1"/>
        <v>-8.3909907257472272E-3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70.205100000000002</v>
      </c>
      <c r="Q52" s="83"/>
      <c r="T52" s="93" t="s">
        <v>106</v>
      </c>
      <c r="U52" s="88" t="s">
        <v>416</v>
      </c>
      <c r="W52" s="133">
        <v>42690</v>
      </c>
      <c r="X52" s="10">
        <v>67.45</v>
      </c>
      <c r="Y52" s="10">
        <v>67.95</v>
      </c>
      <c r="Z52" s="10">
        <v>66.400000000000006</v>
      </c>
      <c r="AA52" s="10">
        <v>67.930000000000007</v>
      </c>
      <c r="AB52" s="95">
        <v>471300</v>
      </c>
      <c r="AC52" s="10">
        <v>67.930000000000007</v>
      </c>
      <c r="AD52" s="2">
        <f t="shared" si="0"/>
        <v>1.5499999999999972</v>
      </c>
      <c r="AE52" s="138">
        <f t="shared" si="1"/>
        <v>-2.9433406916845595E-4</v>
      </c>
    </row>
    <row r="53" spans="1:31" x14ac:dyDescent="0.25">
      <c r="O53" s="83">
        <v>1</v>
      </c>
      <c r="P53" s="83">
        <f t="shared" si="2"/>
        <v>69.510000000000005</v>
      </c>
      <c r="Q53" s="83"/>
      <c r="T53" s="93" t="s">
        <v>107</v>
      </c>
      <c r="U53" s="90">
        <v>276719</v>
      </c>
      <c r="W53" s="133">
        <v>42689</v>
      </c>
      <c r="X53" s="10">
        <v>66</v>
      </c>
      <c r="Y53" s="10">
        <v>67.989999999999995</v>
      </c>
      <c r="Z53" s="10">
        <v>64.56</v>
      </c>
      <c r="AA53" s="10">
        <v>67.95</v>
      </c>
      <c r="AB53" s="95">
        <v>701000</v>
      </c>
      <c r="AC53" s="10">
        <v>67.95</v>
      </c>
      <c r="AD53" s="2">
        <f t="shared" si="0"/>
        <v>3.4299999999999926</v>
      </c>
      <c r="AE53" s="138">
        <f t="shared" si="1"/>
        <v>4.2977743668457302E-2</v>
      </c>
    </row>
    <row r="54" spans="1:31" x14ac:dyDescent="0.25">
      <c r="O54" s="83">
        <v>0.99</v>
      </c>
      <c r="P54" s="83">
        <f t="shared" si="2"/>
        <v>68.814900000000009</v>
      </c>
      <c r="Q54" s="83"/>
      <c r="T54" s="93" t="s">
        <v>110</v>
      </c>
      <c r="U54" s="90">
        <v>354566</v>
      </c>
      <c r="W54" s="133">
        <v>42688</v>
      </c>
      <c r="X54" s="10">
        <v>64.97</v>
      </c>
      <c r="Y54" s="10">
        <v>66.3</v>
      </c>
      <c r="Z54" s="10">
        <v>64.12</v>
      </c>
      <c r="AA54" s="10">
        <v>65.150000000000006</v>
      </c>
      <c r="AB54" s="95">
        <v>605200</v>
      </c>
      <c r="AC54" s="10">
        <v>65.150000000000006</v>
      </c>
      <c r="AD54" s="2">
        <f t="shared" si="0"/>
        <v>2.1799999999999926</v>
      </c>
      <c r="AE54" s="138">
        <f t="shared" si="1"/>
        <v>2.5822705085813302E-2</v>
      </c>
    </row>
    <row r="55" spans="1:31" x14ac:dyDescent="0.25">
      <c r="O55" s="83">
        <v>0.98</v>
      </c>
      <c r="P55" s="83">
        <f t="shared" si="2"/>
        <v>68.119799999999998</v>
      </c>
      <c r="Q55" s="83"/>
      <c r="T55" s="93" t="s">
        <v>108</v>
      </c>
      <c r="U55" s="88" t="s">
        <v>668</v>
      </c>
      <c r="W55" s="133">
        <v>42685</v>
      </c>
      <c r="X55" s="10">
        <v>63.28</v>
      </c>
      <c r="Y55" s="10">
        <v>64.75</v>
      </c>
      <c r="Z55" s="10">
        <v>62.9</v>
      </c>
      <c r="AA55" s="10">
        <v>63.51</v>
      </c>
      <c r="AB55" s="95">
        <v>953400</v>
      </c>
      <c r="AC55" s="10">
        <v>63.51</v>
      </c>
      <c r="AD55" s="2">
        <f t="shared" si="0"/>
        <v>1.8500000000000014</v>
      </c>
      <c r="AE55" s="138">
        <f t="shared" si="1"/>
        <v>3.9519443566233825E-3</v>
      </c>
    </row>
    <row r="56" spans="1:31" x14ac:dyDescent="0.25">
      <c r="O56" s="83">
        <v>0.97</v>
      </c>
      <c r="P56" s="83">
        <f t="shared" si="2"/>
        <v>67.424700000000001</v>
      </c>
      <c r="Q56" s="83"/>
      <c r="T56" s="93" t="s">
        <v>111</v>
      </c>
      <c r="U56" s="88">
        <v>21.82</v>
      </c>
      <c r="W56" s="133">
        <v>42684</v>
      </c>
      <c r="X56" s="10">
        <v>63.28</v>
      </c>
      <c r="Y56" s="10">
        <v>63.76</v>
      </c>
      <c r="Z56" s="10">
        <v>62.54</v>
      </c>
      <c r="AA56" s="10">
        <v>63.26</v>
      </c>
      <c r="AB56" s="95">
        <v>512300</v>
      </c>
      <c r="AC56" s="10">
        <v>63.26</v>
      </c>
      <c r="AD56" s="2">
        <f t="shared" si="0"/>
        <v>1.2199999999999989</v>
      </c>
      <c r="AE56" s="138">
        <f t="shared" si="1"/>
        <v>6.5234685759745226E-3</v>
      </c>
    </row>
    <row r="57" spans="1:31" x14ac:dyDescent="0.25">
      <c r="O57" s="83">
        <v>0.96</v>
      </c>
      <c r="P57" s="83">
        <f t="shared" si="2"/>
        <v>66.729600000000005</v>
      </c>
      <c r="Q57" s="83"/>
      <c r="T57" s="93" t="s">
        <v>112</v>
      </c>
      <c r="U57" s="88">
        <v>3.19</v>
      </c>
      <c r="W57" s="133">
        <v>42683</v>
      </c>
      <c r="X57" s="10">
        <v>59.47</v>
      </c>
      <c r="Y57" s="10">
        <v>63</v>
      </c>
      <c r="Z57" s="10">
        <v>57.09</v>
      </c>
      <c r="AA57" s="10">
        <v>62.85</v>
      </c>
      <c r="AB57" s="95">
        <v>537900</v>
      </c>
      <c r="AC57" s="10">
        <v>62.85</v>
      </c>
      <c r="AD57" s="2">
        <f t="shared" si="0"/>
        <v>5.9099999999999966</v>
      </c>
      <c r="AE57" s="138" t="e">
        <f t="shared" si="1"/>
        <v>#DIV/0!</v>
      </c>
    </row>
    <row r="58" spans="1:31" x14ac:dyDescent="0.25">
      <c r="O58" s="83">
        <v>0.95</v>
      </c>
      <c r="P58" s="83">
        <f t="shared" si="2"/>
        <v>66.034500000000008</v>
      </c>
      <c r="Q58" s="83"/>
      <c r="T58" s="93" t="s">
        <v>109</v>
      </c>
      <c r="U58" s="88" t="s">
        <v>669</v>
      </c>
      <c r="W58" s="133">
        <v>42683</v>
      </c>
      <c r="X58" s="10" t="s">
        <v>183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O59" s="83">
        <v>0.94</v>
      </c>
      <c r="P59" s="83">
        <f t="shared" si="2"/>
        <v>65.339399999999998</v>
      </c>
      <c r="Q59" s="83"/>
      <c r="W59" s="133">
        <v>42682</v>
      </c>
      <c r="X59" s="10">
        <v>60.53</v>
      </c>
      <c r="Y59" s="10">
        <v>60.88</v>
      </c>
      <c r="Z59" s="10">
        <v>59.88</v>
      </c>
      <c r="AA59" s="10">
        <v>60.05</v>
      </c>
      <c r="AB59" s="95">
        <v>308200</v>
      </c>
      <c r="AC59" s="10">
        <v>59.94</v>
      </c>
      <c r="AD59" s="2">
        <f t="shared" si="0"/>
        <v>1</v>
      </c>
      <c r="AE59" s="138">
        <f t="shared" si="1"/>
        <v>-6.6291017567120525E-3</v>
      </c>
    </row>
    <row r="60" spans="1:31" x14ac:dyDescent="0.25">
      <c r="O60" s="83">
        <v>0.93</v>
      </c>
      <c r="P60" s="83">
        <f t="shared" si="2"/>
        <v>64.644300000000001</v>
      </c>
      <c r="Q60" s="83"/>
      <c r="W60" s="133">
        <v>42681</v>
      </c>
      <c r="X60" s="10">
        <v>60.19</v>
      </c>
      <c r="Y60" s="10">
        <v>60.74</v>
      </c>
      <c r="Z60" s="10">
        <v>59.51</v>
      </c>
      <c r="AA60" s="10">
        <v>60.45</v>
      </c>
      <c r="AB60" s="95">
        <v>257800</v>
      </c>
      <c r="AC60" s="10">
        <v>60.34</v>
      </c>
      <c r="AD60" s="2">
        <f t="shared" si="0"/>
        <v>1.230000000000004</v>
      </c>
      <c r="AE60" s="138">
        <f t="shared" si="1"/>
        <v>2.2711864406779636E-2</v>
      </c>
    </row>
    <row r="61" spans="1:31" x14ac:dyDescent="0.25">
      <c r="O61" s="83">
        <v>0.92</v>
      </c>
      <c r="P61" s="83">
        <f t="shared" si="2"/>
        <v>63.949200000000005</v>
      </c>
      <c r="Q61" s="83"/>
      <c r="W61" s="133">
        <v>42678</v>
      </c>
      <c r="X61" s="10">
        <v>57.6</v>
      </c>
      <c r="Y61" s="10">
        <v>59.95</v>
      </c>
      <c r="Z61" s="10">
        <v>57.36</v>
      </c>
      <c r="AA61" s="10">
        <v>59.11</v>
      </c>
      <c r="AB61" s="95">
        <v>377600</v>
      </c>
      <c r="AC61" s="10">
        <v>59</v>
      </c>
      <c r="AD61" s="2">
        <f t="shared" si="0"/>
        <v>2.5900000000000034</v>
      </c>
      <c r="AE61" s="138">
        <f t="shared" si="1"/>
        <v>3.128823632232125E-2</v>
      </c>
    </row>
    <row r="62" spans="1:31" x14ac:dyDescent="0.25">
      <c r="O62" s="83">
        <v>0.91</v>
      </c>
      <c r="P62" s="83">
        <f t="shared" si="2"/>
        <v>63.254100000000008</v>
      </c>
      <c r="Q62" s="83"/>
      <c r="W62" s="133">
        <v>42677</v>
      </c>
      <c r="X62" s="10">
        <v>57.73</v>
      </c>
      <c r="Y62" s="10">
        <v>57.9</v>
      </c>
      <c r="Z62" s="10">
        <v>57.11</v>
      </c>
      <c r="AA62" s="10">
        <v>57.31</v>
      </c>
      <c r="AB62" s="95">
        <v>372700</v>
      </c>
      <c r="AC62" s="10">
        <v>57.21</v>
      </c>
      <c r="AD62" s="2">
        <f t="shared" si="0"/>
        <v>0.78999999999999915</v>
      </c>
      <c r="AE62" s="138">
        <f t="shared" si="1"/>
        <v>-2.2671782350890402E-3</v>
      </c>
    </row>
    <row r="63" spans="1:31" x14ac:dyDescent="0.25">
      <c r="O63" s="83">
        <v>0.9</v>
      </c>
      <c r="P63" s="83">
        <f t="shared" si="2"/>
        <v>62.559000000000005</v>
      </c>
      <c r="Q63" s="83"/>
      <c r="W63" s="133">
        <v>42676</v>
      </c>
      <c r="X63" s="10">
        <v>57.61</v>
      </c>
      <c r="Y63" s="10">
        <v>58.58</v>
      </c>
      <c r="Z63" s="10">
        <v>57.43</v>
      </c>
      <c r="AA63" s="10">
        <v>57.45</v>
      </c>
      <c r="AB63" s="95">
        <v>227500</v>
      </c>
      <c r="AC63" s="10">
        <v>57.34</v>
      </c>
      <c r="AD63" s="2">
        <f t="shared" si="0"/>
        <v>1.1499999999999986</v>
      </c>
      <c r="AE63" s="138">
        <f t="shared" si="1"/>
        <v>-3.8220986796385636E-3</v>
      </c>
    </row>
    <row r="64" spans="1:31" x14ac:dyDescent="0.25">
      <c r="O64" s="34"/>
      <c r="W64" s="133">
        <v>42675</v>
      </c>
      <c r="X64" s="10">
        <v>59.24</v>
      </c>
      <c r="Y64" s="10">
        <v>59.46</v>
      </c>
      <c r="Z64" s="10">
        <v>57.51</v>
      </c>
      <c r="AA64" s="10">
        <v>57.67</v>
      </c>
      <c r="AB64" s="95">
        <v>222100</v>
      </c>
      <c r="AC64" s="10">
        <v>57.56</v>
      </c>
      <c r="AD64" s="2">
        <f t="shared" si="0"/>
        <v>1.9500000000000028</v>
      </c>
      <c r="AE64" s="138">
        <f t="shared" si="1"/>
        <v>-2.2252420587735577E-2</v>
      </c>
    </row>
    <row r="65" spans="15:31" x14ac:dyDescent="0.25">
      <c r="O65" s="34"/>
      <c r="W65" s="133">
        <v>42674</v>
      </c>
      <c r="X65" s="10">
        <v>58.76</v>
      </c>
      <c r="Y65" s="10">
        <v>59.38</v>
      </c>
      <c r="Z65" s="10">
        <v>58.59</v>
      </c>
      <c r="AA65" s="10">
        <v>58.98</v>
      </c>
      <c r="AB65" s="95">
        <v>314900</v>
      </c>
      <c r="AC65" s="10">
        <v>58.87</v>
      </c>
      <c r="AD65" s="2">
        <f t="shared" si="0"/>
        <v>0.78999999999999915</v>
      </c>
      <c r="AE65" s="138">
        <f t="shared" si="1"/>
        <v>7.5303782303610678E-3</v>
      </c>
    </row>
    <row r="66" spans="15:31" x14ac:dyDescent="0.25">
      <c r="O66" s="34"/>
      <c r="W66" s="133">
        <v>42671</v>
      </c>
      <c r="X66" s="10">
        <v>58.48</v>
      </c>
      <c r="Y66" s="10">
        <v>59.57</v>
      </c>
      <c r="Z66" s="10">
        <v>58.47</v>
      </c>
      <c r="AA66" s="10">
        <v>58.54</v>
      </c>
      <c r="AB66" s="95">
        <v>239200</v>
      </c>
      <c r="AC66" s="10">
        <v>58.43</v>
      </c>
      <c r="AD66" s="2">
        <f t="shared" si="0"/>
        <v>1.1000000000000014</v>
      </c>
      <c r="AE66" s="138">
        <f t="shared" si="1"/>
        <v>2.0579660435602332E-3</v>
      </c>
    </row>
    <row r="67" spans="15:31" x14ac:dyDescent="0.25">
      <c r="W67" s="133">
        <v>42670</v>
      </c>
      <c r="X67" s="10">
        <v>59.18</v>
      </c>
      <c r="Y67" s="10">
        <v>59.68</v>
      </c>
      <c r="Z67" s="10">
        <v>58.17</v>
      </c>
      <c r="AA67" s="10">
        <v>58.42</v>
      </c>
      <c r="AB67" s="95">
        <v>214700</v>
      </c>
      <c r="AC67" s="10">
        <v>58.31</v>
      </c>
      <c r="AD67" s="2">
        <f>Y67-Z67</f>
        <v>1.509999999999998</v>
      </c>
      <c r="AE67" s="138">
        <f>AC67/AC68-1</f>
        <v>-8.3333333333331927E-3</v>
      </c>
    </row>
    <row r="68" spans="15:31" x14ac:dyDescent="0.25">
      <c r="W68" s="133">
        <v>42669</v>
      </c>
      <c r="X68" s="10">
        <v>58.21</v>
      </c>
      <c r="Y68" s="10">
        <v>59.48</v>
      </c>
      <c r="Z68" s="10">
        <v>58.21</v>
      </c>
      <c r="AA68" s="10">
        <v>58.91</v>
      </c>
      <c r="AB68" s="95">
        <v>184000</v>
      </c>
      <c r="AC68" s="10">
        <v>58.8</v>
      </c>
      <c r="AD68" s="2">
        <f>Y68-Z68</f>
        <v>1.269999999999996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42766</v>
      </c>
      <c r="Y2" s="10">
        <v>62.6</v>
      </c>
      <c r="Z2" s="10">
        <v>62.95</v>
      </c>
      <c r="AA2" s="10">
        <v>62.32</v>
      </c>
      <c r="AB2" s="10">
        <v>62.48</v>
      </c>
      <c r="AC2" s="95">
        <v>3524500</v>
      </c>
      <c r="AD2" s="10">
        <v>62.48</v>
      </c>
      <c r="AE2" s="2">
        <f>Z2-AA2</f>
        <v>0.63000000000000256</v>
      </c>
      <c r="AF2" s="138">
        <f>AD2/AD3-1</f>
        <v>-1.9169329073482899E-3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42765</v>
      </c>
      <c r="Y3" s="10">
        <v>62.56</v>
      </c>
      <c r="Z3" s="10">
        <v>62.94</v>
      </c>
      <c r="AA3" s="10">
        <v>62.33</v>
      </c>
      <c r="AB3" s="10">
        <v>62.6</v>
      </c>
      <c r="AC3" s="95">
        <v>1692300</v>
      </c>
      <c r="AD3" s="10">
        <v>62.6</v>
      </c>
      <c r="AE3" s="2">
        <f t="shared" ref="AE3:AE66" si="0">Z3-AA3</f>
        <v>0.60999999999999943</v>
      </c>
      <c r="AF3" s="138">
        <f t="shared" ref="AF3:AF66" si="1">AD3/AD4-1</f>
        <v>-1.913265306122458E-3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61.37</v>
      </c>
      <c r="R4" s="505">
        <v>-1.78E-2</v>
      </c>
      <c r="X4" s="133">
        <v>42762</v>
      </c>
      <c r="Y4" s="10">
        <v>62.75</v>
      </c>
      <c r="Z4" s="10">
        <v>62.86</v>
      </c>
      <c r="AA4" s="10">
        <v>62.28</v>
      </c>
      <c r="AB4" s="10">
        <v>62.72</v>
      </c>
      <c r="AC4" s="95">
        <v>1845100</v>
      </c>
      <c r="AD4" s="10">
        <v>62.72</v>
      </c>
      <c r="AE4" s="2">
        <f t="shared" si="0"/>
        <v>0.57999999999999829</v>
      </c>
      <c r="AF4" s="138">
        <f t="shared" si="1"/>
        <v>3.1897926634760765E-4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3068.5</v>
      </c>
      <c r="X5" s="133">
        <v>42761</v>
      </c>
      <c r="Y5" s="10">
        <v>62.89</v>
      </c>
      <c r="Z5" s="10">
        <v>63.04</v>
      </c>
      <c r="AA5" s="10">
        <v>62.42</v>
      </c>
      <c r="AB5" s="10">
        <v>62.7</v>
      </c>
      <c r="AC5" s="95">
        <v>1957100</v>
      </c>
      <c r="AD5" s="10">
        <v>62.7</v>
      </c>
      <c r="AE5" s="2">
        <f t="shared" si="0"/>
        <v>0.61999999999999744</v>
      </c>
      <c r="AF5" s="138">
        <f t="shared" si="1"/>
        <v>-4.9198539914298012E-3</v>
      </c>
    </row>
    <row r="6" spans="1:32" x14ac:dyDescent="0.25">
      <c r="O6" s="11" t="s">
        <v>64</v>
      </c>
      <c r="Q6" s="2">
        <f>Q3*Q2</f>
        <v>3186.5</v>
      </c>
      <c r="X6" s="133">
        <v>42760</v>
      </c>
      <c r="Y6" s="10">
        <v>62.84</v>
      </c>
      <c r="Z6" s="10">
        <v>63.11</v>
      </c>
      <c r="AA6" s="10">
        <v>62.42</v>
      </c>
      <c r="AB6" s="10">
        <v>63.01</v>
      </c>
      <c r="AC6" s="95">
        <v>2681400</v>
      </c>
      <c r="AD6" s="10">
        <v>63.01</v>
      </c>
      <c r="AE6" s="2">
        <f t="shared" si="0"/>
        <v>0.68999999999999773</v>
      </c>
      <c r="AF6" s="138">
        <f t="shared" si="1"/>
        <v>5.4252433381203335E-3</v>
      </c>
    </row>
    <row r="7" spans="1:32" x14ac:dyDescent="0.25">
      <c r="O7" s="11" t="s">
        <v>181</v>
      </c>
      <c r="Q7" s="2">
        <f>Q10+Q8</f>
        <v>-68.050000000000182</v>
      </c>
      <c r="R7">
        <v>50</v>
      </c>
      <c r="X7" s="133">
        <v>42759</v>
      </c>
      <c r="Y7" s="10">
        <v>62.07</v>
      </c>
      <c r="Z7" s="10">
        <v>62.89</v>
      </c>
      <c r="AA7" s="10">
        <v>62.06</v>
      </c>
      <c r="AB7" s="10">
        <v>62.67</v>
      </c>
      <c r="AC7" s="95">
        <v>2632500</v>
      </c>
      <c r="AD7" s="10">
        <v>62.67</v>
      </c>
      <c r="AE7" s="2">
        <f t="shared" si="0"/>
        <v>0.82999999999999829</v>
      </c>
      <c r="AF7" s="138">
        <f t="shared" si="1"/>
        <v>8.8538312942691988E-3</v>
      </c>
    </row>
    <row r="8" spans="1:32" x14ac:dyDescent="0.25">
      <c r="O8" s="11" t="s">
        <v>184</v>
      </c>
      <c r="P8" s="34"/>
      <c r="Q8" s="2">
        <f>K18+M18-F18+Q2*Q4</f>
        <v>-118</v>
      </c>
      <c r="X8" s="133">
        <v>42758</v>
      </c>
      <c r="Y8" s="10">
        <v>62.19</v>
      </c>
      <c r="Z8" s="10">
        <v>62.35</v>
      </c>
      <c r="AA8" s="10">
        <v>61.55</v>
      </c>
      <c r="AB8" s="10">
        <v>62.12</v>
      </c>
      <c r="AC8" s="95">
        <v>2837400</v>
      </c>
      <c r="AD8" s="10">
        <v>62.12</v>
      </c>
      <c r="AE8" s="2">
        <f t="shared" si="0"/>
        <v>0.80000000000000426</v>
      </c>
      <c r="AF8" s="138">
        <f t="shared" si="1"/>
        <v>-4.806151874399256E-3</v>
      </c>
    </row>
    <row r="9" spans="1:32" x14ac:dyDescent="0.25">
      <c r="O9" s="11" t="s">
        <v>214</v>
      </c>
      <c r="Q9" s="138">
        <f>IF(Q2=0, 0, Q8/Q6)</f>
        <v>-3.7031225482504315E-2</v>
      </c>
      <c r="X9" s="133">
        <v>42755</v>
      </c>
      <c r="Y9" s="10">
        <v>62</v>
      </c>
      <c r="Z9" s="10">
        <v>62.72</v>
      </c>
      <c r="AA9" s="10">
        <v>61.92</v>
      </c>
      <c r="AB9" s="10">
        <v>62.42</v>
      </c>
      <c r="AC9" s="95">
        <v>3104000</v>
      </c>
      <c r="AD9" s="10">
        <v>62.42</v>
      </c>
      <c r="AE9" s="2">
        <f t="shared" si="0"/>
        <v>0.79999999999999716</v>
      </c>
      <c r="AF9" s="138">
        <f t="shared" si="1"/>
        <v>1.2489862124898776E-2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42754</v>
      </c>
      <c r="Y10" s="10">
        <v>62.11</v>
      </c>
      <c r="Z10" s="10">
        <v>62.13</v>
      </c>
      <c r="AA10" s="10">
        <v>61.62</v>
      </c>
      <c r="AB10" s="10">
        <v>61.65</v>
      </c>
      <c r="AC10" s="95">
        <v>2421500</v>
      </c>
      <c r="AD10" s="10">
        <v>61.65</v>
      </c>
      <c r="AE10" s="2">
        <f t="shared" si="0"/>
        <v>0.51000000000000512</v>
      </c>
      <c r="AF10" s="138">
        <f t="shared" si="1"/>
        <v>-6.9265463917526082E-3</v>
      </c>
    </row>
    <row r="11" spans="1:32" x14ac:dyDescent="0.25">
      <c r="O11" s="11" t="s">
        <v>178</v>
      </c>
      <c r="P11" s="34"/>
      <c r="Q11" s="138">
        <f>VALUE(TRIM(CLEAN(MID(U58, FIND("(", U58)+1, 5))))</f>
        <v>3.0700000000000002E-2</v>
      </c>
      <c r="X11" s="133">
        <v>42753</v>
      </c>
      <c r="Y11" s="10">
        <v>61.88</v>
      </c>
      <c r="Z11" s="10">
        <v>62.28</v>
      </c>
      <c r="AA11" s="10">
        <v>61.82</v>
      </c>
      <c r="AB11" s="10">
        <v>62.08</v>
      </c>
      <c r="AC11" s="95">
        <v>2116400</v>
      </c>
      <c r="AD11" s="10">
        <v>62.08</v>
      </c>
      <c r="AE11" s="2">
        <f t="shared" si="0"/>
        <v>0.46000000000000085</v>
      </c>
      <c r="AF11" s="138">
        <f t="shared" si="1"/>
        <v>1.6134236850597894E-3</v>
      </c>
    </row>
    <row r="12" spans="1:32" x14ac:dyDescent="0.25">
      <c r="X12" s="133">
        <v>42752</v>
      </c>
      <c r="Y12" s="10">
        <v>60.96</v>
      </c>
      <c r="Z12" s="10">
        <v>62.06</v>
      </c>
      <c r="AA12" s="10">
        <v>60.96</v>
      </c>
      <c r="AB12" s="10">
        <v>61.98</v>
      </c>
      <c r="AC12" s="95">
        <v>2775100</v>
      </c>
      <c r="AD12" s="10">
        <v>61.98</v>
      </c>
      <c r="AE12" s="2">
        <f t="shared" si="0"/>
        <v>1.1000000000000014</v>
      </c>
      <c r="AF12" s="138">
        <f t="shared" si="1"/>
        <v>1.4734774066797574E-2</v>
      </c>
    </row>
    <row r="13" spans="1:32" x14ac:dyDescent="0.25">
      <c r="X13" s="133">
        <v>42748</v>
      </c>
      <c r="Y13" s="10">
        <v>61.21</v>
      </c>
      <c r="Z13" s="10">
        <v>61.47</v>
      </c>
      <c r="AA13" s="10">
        <v>60.93</v>
      </c>
      <c r="AB13" s="10">
        <v>61.08</v>
      </c>
      <c r="AC13" s="95">
        <v>1853800</v>
      </c>
      <c r="AD13" s="10">
        <v>61.08</v>
      </c>
      <c r="AE13" s="2">
        <f t="shared" si="0"/>
        <v>0.53999999999999915</v>
      </c>
      <c r="AF13" s="138">
        <f t="shared" si="1"/>
        <v>-3.1010282356782604E-3</v>
      </c>
    </row>
    <row r="14" spans="1:32" x14ac:dyDescent="0.25">
      <c r="X14" s="133">
        <v>42747</v>
      </c>
      <c r="Y14" s="10">
        <v>60.92</v>
      </c>
      <c r="Z14" s="10">
        <v>61.88</v>
      </c>
      <c r="AA14" s="10">
        <v>60.86</v>
      </c>
      <c r="AB14" s="10">
        <v>61.27</v>
      </c>
      <c r="AC14" s="95">
        <v>2961800</v>
      </c>
      <c r="AD14" s="10">
        <v>61.27</v>
      </c>
      <c r="AE14" s="2">
        <f t="shared" si="0"/>
        <v>1.0200000000000031</v>
      </c>
      <c r="AF14" s="138">
        <f t="shared" si="1"/>
        <v>4.7556575926535061E-3</v>
      </c>
    </row>
    <row r="15" spans="1:32" x14ac:dyDescent="0.25">
      <c r="X15" s="133">
        <v>42746</v>
      </c>
      <c r="Y15" s="10">
        <v>60.45</v>
      </c>
      <c r="Z15" s="10">
        <v>61.11</v>
      </c>
      <c r="AA15" s="10">
        <v>60.31</v>
      </c>
      <c r="AB15" s="10">
        <v>60.98</v>
      </c>
      <c r="AC15" s="95">
        <v>3374000</v>
      </c>
      <c r="AD15" s="10">
        <v>60.98</v>
      </c>
      <c r="AE15" s="2">
        <f t="shared" si="0"/>
        <v>0.79999999999999716</v>
      </c>
      <c r="AF15" s="138">
        <f t="shared" si="1"/>
        <v>8.7675765095118763E-3</v>
      </c>
    </row>
    <row r="16" spans="1:32" x14ac:dyDescent="0.25">
      <c r="X16" s="133">
        <v>42745</v>
      </c>
      <c r="Y16" s="10">
        <v>60.6</v>
      </c>
      <c r="Z16" s="10">
        <v>60.73</v>
      </c>
      <c r="AA16" s="10">
        <v>60.27</v>
      </c>
      <c r="AB16" s="10">
        <v>60.45</v>
      </c>
      <c r="AC16" s="95">
        <v>3244300</v>
      </c>
      <c r="AD16" s="10">
        <v>60.45</v>
      </c>
      <c r="AE16" s="2">
        <f t="shared" si="0"/>
        <v>0.45999999999999375</v>
      </c>
      <c r="AF16" s="138">
        <f t="shared" si="1"/>
        <v>-1.8163804491413416E-3</v>
      </c>
    </row>
    <row r="17" spans="1:32" x14ac:dyDescent="0.25">
      <c r="X17" s="133">
        <v>42744</v>
      </c>
      <c r="Y17" s="10">
        <v>61.36</v>
      </c>
      <c r="Z17" s="10">
        <v>61.56</v>
      </c>
      <c r="AA17" s="10">
        <v>60.52</v>
      </c>
      <c r="AB17" s="10">
        <v>60.56</v>
      </c>
      <c r="AC17" s="95">
        <v>3306300</v>
      </c>
      <c r="AD17" s="10">
        <v>60.56</v>
      </c>
      <c r="AE17" s="2">
        <f t="shared" si="0"/>
        <v>1.0399999999999991</v>
      </c>
      <c r="AF17" s="138">
        <f t="shared" si="1"/>
        <v>-1.4803969415975171E-2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42741</v>
      </c>
      <c r="Y18" s="10">
        <v>61.72</v>
      </c>
      <c r="Z18" s="10">
        <v>61.82</v>
      </c>
      <c r="AA18" s="10">
        <v>61.36</v>
      </c>
      <c r="AB18" s="10">
        <v>61.47</v>
      </c>
      <c r="AC18" s="95">
        <v>2282000</v>
      </c>
      <c r="AD18" s="10">
        <v>61.47</v>
      </c>
      <c r="AE18" s="2">
        <f t="shared" si="0"/>
        <v>0.46000000000000085</v>
      </c>
      <c r="AF18" s="138" t="e">
        <f t="shared" si="1"/>
        <v>#DIV/0!</v>
      </c>
    </row>
    <row r="19" spans="1:32" x14ac:dyDescent="0.25">
      <c r="X19" s="133">
        <v>42741</v>
      </c>
      <c r="Y19" s="10" t="s">
        <v>240</v>
      </c>
      <c r="Z19" s="10"/>
      <c r="AA19" s="10"/>
      <c r="AB19" s="10"/>
      <c r="AC19" s="95"/>
      <c r="AD19" s="10"/>
      <c r="AE19" s="2">
        <f t="shared" si="0"/>
        <v>0</v>
      </c>
      <c r="AF19" s="138">
        <f t="shared" si="1"/>
        <v>-1</v>
      </c>
    </row>
    <row r="20" spans="1:32" x14ac:dyDescent="0.25">
      <c r="X20" s="133">
        <v>42740</v>
      </c>
      <c r="Y20" s="10">
        <v>62</v>
      </c>
      <c r="Z20" s="10">
        <v>62.47</v>
      </c>
      <c r="AA20" s="10">
        <v>61.71</v>
      </c>
      <c r="AB20" s="10">
        <v>62.25</v>
      </c>
      <c r="AC20" s="95">
        <v>2558500</v>
      </c>
      <c r="AD20" s="10">
        <v>61.77</v>
      </c>
      <c r="AE20" s="2">
        <f t="shared" si="0"/>
        <v>0.75999999999999801</v>
      </c>
      <c r="AF20" s="138">
        <f t="shared" si="1"/>
        <v>2.9225523623965799E-3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42739</v>
      </c>
      <c r="Y21" s="10">
        <v>62.05</v>
      </c>
      <c r="Z21" s="10">
        <v>62.56</v>
      </c>
      <c r="AA21" s="10">
        <v>61.95</v>
      </c>
      <c r="AB21" s="10">
        <v>62.07</v>
      </c>
      <c r="AC21" s="95">
        <v>2137200</v>
      </c>
      <c r="AD21" s="10">
        <v>61.59</v>
      </c>
      <c r="AE21" s="2">
        <f t="shared" si="0"/>
        <v>0.60999999999999943</v>
      </c>
      <c r="AF21" s="138">
        <f t="shared" si="1"/>
        <v>-3.246226261970353E-4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42738</v>
      </c>
      <c r="Y22" s="10">
        <v>62.09</v>
      </c>
      <c r="Z22" s="10">
        <v>62.24</v>
      </c>
      <c r="AA22" s="10">
        <v>61.36</v>
      </c>
      <c r="AB22" s="10">
        <v>62.09</v>
      </c>
      <c r="AC22" s="95">
        <v>2327900</v>
      </c>
      <c r="AD22" s="10">
        <v>61.61</v>
      </c>
      <c r="AE22" s="2">
        <f t="shared" si="0"/>
        <v>0.88000000000000256</v>
      </c>
      <c r="AF22" s="138">
        <f t="shared" si="1"/>
        <v>5.2210801109480176E-3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42734</v>
      </c>
      <c r="Y23" s="10">
        <v>62.37</v>
      </c>
      <c r="Z23" s="10">
        <v>62.47</v>
      </c>
      <c r="AA23" s="10">
        <v>61.58</v>
      </c>
      <c r="AB23" s="10">
        <v>61.77</v>
      </c>
      <c r="AC23" s="95">
        <v>1937700</v>
      </c>
      <c r="AD23" s="10">
        <v>61.29</v>
      </c>
      <c r="AE23" s="2">
        <f t="shared" si="0"/>
        <v>0.89000000000000057</v>
      </c>
      <c r="AF23" s="138">
        <f t="shared" si="1"/>
        <v>-9.5345830639949058E-3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42733</v>
      </c>
      <c r="Y24" s="10">
        <v>61.71</v>
      </c>
      <c r="Z24" s="10">
        <v>62.42</v>
      </c>
      <c r="AA24" s="10">
        <v>61.67</v>
      </c>
      <c r="AB24" s="10">
        <v>62.36</v>
      </c>
      <c r="AC24" s="95">
        <v>1483300</v>
      </c>
      <c r="AD24" s="10">
        <v>61.88</v>
      </c>
      <c r="AE24" s="2">
        <f t="shared" si="0"/>
        <v>0.75</v>
      </c>
      <c r="AF24" s="138">
        <f t="shared" si="1"/>
        <v>7.6534766324702908E-3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42732</v>
      </c>
      <c r="Y25" s="10">
        <v>62.11</v>
      </c>
      <c r="Z25" s="10">
        <v>62.5</v>
      </c>
      <c r="AA25" s="10">
        <v>61.67</v>
      </c>
      <c r="AB25" s="10">
        <v>61.89</v>
      </c>
      <c r="AC25" s="95">
        <v>1701700</v>
      </c>
      <c r="AD25" s="10">
        <v>61.41</v>
      </c>
      <c r="AE25" s="2">
        <f t="shared" si="0"/>
        <v>0.82999999999999829</v>
      </c>
      <c r="AF25" s="138">
        <f t="shared" si="1"/>
        <v>-5.0226830848996151E-3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42731</v>
      </c>
      <c r="Y26" s="10">
        <v>62.32</v>
      </c>
      <c r="Z26" s="10">
        <v>62.43</v>
      </c>
      <c r="AA26" s="10">
        <v>61.97</v>
      </c>
      <c r="AB26" s="10">
        <v>62.2</v>
      </c>
      <c r="AC26" s="95">
        <v>1599700</v>
      </c>
      <c r="AD26" s="10">
        <v>61.72</v>
      </c>
      <c r="AE26" s="2">
        <f t="shared" si="0"/>
        <v>0.46000000000000085</v>
      </c>
      <c r="AF26" s="138">
        <f t="shared" si="1"/>
        <v>6.4850843060959562E-4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42727</v>
      </c>
      <c r="Y27" s="10">
        <v>62.46</v>
      </c>
      <c r="Z27" s="10">
        <v>62.47</v>
      </c>
      <c r="AA27" s="10">
        <v>61.87</v>
      </c>
      <c r="AB27" s="10">
        <v>62.16</v>
      </c>
      <c r="AC27" s="95">
        <v>1460100</v>
      </c>
      <c r="AD27" s="10">
        <v>61.68</v>
      </c>
      <c r="AE27" s="2">
        <f t="shared" si="0"/>
        <v>0.60000000000000142</v>
      </c>
      <c r="AF27" s="138">
        <f t="shared" si="1"/>
        <v>-4.8402710551790351E-3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42726</v>
      </c>
      <c r="Y28" s="10">
        <v>62.28</v>
      </c>
      <c r="Z28" s="10">
        <v>62.52</v>
      </c>
      <c r="AA28" s="10">
        <v>62.02</v>
      </c>
      <c r="AB28" s="10">
        <v>62.46</v>
      </c>
      <c r="AC28" s="95">
        <v>2645300</v>
      </c>
      <c r="AD28" s="10">
        <v>61.98</v>
      </c>
      <c r="AE28" s="2">
        <f t="shared" si="0"/>
        <v>0.5</v>
      </c>
      <c r="AF28" s="138">
        <f t="shared" si="1"/>
        <v>1.1306735583911376E-3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42725</v>
      </c>
      <c r="Y29" s="10">
        <v>61.42</v>
      </c>
      <c r="Z29" s="10">
        <v>62.95</v>
      </c>
      <c r="AA29" s="10">
        <v>61.4</v>
      </c>
      <c r="AB29" s="10">
        <v>62.39</v>
      </c>
      <c r="AC29" s="95">
        <v>4290200</v>
      </c>
      <c r="AD29" s="10">
        <v>61.91</v>
      </c>
      <c r="AE29" s="2">
        <f t="shared" si="0"/>
        <v>1.5500000000000043</v>
      </c>
      <c r="AF29" s="138">
        <f t="shared" si="1"/>
        <v>1.5250901935060623E-2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42724</v>
      </c>
      <c r="Y30" s="10">
        <v>61.06</v>
      </c>
      <c r="Z30" s="10">
        <v>62.19</v>
      </c>
      <c r="AA30" s="10">
        <v>60.52</v>
      </c>
      <c r="AB30" s="10">
        <v>61.45</v>
      </c>
      <c r="AC30" s="95">
        <v>6168100</v>
      </c>
      <c r="AD30" s="10">
        <v>60.98</v>
      </c>
      <c r="AE30" s="2">
        <f t="shared" si="0"/>
        <v>1.6699999999999946</v>
      </c>
      <c r="AF30" s="138">
        <f t="shared" si="1"/>
        <v>-2.5411539076234724E-2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42723</v>
      </c>
      <c r="Y31" s="10">
        <v>63.74</v>
      </c>
      <c r="Z31" s="10">
        <v>63.74</v>
      </c>
      <c r="AA31" s="10">
        <v>62.91</v>
      </c>
      <c r="AB31" s="10">
        <v>63.06</v>
      </c>
      <c r="AC31" s="95">
        <v>2913300</v>
      </c>
      <c r="AD31" s="10">
        <v>62.57</v>
      </c>
      <c r="AE31" s="2">
        <f t="shared" si="0"/>
        <v>0.8300000000000054</v>
      </c>
      <c r="AF31" s="138">
        <f t="shared" si="1"/>
        <v>-6.9830185684811585E-3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42720</v>
      </c>
      <c r="Y32" s="10">
        <v>62.88</v>
      </c>
      <c r="Z32" s="10">
        <v>63.67</v>
      </c>
      <c r="AA32" s="10">
        <v>62.88</v>
      </c>
      <c r="AB32" s="10">
        <v>63.5</v>
      </c>
      <c r="AC32" s="95">
        <v>3883900</v>
      </c>
      <c r="AD32" s="10">
        <v>63.01</v>
      </c>
      <c r="AE32" s="2">
        <f t="shared" si="0"/>
        <v>0.78999999999999915</v>
      </c>
      <c r="AF32" s="138">
        <f t="shared" si="1"/>
        <v>1.0747513634905337E-2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" si="14">C33*(E33-D33)</f>
        <v>-35.999999999999943</v>
      </c>
      <c r="G33" s="40">
        <f t="shared" ref="G33" si="15">D33*C33</f>
        <v>3186.5</v>
      </c>
      <c r="H33" s="231">
        <f t="shared" ref="H33" si="16">(E33-D33)/D33</f>
        <v>-1.1297662011611469E-2</v>
      </c>
      <c r="I33" s="40"/>
      <c r="X33" s="133">
        <v>42719</v>
      </c>
      <c r="Y33" s="10">
        <v>62.07</v>
      </c>
      <c r="Z33" s="10">
        <v>62.97</v>
      </c>
      <c r="AA33" s="10">
        <v>61.92</v>
      </c>
      <c r="AB33" s="10">
        <v>62.82</v>
      </c>
      <c r="AC33" s="95">
        <v>2963700</v>
      </c>
      <c r="AD33" s="10">
        <v>62.34</v>
      </c>
      <c r="AE33" s="2">
        <f t="shared" si="0"/>
        <v>1.0499999999999972</v>
      </c>
      <c r="AF33" s="138">
        <f t="shared" si="1"/>
        <v>-8.0141048244908308E-4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42718</v>
      </c>
      <c r="Y34" s="10">
        <v>63.9</v>
      </c>
      <c r="Z34" s="10">
        <v>64.06</v>
      </c>
      <c r="AA34" s="10">
        <v>62.67</v>
      </c>
      <c r="AB34" s="10">
        <v>62.87</v>
      </c>
      <c r="AC34" s="95">
        <v>2594100</v>
      </c>
      <c r="AD34" s="10">
        <v>62.39</v>
      </c>
      <c r="AE34" s="2">
        <f t="shared" si="0"/>
        <v>1.3900000000000006</v>
      </c>
      <c r="AF34" s="138">
        <f t="shared" si="1"/>
        <v>-1.3596837944664042E-2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42717</v>
      </c>
      <c r="Y35" s="10">
        <v>63.85</v>
      </c>
      <c r="Z35" s="10">
        <v>64.03</v>
      </c>
      <c r="AA35" s="10">
        <v>63.47</v>
      </c>
      <c r="AB35" s="10">
        <v>63.74</v>
      </c>
      <c r="AC35" s="95">
        <v>3113000</v>
      </c>
      <c r="AD35" s="10">
        <v>63.25</v>
      </c>
      <c r="AE35" s="2">
        <f t="shared" si="0"/>
        <v>0.56000000000000227</v>
      </c>
      <c r="AF35" s="138">
        <f t="shared" si="1"/>
        <v>-2.0511202272009976E-3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42716</v>
      </c>
      <c r="Y36" s="10">
        <v>63.05</v>
      </c>
      <c r="Z36" s="10">
        <v>63.92</v>
      </c>
      <c r="AA36" s="10">
        <v>63.05</v>
      </c>
      <c r="AB36" s="10">
        <v>63.87</v>
      </c>
      <c r="AC36" s="95">
        <v>1802600</v>
      </c>
      <c r="AD36" s="10">
        <v>63.38</v>
      </c>
      <c r="AE36" s="2">
        <f t="shared" si="0"/>
        <v>0.87000000000000455</v>
      </c>
      <c r="AF36" s="138">
        <f t="shared" si="1"/>
        <v>1.0684101419231373E-2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42713</v>
      </c>
      <c r="Y37" s="10">
        <v>62.56</v>
      </c>
      <c r="Z37" s="10">
        <v>63.22</v>
      </c>
      <c r="AA37" s="10">
        <v>62.36</v>
      </c>
      <c r="AB37" s="10">
        <v>63.2</v>
      </c>
      <c r="AC37" s="95">
        <v>1938500</v>
      </c>
      <c r="AD37" s="10">
        <v>62.71</v>
      </c>
      <c r="AE37" s="2">
        <f t="shared" si="0"/>
        <v>0.85999999999999943</v>
      </c>
      <c r="AF37" s="138">
        <f t="shared" si="1"/>
        <v>1.1451612903225827E-2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42712</v>
      </c>
      <c r="Y38" s="10">
        <v>62.7</v>
      </c>
      <c r="Z38" s="10">
        <v>62.77</v>
      </c>
      <c r="AA38" s="10">
        <v>62.13</v>
      </c>
      <c r="AB38" s="10">
        <v>62.48</v>
      </c>
      <c r="AC38" s="95">
        <v>2646200</v>
      </c>
      <c r="AD38" s="10">
        <v>62</v>
      </c>
      <c r="AE38" s="2">
        <f t="shared" si="0"/>
        <v>0.64000000000000057</v>
      </c>
      <c r="AF38" s="138">
        <f t="shared" si="1"/>
        <v>-8.0000000000000071E-3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42711</v>
      </c>
      <c r="Y39" s="10">
        <v>61.24</v>
      </c>
      <c r="Z39" s="10">
        <v>63.27</v>
      </c>
      <c r="AA39" s="10">
        <v>61.24</v>
      </c>
      <c r="AB39" s="10">
        <v>62.99</v>
      </c>
      <c r="AC39" s="95">
        <v>3564600</v>
      </c>
      <c r="AD39" s="10">
        <v>62.5</v>
      </c>
      <c r="AE39" s="2">
        <f t="shared" si="0"/>
        <v>2.0300000000000011</v>
      </c>
      <c r="AF39" s="138">
        <f t="shared" si="1"/>
        <v>3.2034346103038347E-2</v>
      </c>
    </row>
    <row r="40" spans="1:32" x14ac:dyDescent="0.25">
      <c r="L40" t="s">
        <v>213</v>
      </c>
      <c r="M40" s="2">
        <f>M49+K49-F49</f>
        <v>49.949999999999818</v>
      </c>
      <c r="X40" s="133">
        <v>42710</v>
      </c>
      <c r="Y40" s="10">
        <v>61.18</v>
      </c>
      <c r="Z40" s="10">
        <v>61.38</v>
      </c>
      <c r="AA40" s="10">
        <v>60.8</v>
      </c>
      <c r="AB40" s="10">
        <v>61.03</v>
      </c>
      <c r="AC40" s="95">
        <v>1821400</v>
      </c>
      <c r="AD40" s="10">
        <v>60.56</v>
      </c>
      <c r="AE40" s="2">
        <f t="shared" si="0"/>
        <v>0.5800000000000054</v>
      </c>
      <c r="AF40" s="138">
        <f t="shared" si="1"/>
        <v>-1.6485328058027937E-3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6" t="s">
        <v>78</v>
      </c>
      <c r="P41" s="636"/>
      <c r="X41" s="133">
        <v>42709</v>
      </c>
      <c r="Y41" s="10">
        <v>61</v>
      </c>
      <c r="Z41" s="10">
        <v>61.16</v>
      </c>
      <c r="AA41" s="10">
        <v>60.83</v>
      </c>
      <c r="AB41" s="10">
        <v>61.13</v>
      </c>
      <c r="AC41" s="95">
        <v>2133000</v>
      </c>
      <c r="AD41" s="10">
        <v>60.66</v>
      </c>
      <c r="AE41" s="2">
        <f t="shared" si="0"/>
        <v>0.32999999999999829</v>
      </c>
      <c r="AF41" s="138">
        <f t="shared" si="1"/>
        <v>3.1420539110302848E-3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67.507000000000005</v>
      </c>
      <c r="Q42" s="2"/>
      <c r="T42" s="91"/>
      <c r="X42" s="133">
        <v>42706</v>
      </c>
      <c r="Y42" s="10">
        <v>60.79</v>
      </c>
      <c r="Z42" s="10">
        <v>61.19</v>
      </c>
      <c r="AA42" s="10">
        <v>60.58</v>
      </c>
      <c r="AB42" s="10">
        <v>60.94</v>
      </c>
      <c r="AC42" s="95">
        <v>2349200</v>
      </c>
      <c r="AD42" s="10">
        <v>60.47</v>
      </c>
      <c r="AE42" s="2">
        <f t="shared" si="0"/>
        <v>0.60999999999999943</v>
      </c>
      <c r="AF42" s="138">
        <f t="shared" si="1"/>
        <v>5.8216899534264677E-3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66.893299999999996</v>
      </c>
      <c r="Q43" s="2"/>
      <c r="T43" s="128" t="s">
        <v>98</v>
      </c>
      <c r="U43" s="129">
        <v>62.48</v>
      </c>
      <c r="X43" s="133">
        <v>42705</v>
      </c>
      <c r="Y43" s="10">
        <v>60.92</v>
      </c>
      <c r="Z43" s="10">
        <v>60.92</v>
      </c>
      <c r="AA43" s="10">
        <v>60.37</v>
      </c>
      <c r="AB43" s="10">
        <v>60.59</v>
      </c>
      <c r="AC43" s="95">
        <v>3215100</v>
      </c>
      <c r="AD43" s="10">
        <v>60.12</v>
      </c>
      <c r="AE43" s="2">
        <f t="shared" si="0"/>
        <v>0.55000000000000426</v>
      </c>
      <c r="AF43" s="138">
        <f t="shared" si="1"/>
        <v>-5.7879940466347701E-3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66.279600000000002</v>
      </c>
      <c r="Q44" s="2"/>
      <c r="T44" s="93" t="s">
        <v>99</v>
      </c>
      <c r="U44" s="130">
        <v>62.32</v>
      </c>
      <c r="X44" s="133">
        <v>42704</v>
      </c>
      <c r="Y44" s="10">
        <v>62.33</v>
      </c>
      <c r="Z44" s="10">
        <v>62.4</v>
      </c>
      <c r="AA44" s="10">
        <v>60.91</v>
      </c>
      <c r="AB44" s="10">
        <v>60.94</v>
      </c>
      <c r="AC44" s="95">
        <v>5940000</v>
      </c>
      <c r="AD44" s="10">
        <v>60.47</v>
      </c>
      <c r="AE44" s="2">
        <f t="shared" si="0"/>
        <v>1.490000000000002</v>
      </c>
      <c r="AF44" s="138">
        <f t="shared" si="1"/>
        <v>-2.7500804117079447E-2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65.665900000000008</v>
      </c>
      <c r="Q45" s="2"/>
      <c r="T45" s="93" t="s">
        <v>100</v>
      </c>
      <c r="U45" s="130" t="s">
        <v>129</v>
      </c>
      <c r="X45" s="133">
        <v>42703</v>
      </c>
      <c r="Y45" s="10">
        <v>62.25</v>
      </c>
      <c r="Z45" s="10">
        <v>62.81</v>
      </c>
      <c r="AA45" s="10">
        <v>61.79</v>
      </c>
      <c r="AB45" s="10">
        <v>62.66</v>
      </c>
      <c r="AC45" s="95">
        <v>3143600</v>
      </c>
      <c r="AD45" s="10">
        <v>62.18</v>
      </c>
      <c r="AE45" s="2">
        <f t="shared" si="0"/>
        <v>1.0200000000000031</v>
      </c>
      <c r="AF45" s="138">
        <f t="shared" si="1"/>
        <v>9.4155844155843216E-3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65.052199999999999</v>
      </c>
      <c r="Q46" s="2"/>
      <c r="T46" s="93" t="s">
        <v>101</v>
      </c>
      <c r="U46" s="130" t="s">
        <v>129</v>
      </c>
      <c r="X46" s="133">
        <v>42702</v>
      </c>
      <c r="Y46" s="10">
        <v>62.12</v>
      </c>
      <c r="Z46" s="10">
        <v>62.38</v>
      </c>
      <c r="AA46" s="10">
        <v>61.88</v>
      </c>
      <c r="AB46" s="10">
        <v>62.08</v>
      </c>
      <c r="AC46" s="95">
        <v>2206300</v>
      </c>
      <c r="AD46" s="10">
        <v>61.6</v>
      </c>
      <c r="AE46" s="2">
        <f t="shared" si="0"/>
        <v>0.5</v>
      </c>
      <c r="AF46" s="138">
        <f t="shared" si="1"/>
        <v>-3.558718861209953E-3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64.438500000000005</v>
      </c>
      <c r="Q47" s="2"/>
      <c r="T47" s="93" t="s">
        <v>102</v>
      </c>
      <c r="U47" s="130">
        <v>63.87</v>
      </c>
      <c r="X47" s="133">
        <v>42699</v>
      </c>
      <c r="Y47" s="10">
        <v>61.74</v>
      </c>
      <c r="Z47" s="10">
        <v>62.3</v>
      </c>
      <c r="AA47" s="10">
        <v>61.74</v>
      </c>
      <c r="AB47" s="10">
        <v>62.3</v>
      </c>
      <c r="AC47" s="95">
        <v>1069500</v>
      </c>
      <c r="AD47" s="10">
        <v>61.82</v>
      </c>
      <c r="AE47" s="2">
        <f t="shared" si="0"/>
        <v>0.55999999999999517</v>
      </c>
      <c r="AF47" s="138">
        <f t="shared" si="1"/>
        <v>1.3276512047205369E-2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63.824799999999996</v>
      </c>
      <c r="Q48" s="2"/>
      <c r="T48" s="93" t="s">
        <v>103</v>
      </c>
      <c r="U48" s="130">
        <v>0.61385100000000004</v>
      </c>
      <c r="X48" s="133">
        <v>42697</v>
      </c>
      <c r="Y48" s="10">
        <v>62.42</v>
      </c>
      <c r="Z48" s="10">
        <v>62.75</v>
      </c>
      <c r="AA48" s="10">
        <v>61.39</v>
      </c>
      <c r="AB48" s="10">
        <v>61.48</v>
      </c>
      <c r="AC48" s="95">
        <v>2557400</v>
      </c>
      <c r="AD48" s="10">
        <v>61.01</v>
      </c>
      <c r="AE48" s="2">
        <f t="shared" si="0"/>
        <v>1.3599999999999994</v>
      </c>
      <c r="AF48" s="138">
        <f t="shared" si="1"/>
        <v>-1.9131832797427695E-2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63.211100000000002</v>
      </c>
      <c r="Q49" s="2"/>
      <c r="T49" s="93" t="s">
        <v>122</v>
      </c>
      <c r="U49" s="130" t="s">
        <v>376</v>
      </c>
      <c r="X49" s="133">
        <v>42696</v>
      </c>
      <c r="Y49" s="10">
        <v>61.93</v>
      </c>
      <c r="Z49" s="10">
        <v>62.8</v>
      </c>
      <c r="AA49" s="10">
        <v>61.92</v>
      </c>
      <c r="AB49" s="10">
        <v>62.68</v>
      </c>
      <c r="AC49" s="95">
        <v>2739500</v>
      </c>
      <c r="AD49" s="10">
        <v>62.2</v>
      </c>
      <c r="AE49" s="2">
        <f t="shared" si="0"/>
        <v>0.87999999999999545</v>
      </c>
      <c r="AF49" s="138">
        <f t="shared" si="1"/>
        <v>1.7170891251022224E-2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62.5974</v>
      </c>
      <c r="Q50" s="2"/>
      <c r="T50" s="93"/>
      <c r="U50" s="130"/>
      <c r="X50" s="133">
        <v>42695</v>
      </c>
      <c r="Y50" s="10">
        <v>61.26</v>
      </c>
      <c r="Z50" s="10">
        <v>61.78</v>
      </c>
      <c r="AA50" s="10">
        <v>60.95</v>
      </c>
      <c r="AB50" s="10">
        <v>61.63</v>
      </c>
      <c r="AC50" s="95">
        <v>2392800</v>
      </c>
      <c r="AD50" s="10">
        <v>61.15</v>
      </c>
      <c r="AE50" s="2">
        <f t="shared" si="0"/>
        <v>0.82999999999999829</v>
      </c>
      <c r="AF50" s="138">
        <f t="shared" si="1"/>
        <v>5.9220266491200046E-3</v>
      </c>
    </row>
    <row r="51" spans="1:32" x14ac:dyDescent="0.25">
      <c r="O51" s="83">
        <v>1.01</v>
      </c>
      <c r="P51" s="83">
        <f t="shared" si="17"/>
        <v>61.983699999999999</v>
      </c>
      <c r="Q51" s="2"/>
      <c r="T51" s="93" t="s">
        <v>105</v>
      </c>
      <c r="U51" s="130" t="s">
        <v>670</v>
      </c>
      <c r="X51" s="133">
        <v>42692</v>
      </c>
      <c r="Y51" s="10">
        <v>61.36</v>
      </c>
      <c r="Z51" s="10">
        <v>61.63</v>
      </c>
      <c r="AA51" s="10">
        <v>60.98</v>
      </c>
      <c r="AB51" s="10">
        <v>61.26</v>
      </c>
      <c r="AC51" s="95">
        <v>2227900</v>
      </c>
      <c r="AD51" s="10">
        <v>60.79</v>
      </c>
      <c r="AE51" s="2">
        <f t="shared" si="0"/>
        <v>0.65000000000000568</v>
      </c>
      <c r="AF51" s="138">
        <f t="shared" si="1"/>
        <v>-1.6423057973394828E-3</v>
      </c>
    </row>
    <row r="52" spans="1:32" x14ac:dyDescent="0.25">
      <c r="O52" s="83">
        <v>1</v>
      </c>
      <c r="P52" s="83">
        <f t="shared" si="17"/>
        <v>61.37</v>
      </c>
      <c r="Q52" s="2"/>
      <c r="T52" s="93" t="s">
        <v>106</v>
      </c>
      <c r="U52" s="130" t="s">
        <v>476</v>
      </c>
      <c r="X52" s="133">
        <v>42691</v>
      </c>
      <c r="Y52" s="10">
        <v>61.32</v>
      </c>
      <c r="Z52" s="10">
        <v>61.69</v>
      </c>
      <c r="AA52" s="10">
        <v>60.97</v>
      </c>
      <c r="AB52" s="10">
        <v>61.36</v>
      </c>
      <c r="AC52" s="95">
        <v>2902900</v>
      </c>
      <c r="AD52" s="10">
        <v>60.89</v>
      </c>
      <c r="AE52" s="2">
        <f t="shared" si="0"/>
        <v>0.71999999999999886</v>
      </c>
      <c r="AF52" s="138">
        <f t="shared" si="1"/>
        <v>1.6450074025333716E-3</v>
      </c>
    </row>
    <row r="53" spans="1:32" x14ac:dyDescent="0.25">
      <c r="O53" s="83">
        <v>0.99</v>
      </c>
      <c r="P53" s="83">
        <f t="shared" si="17"/>
        <v>60.756299999999996</v>
      </c>
      <c r="Q53" s="2"/>
      <c r="T53" s="514" t="s">
        <v>107</v>
      </c>
      <c r="U53" s="131">
        <v>2644077</v>
      </c>
      <c r="X53" s="133">
        <v>42690</v>
      </c>
      <c r="Y53" s="10">
        <v>61.33</v>
      </c>
      <c r="Z53" s="10">
        <v>61.72</v>
      </c>
      <c r="AA53" s="10">
        <v>61.06</v>
      </c>
      <c r="AB53" s="10">
        <v>61.26</v>
      </c>
      <c r="AC53" s="95">
        <v>3284300</v>
      </c>
      <c r="AD53" s="10">
        <v>60.79</v>
      </c>
      <c r="AE53" s="2">
        <f t="shared" si="0"/>
        <v>0.65999999999999659</v>
      </c>
      <c r="AF53" s="138">
        <f t="shared" si="1"/>
        <v>-6.5757027782342714E-4</v>
      </c>
    </row>
    <row r="54" spans="1:32" x14ac:dyDescent="0.25">
      <c r="O54" s="83">
        <v>0.98</v>
      </c>
      <c r="P54" s="83">
        <f t="shared" si="17"/>
        <v>60.142599999999995</v>
      </c>
      <c r="Q54" s="2"/>
      <c r="T54" s="514" t="s">
        <v>110</v>
      </c>
      <c r="U54" s="131">
        <v>2858160</v>
      </c>
      <c r="X54" s="133">
        <v>42689</v>
      </c>
      <c r="Y54" s="10">
        <v>61.47</v>
      </c>
      <c r="Z54" s="10">
        <v>61.62</v>
      </c>
      <c r="AA54" s="10">
        <v>61</v>
      </c>
      <c r="AB54" s="10">
        <v>61.3</v>
      </c>
      <c r="AC54" s="95">
        <v>3852400</v>
      </c>
      <c r="AD54" s="10">
        <v>60.83</v>
      </c>
      <c r="AE54" s="2">
        <f t="shared" si="0"/>
        <v>0.61999999999999744</v>
      </c>
      <c r="AF54" s="138">
        <f t="shared" si="1"/>
        <v>1.6466326362589712E-3</v>
      </c>
    </row>
    <row r="55" spans="1:32" x14ac:dyDescent="0.25">
      <c r="O55" s="83">
        <v>0.97</v>
      </c>
      <c r="P55" s="83">
        <f t="shared" si="17"/>
        <v>59.528899999999993</v>
      </c>
      <c r="T55" s="93" t="s">
        <v>108</v>
      </c>
      <c r="U55" s="130" t="s">
        <v>671</v>
      </c>
      <c r="X55" s="133">
        <v>42688</v>
      </c>
      <c r="Y55" s="10">
        <v>60.93</v>
      </c>
      <c r="Z55" s="10">
        <v>61.47</v>
      </c>
      <c r="AA55" s="10">
        <v>60.66</v>
      </c>
      <c r="AB55" s="10">
        <v>61.2</v>
      </c>
      <c r="AC55" s="95">
        <v>3466500</v>
      </c>
      <c r="AD55" s="10">
        <v>60.73</v>
      </c>
      <c r="AE55" s="2">
        <f t="shared" si="0"/>
        <v>0.81000000000000227</v>
      </c>
      <c r="AF55" s="138">
        <f t="shared" si="1"/>
        <v>2.6415717351824242E-3</v>
      </c>
    </row>
    <row r="56" spans="1:32" x14ac:dyDescent="0.25">
      <c r="O56" s="83">
        <v>0.96</v>
      </c>
      <c r="P56" s="83">
        <f t="shared" si="17"/>
        <v>58.915199999999999</v>
      </c>
      <c r="T56" s="93" t="s">
        <v>111</v>
      </c>
      <c r="U56" s="130">
        <v>22.92</v>
      </c>
      <c r="X56" s="133">
        <v>42685</v>
      </c>
      <c r="Y56" s="10">
        <v>61.09</v>
      </c>
      <c r="Z56" s="10">
        <v>61.65</v>
      </c>
      <c r="AA56" s="10">
        <v>60.55</v>
      </c>
      <c r="AB56" s="10">
        <v>61.04</v>
      </c>
      <c r="AC56" s="95">
        <v>3328300</v>
      </c>
      <c r="AD56" s="10">
        <v>60.57</v>
      </c>
      <c r="AE56" s="2">
        <f t="shared" si="0"/>
        <v>1.1000000000000014</v>
      </c>
      <c r="AF56" s="138">
        <f t="shared" si="1"/>
        <v>-4.9504950495049549E-4</v>
      </c>
    </row>
    <row r="57" spans="1:32" x14ac:dyDescent="0.25">
      <c r="O57" s="83">
        <v>0.95</v>
      </c>
      <c r="P57" s="83">
        <f t="shared" si="17"/>
        <v>58.301499999999997</v>
      </c>
      <c r="T57" s="93" t="s">
        <v>112</v>
      </c>
      <c r="U57" s="130">
        <v>2.68</v>
      </c>
      <c r="X57" s="133">
        <v>42684</v>
      </c>
      <c r="Y57" s="10">
        <v>62.42</v>
      </c>
      <c r="Z57" s="10">
        <v>62.51</v>
      </c>
      <c r="AA57" s="10">
        <v>60.81</v>
      </c>
      <c r="AB57" s="10">
        <v>61.07</v>
      </c>
      <c r="AC57" s="95">
        <v>6338200</v>
      </c>
      <c r="AD57" s="10">
        <v>60.6</v>
      </c>
      <c r="AE57" s="2">
        <f t="shared" si="0"/>
        <v>1.6999999999999957</v>
      </c>
      <c r="AF57" s="138">
        <f t="shared" si="1"/>
        <v>-2.6662383552842894E-2</v>
      </c>
    </row>
    <row r="58" spans="1:32" x14ac:dyDescent="0.25">
      <c r="O58" s="83">
        <v>0.94</v>
      </c>
      <c r="P58" s="83">
        <f t="shared" si="17"/>
        <v>57.687799999999996</v>
      </c>
      <c r="T58" s="93" t="s">
        <v>109</v>
      </c>
      <c r="U58" s="130" t="s">
        <v>672</v>
      </c>
      <c r="X58" s="133">
        <v>42683</v>
      </c>
      <c r="Y58" s="10">
        <v>62.42</v>
      </c>
      <c r="Z58" s="10">
        <v>62.95</v>
      </c>
      <c r="AA58" s="10">
        <v>61.17</v>
      </c>
      <c r="AB58" s="10">
        <v>62.74</v>
      </c>
      <c r="AC58" s="95">
        <v>4893200</v>
      </c>
      <c r="AD58" s="10">
        <v>62.26</v>
      </c>
      <c r="AE58" s="2">
        <f t="shared" si="0"/>
        <v>1.7800000000000011</v>
      </c>
      <c r="AF58" s="138">
        <f t="shared" si="1"/>
        <v>-1.5185068016450476E-2</v>
      </c>
    </row>
    <row r="59" spans="1:32" x14ac:dyDescent="0.25">
      <c r="O59" s="83">
        <v>0.93</v>
      </c>
      <c r="P59" s="83">
        <f t="shared" si="17"/>
        <v>57.074100000000001</v>
      </c>
      <c r="X59" s="133">
        <v>42682</v>
      </c>
      <c r="Y59" s="10">
        <v>61.86</v>
      </c>
      <c r="Z59" s="10">
        <v>63.93</v>
      </c>
      <c r="AA59" s="10">
        <v>61.84</v>
      </c>
      <c r="AB59" s="10">
        <v>63.71</v>
      </c>
      <c r="AC59" s="95">
        <v>4596800</v>
      </c>
      <c r="AD59" s="10">
        <v>63.22</v>
      </c>
      <c r="AE59" s="2">
        <f t="shared" si="0"/>
        <v>2.0899999999999963</v>
      </c>
      <c r="AF59" s="138">
        <f t="shared" si="1"/>
        <v>3.0480847595762084E-2</v>
      </c>
    </row>
    <row r="60" spans="1:32" x14ac:dyDescent="0.25">
      <c r="O60" s="83">
        <v>0.92</v>
      </c>
      <c r="P60" s="83">
        <f t="shared" si="17"/>
        <v>56.4604</v>
      </c>
      <c r="X60" s="133">
        <v>42681</v>
      </c>
      <c r="Y60" s="10">
        <v>61.03</v>
      </c>
      <c r="Z60" s="10">
        <v>61.94</v>
      </c>
      <c r="AA60" s="10">
        <v>60.91</v>
      </c>
      <c r="AB60" s="10">
        <v>61.83</v>
      </c>
      <c r="AC60" s="95">
        <v>3173900</v>
      </c>
      <c r="AD60" s="10">
        <v>61.35</v>
      </c>
      <c r="AE60" s="2">
        <f t="shared" si="0"/>
        <v>1.0300000000000011</v>
      </c>
      <c r="AF60" s="138">
        <f t="shared" si="1"/>
        <v>1.9441674975074763E-2</v>
      </c>
    </row>
    <row r="61" spans="1:32" x14ac:dyDescent="0.25">
      <c r="O61" s="83">
        <v>0.91</v>
      </c>
      <c r="P61" s="83">
        <f t="shared" si="17"/>
        <v>55.846699999999998</v>
      </c>
      <c r="X61" s="133">
        <v>42678</v>
      </c>
      <c r="Y61" s="10">
        <v>61.05</v>
      </c>
      <c r="Z61" s="10">
        <v>61.21</v>
      </c>
      <c r="AA61" s="10">
        <v>60.65</v>
      </c>
      <c r="AB61" s="10">
        <v>60.65</v>
      </c>
      <c r="AC61" s="95">
        <v>2578300</v>
      </c>
      <c r="AD61" s="10">
        <v>60.18</v>
      </c>
      <c r="AE61" s="2">
        <f t="shared" si="0"/>
        <v>0.56000000000000227</v>
      </c>
      <c r="AF61" s="138">
        <f t="shared" si="1"/>
        <v>-7.7493816982687758E-3</v>
      </c>
    </row>
    <row r="62" spans="1:32" x14ac:dyDescent="0.25">
      <c r="O62" s="83">
        <v>0.9</v>
      </c>
      <c r="P62" s="83">
        <f t="shared" si="17"/>
        <v>55.232999999999997</v>
      </c>
      <c r="X62" s="133">
        <v>42677</v>
      </c>
      <c r="Y62" s="10">
        <v>61.36</v>
      </c>
      <c r="Z62" s="10">
        <v>61.67</v>
      </c>
      <c r="AA62" s="10">
        <v>61.05</v>
      </c>
      <c r="AB62" s="10">
        <v>61.12</v>
      </c>
      <c r="AC62" s="95">
        <v>2317100</v>
      </c>
      <c r="AD62" s="10">
        <v>60.65</v>
      </c>
      <c r="AE62" s="2">
        <f t="shared" si="0"/>
        <v>0.62000000000000455</v>
      </c>
      <c r="AF62" s="138">
        <f t="shared" si="1"/>
        <v>-4.268593006074517E-3</v>
      </c>
    </row>
    <row r="63" spans="1:32" x14ac:dyDescent="0.25">
      <c r="X63" s="133">
        <v>42676</v>
      </c>
      <c r="Y63" s="10">
        <v>61.62</v>
      </c>
      <c r="Z63" s="10">
        <v>61.91</v>
      </c>
      <c r="AA63" s="10">
        <v>61.36</v>
      </c>
      <c r="AB63" s="10">
        <v>61.38</v>
      </c>
      <c r="AC63" s="95">
        <v>2889600</v>
      </c>
      <c r="AD63" s="10">
        <v>60.91</v>
      </c>
      <c r="AE63" s="2">
        <f t="shared" si="0"/>
        <v>0.54999999999999716</v>
      </c>
      <c r="AF63" s="138">
        <f t="shared" si="1"/>
        <v>-3.9247751430907529E-3</v>
      </c>
    </row>
    <row r="64" spans="1:32" x14ac:dyDescent="0.25">
      <c r="X64" s="133">
        <v>42675</v>
      </c>
      <c r="Y64" s="10">
        <v>62.16</v>
      </c>
      <c r="Z64" s="10">
        <v>62.19</v>
      </c>
      <c r="AA64" s="10">
        <v>61.39</v>
      </c>
      <c r="AB64" s="10">
        <v>61.63</v>
      </c>
      <c r="AC64" s="95">
        <v>3449700</v>
      </c>
      <c r="AD64" s="10">
        <v>61.15</v>
      </c>
      <c r="AE64" s="2">
        <f t="shared" si="0"/>
        <v>0.79999999999999716</v>
      </c>
      <c r="AF64" s="138">
        <f t="shared" si="1"/>
        <v>-5.6910569105691478E-3</v>
      </c>
    </row>
    <row r="65" spans="24:32" x14ac:dyDescent="0.25">
      <c r="X65" s="133">
        <v>42674</v>
      </c>
      <c r="Y65" s="10">
        <v>61.7</v>
      </c>
      <c r="Z65" s="10">
        <v>62.02</v>
      </c>
      <c r="AA65" s="10">
        <v>61.5</v>
      </c>
      <c r="AB65" s="10">
        <v>61.98</v>
      </c>
      <c r="AC65" s="95">
        <v>2745300</v>
      </c>
      <c r="AD65" s="10">
        <v>61.5</v>
      </c>
      <c r="AE65" s="2">
        <f t="shared" si="0"/>
        <v>0.52000000000000313</v>
      </c>
      <c r="AF65" s="138">
        <f t="shared" si="1"/>
        <v>5.2304674730303535E-3</v>
      </c>
    </row>
    <row r="66" spans="24:32" x14ac:dyDescent="0.25">
      <c r="X66" s="133">
        <v>42671</v>
      </c>
      <c r="Y66" s="10">
        <v>60.84</v>
      </c>
      <c r="Z66" s="10">
        <v>61.85</v>
      </c>
      <c r="AA66" s="10">
        <v>60.79</v>
      </c>
      <c r="AB66" s="10">
        <v>61.66</v>
      </c>
      <c r="AC66" s="95">
        <v>2750100</v>
      </c>
      <c r="AD66" s="10">
        <v>61.18</v>
      </c>
      <c r="AE66" s="2">
        <f t="shared" si="0"/>
        <v>1.0600000000000023</v>
      </c>
      <c r="AF66" s="138">
        <f t="shared" si="1"/>
        <v>1.5435684647302939E-2</v>
      </c>
    </row>
    <row r="67" spans="24:32" x14ac:dyDescent="0.25">
      <c r="X67" s="133">
        <v>42670</v>
      </c>
      <c r="Y67" s="10">
        <v>61.01</v>
      </c>
      <c r="Z67" s="10">
        <v>61.22</v>
      </c>
      <c r="AA67" s="10">
        <v>60.63</v>
      </c>
      <c r="AB67" s="10">
        <v>60.72</v>
      </c>
      <c r="AC67" s="95">
        <v>2277500</v>
      </c>
      <c r="AD67" s="10">
        <v>60.25</v>
      </c>
      <c r="AE67" s="2">
        <f>Z67-AA67</f>
        <v>0.58999999999999631</v>
      </c>
      <c r="AF67" s="138">
        <f>AD67/AD68-1</f>
        <v>-1.9877422560874436E-3</v>
      </c>
    </row>
    <row r="68" spans="24:32" x14ac:dyDescent="0.25">
      <c r="X68" s="133">
        <v>42669</v>
      </c>
      <c r="Y68" s="10">
        <v>61.2</v>
      </c>
      <c r="Z68" s="10">
        <v>61.32</v>
      </c>
      <c r="AA68" s="10">
        <v>60.77</v>
      </c>
      <c r="AB68" s="10">
        <v>60.84</v>
      </c>
      <c r="AC68" s="95">
        <v>1852600</v>
      </c>
      <c r="AD68" s="10">
        <v>60.37</v>
      </c>
      <c r="AE68" s="2">
        <f>Z68-AA68</f>
        <v>0.54999999999999716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42766</v>
      </c>
      <c r="X2" s="10">
        <v>36.25</v>
      </c>
      <c r="Y2" s="10">
        <v>36.65</v>
      </c>
      <c r="Z2" s="10">
        <v>36.119999999999997</v>
      </c>
      <c r="AA2" s="10">
        <v>36.61</v>
      </c>
      <c r="AB2" s="95">
        <v>10647800</v>
      </c>
      <c r="AC2" s="10">
        <v>36.61</v>
      </c>
      <c r="AD2" s="2">
        <f>Y2-Z2</f>
        <v>0.53000000000000114</v>
      </c>
      <c r="AE2" s="138">
        <f>AC2/AC3-1</f>
        <v>7.7071290944124016E-3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36.14</v>
      </c>
      <c r="W3" s="133">
        <v>42765</v>
      </c>
      <c r="X3" s="10">
        <v>36.840000000000003</v>
      </c>
      <c r="Y3" s="10">
        <v>36.9</v>
      </c>
      <c r="Z3" s="10">
        <v>36.130000000000003</v>
      </c>
      <c r="AA3" s="10">
        <v>36.33</v>
      </c>
      <c r="AB3" s="95">
        <v>11721500</v>
      </c>
      <c r="AC3" s="10">
        <v>36.33</v>
      </c>
      <c r="AD3" s="2">
        <f t="shared" ref="AD3:AD66" si="0">Y3-Z3</f>
        <v>0.76999999999999602</v>
      </c>
      <c r="AE3" s="138">
        <f t="shared" ref="AE3:AE66" si="1">AC3/AC4-1</f>
        <v>-1.8373412591191518E-2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36.14</v>
      </c>
      <c r="R4" s="505">
        <v>-1.2800000000000001E-2</v>
      </c>
      <c r="W4" s="133">
        <v>42762</v>
      </c>
      <c r="X4" s="10">
        <v>37.520000000000003</v>
      </c>
      <c r="Y4" s="10">
        <v>37.590000000000003</v>
      </c>
      <c r="Z4" s="10">
        <v>36.880000000000003</v>
      </c>
      <c r="AA4" s="10">
        <v>37.01</v>
      </c>
      <c r="AB4" s="95">
        <v>10177100</v>
      </c>
      <c r="AC4" s="10">
        <v>37.01</v>
      </c>
      <c r="AD4" s="2">
        <f t="shared" si="0"/>
        <v>0.71000000000000085</v>
      </c>
      <c r="AE4" s="138">
        <f t="shared" si="1"/>
        <v>-1.3592750533049203E-2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42761</v>
      </c>
      <c r="X5" s="10">
        <v>38.1</v>
      </c>
      <c r="Y5" s="10">
        <v>38.25</v>
      </c>
      <c r="Z5" s="10">
        <v>37.369999999999997</v>
      </c>
      <c r="AA5" s="10">
        <v>37.520000000000003</v>
      </c>
      <c r="AB5" s="95">
        <v>10740800</v>
      </c>
      <c r="AC5" s="10">
        <v>37.520000000000003</v>
      </c>
      <c r="AD5" s="2">
        <f t="shared" si="0"/>
        <v>0.88000000000000256</v>
      </c>
      <c r="AE5" s="138">
        <f t="shared" si="1"/>
        <v>-1.9853709508881878E-2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42760</v>
      </c>
      <c r="X6" s="10">
        <v>37.71</v>
      </c>
      <c r="Y6" s="10">
        <v>38.380000000000003</v>
      </c>
      <c r="Z6" s="10">
        <v>37.6</v>
      </c>
      <c r="AA6" s="10">
        <v>38.28</v>
      </c>
      <c r="AB6" s="95">
        <v>20584600</v>
      </c>
      <c r="AC6" s="10">
        <v>38.28</v>
      </c>
      <c r="AD6" s="2">
        <f t="shared" si="0"/>
        <v>0.78000000000000114</v>
      </c>
      <c r="AE6" s="138">
        <f t="shared" si="1"/>
        <v>3.4594594594594685E-2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42759</v>
      </c>
      <c r="X7" s="10">
        <v>36.700000000000003</v>
      </c>
      <c r="Y7" s="10">
        <v>37.24</v>
      </c>
      <c r="Z7" s="10">
        <v>36.68</v>
      </c>
      <c r="AA7" s="10">
        <v>37</v>
      </c>
      <c r="AB7" s="95">
        <v>11579600</v>
      </c>
      <c r="AC7" s="10">
        <v>37</v>
      </c>
      <c r="AD7" s="2">
        <f t="shared" si="0"/>
        <v>0.56000000000000227</v>
      </c>
      <c r="AE7" s="138">
        <f t="shared" si="1"/>
        <v>9.5497953615280018E-3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37.01</v>
      </c>
      <c r="Y8" s="10">
        <v>37.130000000000003</v>
      </c>
      <c r="Z8" s="10">
        <v>36.380000000000003</v>
      </c>
      <c r="AA8" s="10">
        <v>36.65</v>
      </c>
      <c r="AB8" s="95">
        <v>11469600</v>
      </c>
      <c r="AC8" s="10">
        <v>36.65</v>
      </c>
      <c r="AD8" s="2">
        <f t="shared" si="0"/>
        <v>0.75</v>
      </c>
      <c r="AE8" s="138">
        <f t="shared" si="1"/>
        <v>-9.7271007835719736E-3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37.42</v>
      </c>
      <c r="Y9" s="10">
        <v>37.42</v>
      </c>
      <c r="Z9" s="10">
        <v>36.76</v>
      </c>
      <c r="AA9" s="10">
        <v>37.01</v>
      </c>
      <c r="AB9" s="95">
        <v>13631600</v>
      </c>
      <c r="AC9" s="10">
        <v>37.01</v>
      </c>
      <c r="AD9" s="2">
        <f t="shared" si="0"/>
        <v>0.66000000000000369</v>
      </c>
      <c r="AE9" s="138">
        <f t="shared" si="1"/>
        <v>-7.7747989276139018E-3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42754</v>
      </c>
      <c r="X10" s="10">
        <v>37.630000000000003</v>
      </c>
      <c r="Y10" s="10">
        <v>37.840000000000003</v>
      </c>
      <c r="Z10" s="10">
        <v>37.159999999999997</v>
      </c>
      <c r="AA10" s="10">
        <v>37.299999999999997</v>
      </c>
      <c r="AB10" s="95">
        <v>8181700</v>
      </c>
      <c r="AC10" s="10">
        <v>37.299999999999997</v>
      </c>
      <c r="AD10" s="2">
        <f t="shared" si="0"/>
        <v>0.68000000000000682</v>
      </c>
      <c r="AE10" s="138">
        <f t="shared" si="1"/>
        <v>-4.5369629036563497E-3</v>
      </c>
    </row>
    <row r="11" spans="1:31" x14ac:dyDescent="0.25">
      <c r="O11" s="11" t="s">
        <v>178</v>
      </c>
      <c r="P11" s="34"/>
      <c r="Q11" s="138">
        <f>VALUE(TRIM(CLEAN(MID(U58, FIND("(", U58)+1, 5))))</f>
        <v>4.1799999999999997E-2</v>
      </c>
      <c r="W11" s="133">
        <v>42753</v>
      </c>
      <c r="X11" s="10">
        <v>37.450000000000003</v>
      </c>
      <c r="Y11" s="10">
        <v>37.58</v>
      </c>
      <c r="Z11" s="10">
        <v>37.119999999999997</v>
      </c>
      <c r="AA11" s="10">
        <v>37.47</v>
      </c>
      <c r="AB11" s="95">
        <v>10874200</v>
      </c>
      <c r="AC11" s="10">
        <v>37.47</v>
      </c>
      <c r="AD11" s="2">
        <f t="shared" si="0"/>
        <v>0.46000000000000085</v>
      </c>
      <c r="AE11" s="138">
        <f t="shared" si="1"/>
        <v>4.2883945322969019E-3</v>
      </c>
    </row>
    <row r="12" spans="1:31" x14ac:dyDescent="0.25">
      <c r="W12" s="133">
        <v>42752</v>
      </c>
      <c r="X12" s="10">
        <v>37.340000000000003</v>
      </c>
      <c r="Y12" s="10">
        <v>37.69</v>
      </c>
      <c r="Z12" s="10">
        <v>37.17</v>
      </c>
      <c r="AA12" s="10">
        <v>37.31</v>
      </c>
      <c r="AB12" s="95">
        <v>8219700</v>
      </c>
      <c r="AC12" s="10">
        <v>37.31</v>
      </c>
      <c r="AD12" s="2">
        <f t="shared" si="0"/>
        <v>0.51999999999999602</v>
      </c>
      <c r="AE12" s="138">
        <f t="shared" si="1"/>
        <v>-8.0342795929300159E-4</v>
      </c>
    </row>
    <row r="13" spans="1:31" x14ac:dyDescent="0.25">
      <c r="W13" s="133">
        <v>42748</v>
      </c>
      <c r="X13" s="10">
        <v>37.549999999999997</v>
      </c>
      <c r="Y13" s="10">
        <v>37.770000000000003</v>
      </c>
      <c r="Z13" s="10">
        <v>37.15</v>
      </c>
      <c r="AA13" s="10">
        <v>37.340000000000003</v>
      </c>
      <c r="AB13" s="95">
        <v>8711000</v>
      </c>
      <c r="AC13" s="10">
        <v>37.340000000000003</v>
      </c>
      <c r="AD13" s="2">
        <f t="shared" si="0"/>
        <v>0.62000000000000455</v>
      </c>
      <c r="AE13" s="138">
        <f t="shared" si="1"/>
        <v>-4.5321247667287068E-3</v>
      </c>
    </row>
    <row r="14" spans="1:31" x14ac:dyDescent="0.25">
      <c r="W14" s="133">
        <v>42747</v>
      </c>
      <c r="X14" s="10">
        <v>38</v>
      </c>
      <c r="Y14" s="10">
        <v>38.15</v>
      </c>
      <c r="Z14" s="10">
        <v>37.06</v>
      </c>
      <c r="AA14" s="10">
        <v>37.51</v>
      </c>
      <c r="AB14" s="95">
        <v>16825900</v>
      </c>
      <c r="AC14" s="10">
        <v>37.51</v>
      </c>
      <c r="AD14" s="2">
        <f t="shared" si="0"/>
        <v>1.0899999999999963</v>
      </c>
      <c r="AE14" s="138">
        <f t="shared" si="1"/>
        <v>-1.1594202898550843E-2</v>
      </c>
    </row>
    <row r="15" spans="1:31" x14ac:dyDescent="0.25">
      <c r="W15" s="133">
        <v>42746</v>
      </c>
      <c r="X15" s="10">
        <v>37.54</v>
      </c>
      <c r="Y15" s="10">
        <v>38.11</v>
      </c>
      <c r="Z15" s="10">
        <v>37.22</v>
      </c>
      <c r="AA15" s="10">
        <v>37.950000000000003</v>
      </c>
      <c r="AB15" s="95">
        <v>19483300</v>
      </c>
      <c r="AC15" s="10">
        <v>37.950000000000003</v>
      </c>
      <c r="AD15" s="2">
        <f t="shared" si="0"/>
        <v>0.89000000000000057</v>
      </c>
      <c r="AE15" s="138">
        <f t="shared" si="1"/>
        <v>1.6064257028112428E-2</v>
      </c>
    </row>
    <row r="16" spans="1:31" x14ac:dyDescent="0.25">
      <c r="W16" s="133">
        <v>42745</v>
      </c>
      <c r="X16" s="10">
        <v>36.19</v>
      </c>
      <c r="Y16" s="10">
        <v>38.159999999999997</v>
      </c>
      <c r="Z16" s="10">
        <v>36.049999999999997</v>
      </c>
      <c r="AA16" s="10">
        <v>37.35</v>
      </c>
      <c r="AB16" s="95">
        <v>34785800</v>
      </c>
      <c r="AC16" s="10">
        <v>37.35</v>
      </c>
      <c r="AD16" s="2">
        <f t="shared" si="0"/>
        <v>2.1099999999999994</v>
      </c>
      <c r="AE16" s="138">
        <f t="shared" si="1"/>
        <v>3.7211885587336901E-2</v>
      </c>
    </row>
    <row r="17" spans="1:31" x14ac:dyDescent="0.25">
      <c r="W17" s="133">
        <v>42744</v>
      </c>
      <c r="X17" s="10">
        <v>36.119999999999997</v>
      </c>
      <c r="Y17" s="10">
        <v>36.53</v>
      </c>
      <c r="Z17" s="10">
        <v>35.86</v>
      </c>
      <c r="AA17" s="10">
        <v>36.01</v>
      </c>
      <c r="AB17" s="95">
        <v>15201300</v>
      </c>
      <c r="AC17" s="10">
        <v>36.01</v>
      </c>
      <c r="AD17" s="2">
        <f t="shared" si="0"/>
        <v>0.67000000000000171</v>
      </c>
      <c r="AE17" s="138">
        <f t="shared" si="1"/>
        <v>5.5570991942199832E-4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42741</v>
      </c>
      <c r="X18" s="10">
        <v>36.409999999999997</v>
      </c>
      <c r="Y18" s="10">
        <v>36.549999999999997</v>
      </c>
      <c r="Z18" s="10">
        <v>35.93</v>
      </c>
      <c r="AA18" s="10">
        <v>35.99</v>
      </c>
      <c r="AB18" s="95">
        <v>13234800</v>
      </c>
      <c r="AC18" s="10">
        <v>35.99</v>
      </c>
      <c r="AD18" s="2">
        <f t="shared" si="0"/>
        <v>0.61999999999999744</v>
      </c>
      <c r="AE18" s="138">
        <f t="shared" si="1"/>
        <v>-1.0992030777686179E-2</v>
      </c>
    </row>
    <row r="19" spans="1:31" x14ac:dyDescent="0.25">
      <c r="W19" s="133">
        <v>42740</v>
      </c>
      <c r="X19" s="10">
        <v>37.01</v>
      </c>
      <c r="Y19" s="10">
        <v>37.049999999999997</v>
      </c>
      <c r="Z19" s="10">
        <v>36.07</v>
      </c>
      <c r="AA19" s="10">
        <v>36.39</v>
      </c>
      <c r="AB19" s="95">
        <v>15621900</v>
      </c>
      <c r="AC19" s="10">
        <v>36.39</v>
      </c>
      <c r="AD19" s="2">
        <f t="shared" si="0"/>
        <v>0.97999999999999687</v>
      </c>
      <c r="AE19" s="138">
        <f t="shared" si="1"/>
        <v>-1.8873011593421474E-2</v>
      </c>
    </row>
    <row r="20" spans="1:31" x14ac:dyDescent="0.25">
      <c r="W20" s="133">
        <v>42739</v>
      </c>
      <c r="X20" s="10">
        <v>35.6</v>
      </c>
      <c r="Y20" s="10">
        <v>37.24</v>
      </c>
      <c r="Z20" s="10">
        <v>35.47</v>
      </c>
      <c r="AA20" s="10">
        <v>37.090000000000003</v>
      </c>
      <c r="AB20" s="95">
        <v>23293100</v>
      </c>
      <c r="AC20" s="10">
        <v>37.090000000000003</v>
      </c>
      <c r="AD20" s="2">
        <f t="shared" si="0"/>
        <v>1.7700000000000031</v>
      </c>
      <c r="AE20" s="138">
        <f t="shared" si="1"/>
        <v>5.5192034139402768E-2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42738</v>
      </c>
      <c r="X21" s="10">
        <v>34.979999999999997</v>
      </c>
      <c r="Y21" s="10">
        <v>35.57</v>
      </c>
      <c r="Z21" s="10">
        <v>34.840000000000003</v>
      </c>
      <c r="AA21" s="10">
        <v>35.15</v>
      </c>
      <c r="AB21" s="95">
        <v>10901100</v>
      </c>
      <c r="AC21" s="10">
        <v>35.15</v>
      </c>
      <c r="AD21" s="2">
        <f t="shared" si="0"/>
        <v>0.72999999999999687</v>
      </c>
      <c r="AE21" s="138">
        <f t="shared" si="1"/>
        <v>8.897818599310936E-3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42734</v>
      </c>
      <c r="X22" s="10">
        <v>35.21</v>
      </c>
      <c r="Y22" s="10">
        <v>35.31</v>
      </c>
      <c r="Z22" s="10">
        <v>34.67</v>
      </c>
      <c r="AA22" s="10">
        <v>34.840000000000003</v>
      </c>
      <c r="AB22" s="95">
        <v>7644100</v>
      </c>
      <c r="AC22" s="10">
        <v>34.840000000000003</v>
      </c>
      <c r="AD22" s="2">
        <f t="shared" si="0"/>
        <v>0.64000000000000057</v>
      </c>
      <c r="AE22" s="138">
        <f t="shared" si="1"/>
        <v>-8.5372794536140439E-3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42733</v>
      </c>
      <c r="X23" s="10">
        <v>35.25</v>
      </c>
      <c r="Y23" s="10">
        <v>35.479999999999997</v>
      </c>
      <c r="Z23" s="10">
        <v>35.119999999999997</v>
      </c>
      <c r="AA23" s="10">
        <v>35.14</v>
      </c>
      <c r="AB23" s="95">
        <v>4415300</v>
      </c>
      <c r="AC23" s="10">
        <v>35.14</v>
      </c>
      <c r="AD23" s="2">
        <f t="shared" si="0"/>
        <v>0.35999999999999943</v>
      </c>
      <c r="AE23" s="138">
        <f t="shared" si="1"/>
        <v>-2.8449502133709448E-4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42732</v>
      </c>
      <c r="X24" s="10">
        <v>35.74</v>
      </c>
      <c r="Y24" s="10">
        <v>35.799999999999997</v>
      </c>
      <c r="Z24" s="10">
        <v>35.130000000000003</v>
      </c>
      <c r="AA24" s="10">
        <v>35.15</v>
      </c>
      <c r="AB24" s="95">
        <v>8395400</v>
      </c>
      <c r="AC24" s="10">
        <v>35.15</v>
      </c>
      <c r="AD24" s="2">
        <f t="shared" si="0"/>
        <v>0.6699999999999946</v>
      </c>
      <c r="AE24" s="138">
        <f t="shared" si="1"/>
        <v>-1.097355092853125E-2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42731</v>
      </c>
      <c r="X25" s="10">
        <v>35.799999999999997</v>
      </c>
      <c r="Y25" s="10">
        <v>35.93</v>
      </c>
      <c r="Z25" s="10">
        <v>35.5</v>
      </c>
      <c r="AA25" s="10">
        <v>35.54</v>
      </c>
      <c r="AB25" s="95">
        <v>5983700</v>
      </c>
      <c r="AC25" s="10">
        <v>35.54</v>
      </c>
      <c r="AD25" s="2">
        <f t="shared" si="0"/>
        <v>0.42999999999999972</v>
      </c>
      <c r="AE25" s="138">
        <f t="shared" si="1"/>
        <v>-4.2028579434014723E-3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42727</v>
      </c>
      <c r="X26" s="10">
        <v>35.83</v>
      </c>
      <c r="Y26" s="10">
        <v>35.869999999999997</v>
      </c>
      <c r="Z26" s="10">
        <v>35.54</v>
      </c>
      <c r="AA26" s="10">
        <v>35.69</v>
      </c>
      <c r="AB26" s="95">
        <v>9044300</v>
      </c>
      <c r="AC26" s="10">
        <v>35.69</v>
      </c>
      <c r="AD26" s="2">
        <f t="shared" si="0"/>
        <v>0.32999999999999829</v>
      </c>
      <c r="AE26" s="138">
        <f t="shared" si="1"/>
        <v>0</v>
      </c>
    </row>
    <row r="27" spans="1:31" x14ac:dyDescent="0.25">
      <c r="W27" s="133">
        <v>42726</v>
      </c>
      <c r="X27" s="10">
        <v>36.29</v>
      </c>
      <c r="Y27" s="10">
        <v>36.4</v>
      </c>
      <c r="Z27" s="10">
        <v>35.630000000000003</v>
      </c>
      <c r="AA27" s="10">
        <v>35.69</v>
      </c>
      <c r="AB27" s="95">
        <v>9851400</v>
      </c>
      <c r="AC27" s="10">
        <v>35.69</v>
      </c>
      <c r="AD27" s="2">
        <f t="shared" si="0"/>
        <v>0.76999999999999602</v>
      </c>
      <c r="AE27" s="138">
        <f t="shared" si="1"/>
        <v>-2.0043931905546541E-2</v>
      </c>
    </row>
    <row r="28" spans="1:31" x14ac:dyDescent="0.25">
      <c r="W28" s="133">
        <v>42725</v>
      </c>
      <c r="X28" s="10">
        <v>36.5</v>
      </c>
      <c r="Y28" s="10">
        <v>36.69</v>
      </c>
      <c r="Z28" s="10">
        <v>36.35</v>
      </c>
      <c r="AA28" s="10">
        <v>36.42</v>
      </c>
      <c r="AB28" s="95">
        <v>6667900</v>
      </c>
      <c r="AC28" s="10">
        <v>36.42</v>
      </c>
      <c r="AD28" s="2">
        <f t="shared" si="0"/>
        <v>0.33999999999999631</v>
      </c>
      <c r="AE28" s="138">
        <f t="shared" si="1"/>
        <v>-5.1898388418464281E-3</v>
      </c>
    </row>
    <row r="29" spans="1:31" x14ac:dyDescent="0.25">
      <c r="L29" t="s">
        <v>213</v>
      </c>
      <c r="M29" s="2">
        <f>M47+K47-F47</f>
        <v>36.819999999999709</v>
      </c>
      <c r="W29" s="133">
        <v>42724</v>
      </c>
      <c r="X29" s="10">
        <v>36.4</v>
      </c>
      <c r="Y29" s="10">
        <v>36.729999999999997</v>
      </c>
      <c r="Z29" s="10">
        <v>36.229999999999997</v>
      </c>
      <c r="AA29" s="10">
        <v>36.61</v>
      </c>
      <c r="AB29" s="95">
        <v>8769100</v>
      </c>
      <c r="AC29" s="10">
        <v>36.61</v>
      </c>
      <c r="AD29" s="2">
        <f t="shared" si="0"/>
        <v>0.5</v>
      </c>
      <c r="AE29" s="138">
        <f t="shared" si="1"/>
        <v>5.7692307692307487E-3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42723</v>
      </c>
      <c r="X30" s="10">
        <v>36.49</v>
      </c>
      <c r="Y30" s="10">
        <v>36.729999999999997</v>
      </c>
      <c r="Z30" s="10">
        <v>36.15</v>
      </c>
      <c r="AA30" s="10">
        <v>36.4</v>
      </c>
      <c r="AB30" s="95">
        <v>10404200</v>
      </c>
      <c r="AC30" s="10">
        <v>36.4</v>
      </c>
      <c r="AD30" s="2">
        <f t="shared" si="0"/>
        <v>0.57999999999999829</v>
      </c>
      <c r="AE30" s="138">
        <f t="shared" si="1"/>
        <v>8.2485565026124696E-4</v>
      </c>
    </row>
    <row r="31" spans="1:31" x14ac:dyDescent="0.25">
      <c r="A31" s="390" t="s">
        <v>56</v>
      </c>
      <c r="B31" s="662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42720</v>
      </c>
      <c r="X31" s="10">
        <v>36.4</v>
      </c>
      <c r="Y31" s="10">
        <v>36.409999999999997</v>
      </c>
      <c r="Z31" s="10">
        <v>36.1</v>
      </c>
      <c r="AA31" s="10">
        <v>36.369999999999997</v>
      </c>
      <c r="AB31" s="95">
        <v>23566000</v>
      </c>
      <c r="AC31" s="10">
        <v>36.369999999999997</v>
      </c>
      <c r="AD31" s="2">
        <f t="shared" si="0"/>
        <v>0.30999999999999517</v>
      </c>
      <c r="AE31" s="138">
        <f t="shared" si="1"/>
        <v>3.587196467990994E-3</v>
      </c>
    </row>
    <row r="32" spans="1:31" x14ac:dyDescent="0.25">
      <c r="A32" s="391" t="s">
        <v>71</v>
      </c>
      <c r="B32" s="662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42719</v>
      </c>
      <c r="X32" s="10">
        <v>35.869999999999997</v>
      </c>
      <c r="Y32" s="10">
        <v>36.39</v>
      </c>
      <c r="Z32" s="10">
        <v>35.78</v>
      </c>
      <c r="AA32" s="10">
        <v>36.24</v>
      </c>
      <c r="AB32" s="95">
        <v>18154500</v>
      </c>
      <c r="AC32" s="10">
        <v>36.24</v>
      </c>
      <c r="AD32" s="2">
        <f t="shared" si="0"/>
        <v>0.60999999999999943</v>
      </c>
      <c r="AE32" s="138">
        <f t="shared" si="1"/>
        <v>8.0667593880390243E-3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42718</v>
      </c>
      <c r="X33" s="10">
        <v>36.299999999999997</v>
      </c>
      <c r="Y33" s="10">
        <v>36.78</v>
      </c>
      <c r="Z33" s="10">
        <v>35.93</v>
      </c>
      <c r="AA33" s="10">
        <v>35.950000000000003</v>
      </c>
      <c r="AB33" s="95">
        <v>19645800</v>
      </c>
      <c r="AC33" s="10">
        <v>35.950000000000003</v>
      </c>
      <c r="AD33" s="2">
        <f t="shared" si="0"/>
        <v>0.85000000000000142</v>
      </c>
      <c r="AE33" s="138">
        <f t="shared" si="1"/>
        <v>-3.7740899357601609E-2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42717</v>
      </c>
      <c r="X34" s="10">
        <v>37.15</v>
      </c>
      <c r="Y34" s="10">
        <v>37.44</v>
      </c>
      <c r="Z34" s="10">
        <v>36.950000000000003</v>
      </c>
      <c r="AA34" s="10">
        <v>37.36</v>
      </c>
      <c r="AB34" s="95">
        <v>8930200</v>
      </c>
      <c r="AC34" s="10">
        <v>37.36</v>
      </c>
      <c r="AD34" s="2">
        <f t="shared" si="0"/>
        <v>0.48999999999999488</v>
      </c>
      <c r="AE34" s="138">
        <f t="shared" si="1"/>
        <v>7.008086253369239E-3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42716</v>
      </c>
      <c r="X35" s="10">
        <v>37.51</v>
      </c>
      <c r="Y35" s="10">
        <v>37.74</v>
      </c>
      <c r="Z35" s="10">
        <v>37.01</v>
      </c>
      <c r="AA35" s="10">
        <v>37.1</v>
      </c>
      <c r="AB35" s="95">
        <v>15573400</v>
      </c>
      <c r="AC35" s="10">
        <v>37.1</v>
      </c>
      <c r="AD35" s="2">
        <f t="shared" si="0"/>
        <v>0.73000000000000398</v>
      </c>
      <c r="AE35" s="138">
        <f t="shared" si="1"/>
        <v>-1.4869888475836257E-2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42713</v>
      </c>
      <c r="X36" s="10">
        <v>36.409999999999997</v>
      </c>
      <c r="Y36" s="10">
        <v>37.68</v>
      </c>
      <c r="Z36" s="10">
        <v>36.409999999999997</v>
      </c>
      <c r="AA36" s="10">
        <v>37.659999999999997</v>
      </c>
      <c r="AB36" s="95">
        <v>26427100</v>
      </c>
      <c r="AC36" s="10">
        <v>37.659999999999997</v>
      </c>
      <c r="AD36" s="2">
        <f t="shared" si="0"/>
        <v>1.2700000000000031</v>
      </c>
      <c r="AE36" s="138">
        <f t="shared" si="1"/>
        <v>3.4047226798462171E-2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42712</v>
      </c>
      <c r="X37" s="10">
        <v>36.19</v>
      </c>
      <c r="Y37" s="10">
        <v>36.46</v>
      </c>
      <c r="Z37" s="10">
        <v>36.04</v>
      </c>
      <c r="AA37" s="10">
        <v>36.42</v>
      </c>
      <c r="AB37" s="95">
        <v>14442200</v>
      </c>
      <c r="AC37" s="10">
        <v>36.42</v>
      </c>
      <c r="AD37" s="2">
        <f t="shared" si="0"/>
        <v>0.42000000000000171</v>
      </c>
      <c r="AE37" s="138">
        <f t="shared" si="1"/>
        <v>3.3057851239670644E-3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42711</v>
      </c>
      <c r="X38" s="10">
        <v>35.18</v>
      </c>
      <c r="Y38" s="10">
        <v>36.54</v>
      </c>
      <c r="Z38" s="10">
        <v>35.090000000000003</v>
      </c>
      <c r="AA38" s="10">
        <v>36.299999999999997</v>
      </c>
      <c r="AB38" s="95">
        <v>26600700</v>
      </c>
      <c r="AC38" s="10">
        <v>36.299999999999997</v>
      </c>
      <c r="AD38" s="2">
        <f t="shared" si="0"/>
        <v>1.4499999999999957</v>
      </c>
      <c r="AE38" s="138">
        <f t="shared" si="1"/>
        <v>3.5072711719418281E-2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42710</v>
      </c>
      <c r="X39" s="10">
        <v>35.090000000000003</v>
      </c>
      <c r="Y39" s="10">
        <v>35.159999999999997</v>
      </c>
      <c r="Z39" s="10">
        <v>34.909999999999997</v>
      </c>
      <c r="AA39" s="10">
        <v>35.07</v>
      </c>
      <c r="AB39" s="95">
        <v>11786700</v>
      </c>
      <c r="AC39" s="10">
        <v>35.07</v>
      </c>
      <c r="AD39" s="2">
        <f t="shared" si="0"/>
        <v>0.25</v>
      </c>
      <c r="AE39" s="138">
        <f t="shared" si="1"/>
        <v>3.7206639954208143E-3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42709</v>
      </c>
      <c r="X40" s="10">
        <v>35.35</v>
      </c>
      <c r="Y40" s="10">
        <v>35.46</v>
      </c>
      <c r="Z40" s="10">
        <v>34.909999999999997</v>
      </c>
      <c r="AA40" s="10">
        <v>34.94</v>
      </c>
      <c r="AB40" s="95">
        <v>12440400</v>
      </c>
      <c r="AC40" s="10">
        <v>34.94</v>
      </c>
      <c r="AD40" s="2">
        <f t="shared" si="0"/>
        <v>0.55000000000000426</v>
      </c>
      <c r="AE40" s="138" t="e">
        <f t="shared" si="1"/>
        <v>#DIV/0!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6" t="s">
        <v>78</v>
      </c>
      <c r="P41" s="636"/>
      <c r="W41" s="133">
        <v>42709</v>
      </c>
      <c r="X41" s="10" t="s">
        <v>188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39.754000000000005</v>
      </c>
      <c r="Q42" s="2"/>
      <c r="T42" s="91" t="s">
        <v>113</v>
      </c>
      <c r="W42" s="133">
        <v>42706</v>
      </c>
      <c r="X42" s="10">
        <v>36.25</v>
      </c>
      <c r="Y42" s="10">
        <v>36.299999999999997</v>
      </c>
      <c r="Z42" s="10">
        <v>35.299999999999997</v>
      </c>
      <c r="AA42" s="10">
        <v>35.409999999999997</v>
      </c>
      <c r="AB42" s="95">
        <v>22753400</v>
      </c>
      <c r="AC42" s="10">
        <v>35.03</v>
      </c>
      <c r="AD42" s="2">
        <f t="shared" si="0"/>
        <v>1</v>
      </c>
      <c r="AE42" s="138">
        <f t="shared" si="1"/>
        <v>-2.802441731409544E-2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39.392600000000002</v>
      </c>
      <c r="Q43" s="2"/>
      <c r="T43" s="161" t="s">
        <v>98</v>
      </c>
      <c r="U43" s="161">
        <v>36.61</v>
      </c>
      <c r="W43" s="133">
        <v>42705</v>
      </c>
      <c r="X43" s="10">
        <v>34.81</v>
      </c>
      <c r="Y43" s="10">
        <v>36.659999999999997</v>
      </c>
      <c r="Z43" s="10">
        <v>34.79</v>
      </c>
      <c r="AA43" s="10">
        <v>36.43</v>
      </c>
      <c r="AB43" s="95">
        <v>37092300</v>
      </c>
      <c r="AC43" s="10">
        <v>36.04</v>
      </c>
      <c r="AD43" s="2">
        <f t="shared" si="0"/>
        <v>1.8699999999999974</v>
      </c>
      <c r="AE43" s="138">
        <f t="shared" si="1"/>
        <v>5.5035128805620781E-2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39.031200000000005</v>
      </c>
      <c r="Q44" s="2"/>
      <c r="T44" s="10" t="s">
        <v>99</v>
      </c>
      <c r="U44" s="10">
        <v>36.68</v>
      </c>
      <c r="W44" s="133">
        <v>42704</v>
      </c>
      <c r="X44" s="10">
        <v>34.700000000000003</v>
      </c>
      <c r="Y44" s="10">
        <v>34.979999999999997</v>
      </c>
      <c r="Z44" s="10">
        <v>34.450000000000003</v>
      </c>
      <c r="AA44" s="10">
        <v>34.53</v>
      </c>
      <c r="AB44" s="95">
        <v>15681700</v>
      </c>
      <c r="AC44" s="10">
        <v>34.159999999999997</v>
      </c>
      <c r="AD44" s="2">
        <f t="shared" si="0"/>
        <v>0.52999999999999403</v>
      </c>
      <c r="AE44" s="138">
        <f t="shared" si="1"/>
        <v>-1.1695906432750425E-3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38.669800000000002</v>
      </c>
      <c r="Q45" s="2"/>
      <c r="T45" s="10" t="s">
        <v>100</v>
      </c>
      <c r="U45" s="10" t="s">
        <v>129</v>
      </c>
      <c r="W45" s="133">
        <v>42703</v>
      </c>
      <c r="X45" s="10">
        <v>34.03</v>
      </c>
      <c r="Y45" s="10">
        <v>34.58</v>
      </c>
      <c r="Z45" s="10">
        <v>33.86</v>
      </c>
      <c r="AA45" s="10">
        <v>34.57</v>
      </c>
      <c r="AB45" s="95">
        <v>12610000</v>
      </c>
      <c r="AC45" s="10">
        <v>34.200000000000003</v>
      </c>
      <c r="AD45" s="2">
        <f t="shared" si="0"/>
        <v>0.71999999999999886</v>
      </c>
      <c r="AE45" s="138">
        <f t="shared" si="1"/>
        <v>1.5439429928741255E-2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38.308400000000006</v>
      </c>
      <c r="Q46" s="2"/>
      <c r="T46" s="10" t="s">
        <v>101</v>
      </c>
      <c r="U46" s="10" t="s">
        <v>129</v>
      </c>
      <c r="W46" s="133">
        <v>42702</v>
      </c>
      <c r="X46" s="10">
        <v>34.35</v>
      </c>
      <c r="Y46" s="10">
        <v>34.380000000000003</v>
      </c>
      <c r="Z46" s="10">
        <v>33.96</v>
      </c>
      <c r="AA46" s="10">
        <v>34.049999999999997</v>
      </c>
      <c r="AB46" s="95">
        <v>11516600</v>
      </c>
      <c r="AC46" s="10">
        <v>33.68</v>
      </c>
      <c r="AD46" s="2">
        <f t="shared" si="0"/>
        <v>0.42000000000000171</v>
      </c>
      <c r="AE46" s="138">
        <f t="shared" si="1"/>
        <v>-5.9031877213696626E-3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37.947000000000003</v>
      </c>
      <c r="Q47" s="2"/>
      <c r="T47" s="10" t="s">
        <v>102</v>
      </c>
      <c r="U47" s="10">
        <v>38.450000000000003</v>
      </c>
      <c r="W47" s="133">
        <v>42699</v>
      </c>
      <c r="X47" s="10">
        <v>34</v>
      </c>
      <c r="Y47" s="10">
        <v>34.32</v>
      </c>
      <c r="Z47" s="10">
        <v>33.93</v>
      </c>
      <c r="AA47" s="10">
        <v>34.25</v>
      </c>
      <c r="AB47" s="95">
        <v>5317700</v>
      </c>
      <c r="AC47" s="10">
        <v>33.880000000000003</v>
      </c>
      <c r="AD47" s="2">
        <f t="shared" si="0"/>
        <v>0.39000000000000057</v>
      </c>
      <c r="AE47" s="138">
        <f t="shared" si="1"/>
        <v>1.1343283582089692E-2</v>
      </c>
    </row>
    <row r="48" spans="1:31" x14ac:dyDescent="0.25">
      <c r="O48" s="83">
        <v>1.04</v>
      </c>
      <c r="P48" s="83">
        <f t="shared" si="2"/>
        <v>37.585599999999999</v>
      </c>
      <c r="Q48" s="2"/>
      <c r="T48" s="10" t="s">
        <v>103</v>
      </c>
      <c r="U48" s="10">
        <v>1.67605</v>
      </c>
      <c r="W48" s="133">
        <v>42697</v>
      </c>
      <c r="X48" s="10">
        <v>33.74</v>
      </c>
      <c r="Y48" s="10">
        <v>33.99</v>
      </c>
      <c r="Z48" s="10">
        <v>33.69</v>
      </c>
      <c r="AA48" s="10">
        <v>33.86</v>
      </c>
      <c r="AB48" s="95">
        <v>8708800</v>
      </c>
      <c r="AC48" s="10">
        <v>33.5</v>
      </c>
      <c r="AD48" s="2">
        <f t="shared" si="0"/>
        <v>0.30000000000000426</v>
      </c>
      <c r="AE48" s="138">
        <f t="shared" si="1"/>
        <v>1.494768310911665E-3</v>
      </c>
    </row>
    <row r="49" spans="15:31" x14ac:dyDescent="0.25">
      <c r="O49" s="83">
        <v>1.03</v>
      </c>
      <c r="P49" s="83">
        <f t="shared" si="2"/>
        <v>37.224200000000003</v>
      </c>
      <c r="Q49" s="2"/>
      <c r="T49" s="10" t="s">
        <v>104</v>
      </c>
      <c r="U49" s="10" t="s">
        <v>399</v>
      </c>
      <c r="W49" s="133">
        <v>42696</v>
      </c>
      <c r="X49" s="10">
        <v>32.82</v>
      </c>
      <c r="Y49" s="10">
        <v>33.82</v>
      </c>
      <c r="Z49" s="10">
        <v>32.770000000000003</v>
      </c>
      <c r="AA49" s="10">
        <v>33.81</v>
      </c>
      <c r="AB49" s="95">
        <v>12283800</v>
      </c>
      <c r="AC49" s="10">
        <v>33.450000000000003</v>
      </c>
      <c r="AD49" s="2">
        <f t="shared" si="0"/>
        <v>1.0499999999999972</v>
      </c>
      <c r="AE49" s="138">
        <f t="shared" si="1"/>
        <v>2.4188609920392068E-2</v>
      </c>
    </row>
    <row r="50" spans="15:31" x14ac:dyDescent="0.25">
      <c r="O50" s="83">
        <v>1.02</v>
      </c>
      <c r="P50" s="83">
        <f t="shared" si="2"/>
        <v>36.8628</v>
      </c>
      <c r="Q50" s="2"/>
      <c r="T50" s="10"/>
      <c r="U50" s="10"/>
      <c r="W50" s="133">
        <v>42695</v>
      </c>
      <c r="X50" s="10">
        <v>33.229999999999997</v>
      </c>
      <c r="Y50" s="10">
        <v>33.28</v>
      </c>
      <c r="Z50" s="10">
        <v>32.979999999999997</v>
      </c>
      <c r="AA50" s="10">
        <v>33.01</v>
      </c>
      <c r="AB50" s="95">
        <v>11667100</v>
      </c>
      <c r="AC50" s="10">
        <v>32.659999999999997</v>
      </c>
      <c r="AD50" s="2">
        <f t="shared" si="0"/>
        <v>0.30000000000000426</v>
      </c>
      <c r="AE50" s="138">
        <f t="shared" si="1"/>
        <v>3.0627871362942649E-4</v>
      </c>
    </row>
    <row r="51" spans="15:31" x14ac:dyDescent="0.25">
      <c r="O51" s="83">
        <v>1.01</v>
      </c>
      <c r="P51" s="83">
        <f t="shared" si="2"/>
        <v>36.501400000000004</v>
      </c>
      <c r="Q51" s="2"/>
      <c r="T51" s="10" t="s">
        <v>105</v>
      </c>
      <c r="U51" s="10" t="s">
        <v>673</v>
      </c>
      <c r="W51" s="133">
        <v>42692</v>
      </c>
      <c r="X51" s="10">
        <v>33.4</v>
      </c>
      <c r="Y51" s="10">
        <v>33.42</v>
      </c>
      <c r="Z51" s="10">
        <v>32.96</v>
      </c>
      <c r="AA51" s="10">
        <v>33</v>
      </c>
      <c r="AB51" s="95">
        <v>8617200</v>
      </c>
      <c r="AC51" s="10">
        <v>32.65</v>
      </c>
      <c r="AD51" s="2">
        <f t="shared" si="0"/>
        <v>0.46000000000000085</v>
      </c>
      <c r="AE51" s="138">
        <f t="shared" si="1"/>
        <v>-1.2401693889897314E-2</v>
      </c>
    </row>
    <row r="52" spans="15:31" x14ac:dyDescent="0.25">
      <c r="O52" s="83">
        <v>1</v>
      </c>
      <c r="P52" s="83">
        <f t="shared" si="2"/>
        <v>36.14</v>
      </c>
      <c r="Q52" s="2"/>
      <c r="T52" s="10" t="s">
        <v>106</v>
      </c>
      <c r="U52" s="10" t="s">
        <v>460</v>
      </c>
      <c r="W52" s="133">
        <v>42691</v>
      </c>
      <c r="X52" s="10">
        <v>32.97</v>
      </c>
      <c r="Y52" s="10">
        <v>33.44</v>
      </c>
      <c r="Z52" s="10">
        <v>32.75</v>
      </c>
      <c r="AA52" s="10">
        <v>33.42</v>
      </c>
      <c r="AB52" s="95">
        <v>11728600</v>
      </c>
      <c r="AC52" s="10">
        <v>33.06</v>
      </c>
      <c r="AD52" s="2">
        <f t="shared" si="0"/>
        <v>0.68999999999999773</v>
      </c>
      <c r="AE52" s="138">
        <f t="shared" si="1"/>
        <v>5.7803468208093012E-3</v>
      </c>
    </row>
    <row r="53" spans="15:31" x14ac:dyDescent="0.25">
      <c r="O53" s="83">
        <v>0.99</v>
      </c>
      <c r="P53" s="83">
        <f t="shared" si="2"/>
        <v>35.778599999999997</v>
      </c>
      <c r="Q53" s="2"/>
      <c r="T53" s="10" t="s">
        <v>107</v>
      </c>
      <c r="U53" s="95">
        <v>13743386</v>
      </c>
      <c r="W53" s="133">
        <v>42690</v>
      </c>
      <c r="X53" s="10">
        <v>33.36</v>
      </c>
      <c r="Y53" s="10">
        <v>33.36</v>
      </c>
      <c r="Z53" s="10">
        <v>33.07</v>
      </c>
      <c r="AA53" s="10">
        <v>33.229999999999997</v>
      </c>
      <c r="AB53" s="95">
        <v>8821300</v>
      </c>
      <c r="AC53" s="10">
        <v>32.869999999999997</v>
      </c>
      <c r="AD53" s="2">
        <f t="shared" si="0"/>
        <v>0.28999999999999915</v>
      </c>
      <c r="AE53" s="138">
        <f t="shared" si="1"/>
        <v>-6.0477774417901919E-3</v>
      </c>
    </row>
    <row r="54" spans="15:31" x14ac:dyDescent="0.25">
      <c r="O54" s="83">
        <v>0.98</v>
      </c>
      <c r="P54" s="83">
        <f t="shared" si="2"/>
        <v>35.417200000000001</v>
      </c>
      <c r="Q54" s="2"/>
      <c r="T54" s="10" t="s">
        <v>110</v>
      </c>
      <c r="U54" s="95">
        <v>14712800</v>
      </c>
      <c r="W54" s="133">
        <v>42689</v>
      </c>
      <c r="X54" s="10">
        <v>33.299999999999997</v>
      </c>
      <c r="Y54" s="10">
        <v>33.6</v>
      </c>
      <c r="Z54" s="10">
        <v>33.1</v>
      </c>
      <c r="AA54" s="10">
        <v>33.43</v>
      </c>
      <c r="AB54" s="95">
        <v>10906600</v>
      </c>
      <c r="AC54" s="10">
        <v>33.07</v>
      </c>
      <c r="AD54" s="2">
        <f t="shared" si="0"/>
        <v>0.5</v>
      </c>
      <c r="AE54" s="138">
        <f t="shared" si="1"/>
        <v>4.5565006075334313E-3</v>
      </c>
    </row>
    <row r="55" spans="15:31" x14ac:dyDescent="0.25">
      <c r="O55" s="83">
        <v>0.97</v>
      </c>
      <c r="P55" s="83">
        <f t="shared" si="2"/>
        <v>35.055799999999998</v>
      </c>
      <c r="T55" s="10" t="s">
        <v>108</v>
      </c>
      <c r="U55" s="10" t="s">
        <v>674</v>
      </c>
      <c r="W55" s="133">
        <v>42688</v>
      </c>
      <c r="X55" s="10">
        <v>33.9</v>
      </c>
      <c r="Y55" s="10">
        <v>34.42</v>
      </c>
      <c r="Z55" s="10">
        <v>33.049999999999997</v>
      </c>
      <c r="AA55" s="10">
        <v>33.28</v>
      </c>
      <c r="AB55" s="95">
        <v>20214700</v>
      </c>
      <c r="AC55" s="10">
        <v>32.92</v>
      </c>
      <c r="AD55" s="2">
        <f t="shared" si="0"/>
        <v>1.3700000000000045</v>
      </c>
      <c r="AE55" s="138">
        <f t="shared" si="1"/>
        <v>-2.1693907875185658E-2</v>
      </c>
    </row>
    <row r="56" spans="15:31" x14ac:dyDescent="0.25">
      <c r="O56" s="83">
        <v>0.96</v>
      </c>
      <c r="P56" s="83">
        <f t="shared" si="2"/>
        <v>34.694400000000002</v>
      </c>
      <c r="T56" s="10" t="s">
        <v>111</v>
      </c>
      <c r="U56" s="10">
        <v>4.13</v>
      </c>
      <c r="W56" s="133">
        <v>42685</v>
      </c>
      <c r="X56" s="10">
        <v>32.49</v>
      </c>
      <c r="Y56" s="10">
        <v>34.28</v>
      </c>
      <c r="Z56" s="10">
        <v>32.380000000000003</v>
      </c>
      <c r="AA56" s="10">
        <v>34.020000000000003</v>
      </c>
      <c r="AB56" s="95">
        <v>32896900</v>
      </c>
      <c r="AC56" s="10">
        <v>33.65</v>
      </c>
      <c r="AD56" s="2">
        <f t="shared" si="0"/>
        <v>1.8999999999999986</v>
      </c>
      <c r="AE56" s="138">
        <f t="shared" si="1"/>
        <v>3.922174181593574E-2</v>
      </c>
    </row>
    <row r="57" spans="15:31" x14ac:dyDescent="0.25">
      <c r="O57" s="83">
        <v>0.95</v>
      </c>
      <c r="P57" s="83">
        <f t="shared" si="2"/>
        <v>34.332999999999998</v>
      </c>
      <c r="T57" s="10" t="s">
        <v>112</v>
      </c>
      <c r="U57" s="10">
        <v>8.76</v>
      </c>
      <c r="W57" s="133">
        <v>42684</v>
      </c>
      <c r="X57" s="10">
        <v>30.93</v>
      </c>
      <c r="Y57" s="10">
        <v>32.83</v>
      </c>
      <c r="Z57" s="10">
        <v>30.91</v>
      </c>
      <c r="AA57" s="10">
        <v>32.729999999999997</v>
      </c>
      <c r="AB57" s="95">
        <v>27811100</v>
      </c>
      <c r="AC57" s="10">
        <v>32.380000000000003</v>
      </c>
      <c r="AD57" s="2">
        <f t="shared" si="0"/>
        <v>1.9199999999999982</v>
      </c>
      <c r="AE57" s="138">
        <f t="shared" si="1"/>
        <v>5.7133529219719259E-2</v>
      </c>
    </row>
    <row r="58" spans="15:31" x14ac:dyDescent="0.25">
      <c r="O58" s="83">
        <v>0.94</v>
      </c>
      <c r="P58" s="83">
        <f t="shared" si="2"/>
        <v>33.971599999999995</v>
      </c>
      <c r="T58" s="10" t="s">
        <v>109</v>
      </c>
      <c r="U58" s="10" t="s">
        <v>675</v>
      </c>
      <c r="W58" s="133">
        <v>42683</v>
      </c>
      <c r="X58" s="10">
        <v>30.91</v>
      </c>
      <c r="Y58" s="10">
        <v>31.15</v>
      </c>
      <c r="Z58" s="10">
        <v>30.21</v>
      </c>
      <c r="AA58" s="10">
        <v>30.96</v>
      </c>
      <c r="AB58" s="95">
        <v>38594400</v>
      </c>
      <c r="AC58" s="10">
        <v>30.63</v>
      </c>
      <c r="AD58" s="2">
        <f t="shared" si="0"/>
        <v>0.93999999999999773</v>
      </c>
      <c r="AE58" s="138">
        <f t="shared" si="1"/>
        <v>-2.4211532335138619E-2</v>
      </c>
    </row>
    <row r="59" spans="15:31" x14ac:dyDescent="0.25">
      <c r="O59" s="83">
        <v>0.93</v>
      </c>
      <c r="P59" s="83">
        <f t="shared" si="2"/>
        <v>33.610199999999999</v>
      </c>
      <c r="W59" s="133">
        <v>42682</v>
      </c>
      <c r="X59" s="10">
        <v>31.9</v>
      </c>
      <c r="Y59" s="10">
        <v>31.97</v>
      </c>
      <c r="Z59" s="10">
        <v>31.41</v>
      </c>
      <c r="AA59" s="10">
        <v>31.73</v>
      </c>
      <c r="AB59" s="95">
        <v>10357100</v>
      </c>
      <c r="AC59" s="10">
        <v>31.39</v>
      </c>
      <c r="AD59" s="2">
        <f t="shared" si="0"/>
        <v>0.55999999999999872</v>
      </c>
      <c r="AE59" s="138">
        <f t="shared" si="1"/>
        <v>-9.1540404040403311E-3</v>
      </c>
    </row>
    <row r="60" spans="15:31" x14ac:dyDescent="0.25">
      <c r="O60" s="83">
        <v>0.92</v>
      </c>
      <c r="P60" s="83">
        <f t="shared" si="2"/>
        <v>33.248800000000003</v>
      </c>
      <c r="W60" s="133">
        <v>42681</v>
      </c>
      <c r="X60" s="10">
        <v>31.58</v>
      </c>
      <c r="Y60" s="10">
        <v>32.15</v>
      </c>
      <c r="Z60" s="10">
        <v>31.54</v>
      </c>
      <c r="AA60" s="10">
        <v>32.020000000000003</v>
      </c>
      <c r="AB60" s="95">
        <v>13560200</v>
      </c>
      <c r="AC60" s="10">
        <v>31.68</v>
      </c>
      <c r="AD60" s="2">
        <f t="shared" si="0"/>
        <v>0.60999999999999943</v>
      </c>
      <c r="AE60" s="138">
        <f t="shared" si="1"/>
        <v>2.7570548167369591E-2</v>
      </c>
    </row>
    <row r="61" spans="15:31" x14ac:dyDescent="0.25">
      <c r="O61" s="83">
        <v>0.91</v>
      </c>
      <c r="P61" s="83">
        <f t="shared" si="2"/>
        <v>32.8874</v>
      </c>
      <c r="W61" s="133">
        <v>42678</v>
      </c>
      <c r="X61" s="10">
        <v>31</v>
      </c>
      <c r="Y61" s="10">
        <v>31.54</v>
      </c>
      <c r="Z61" s="10">
        <v>30.94</v>
      </c>
      <c r="AA61" s="10">
        <v>31.16</v>
      </c>
      <c r="AB61" s="95">
        <v>12770800</v>
      </c>
      <c r="AC61" s="10">
        <v>30.83</v>
      </c>
      <c r="AD61" s="2">
        <f t="shared" si="0"/>
        <v>0.59999999999999787</v>
      </c>
      <c r="AE61" s="138">
        <f t="shared" si="1"/>
        <v>2.927781392322748E-3</v>
      </c>
    </row>
    <row r="62" spans="15:31" x14ac:dyDescent="0.25">
      <c r="O62" s="83">
        <v>0.9</v>
      </c>
      <c r="P62" s="83">
        <f t="shared" si="2"/>
        <v>32.526000000000003</v>
      </c>
      <c r="W62" s="133">
        <v>42677</v>
      </c>
      <c r="X62" s="10">
        <v>31.45</v>
      </c>
      <c r="Y62" s="10">
        <v>31.64</v>
      </c>
      <c r="Z62" s="10">
        <v>30.95</v>
      </c>
      <c r="AA62" s="10">
        <v>31.07</v>
      </c>
      <c r="AB62" s="95">
        <v>13720100</v>
      </c>
      <c r="AC62" s="10">
        <v>30.74</v>
      </c>
      <c r="AD62" s="2">
        <f t="shared" si="0"/>
        <v>0.69000000000000128</v>
      </c>
      <c r="AE62" s="138">
        <f t="shared" si="1"/>
        <v>-1.1893281902925157E-2</v>
      </c>
    </row>
    <row r="63" spans="15:31" x14ac:dyDescent="0.25">
      <c r="W63" s="133">
        <v>42676</v>
      </c>
      <c r="X63" s="10">
        <v>31.33</v>
      </c>
      <c r="Y63" s="10">
        <v>31.72</v>
      </c>
      <c r="Z63" s="10">
        <v>31.31</v>
      </c>
      <c r="AA63" s="10">
        <v>31.45</v>
      </c>
      <c r="AB63" s="95">
        <v>11763100</v>
      </c>
      <c r="AC63" s="10">
        <v>31.11</v>
      </c>
      <c r="AD63" s="2">
        <f t="shared" si="0"/>
        <v>0.41000000000000014</v>
      </c>
      <c r="AE63" s="138">
        <f t="shared" si="1"/>
        <v>-9.633911368015502E-4</v>
      </c>
    </row>
    <row r="64" spans="15:31" x14ac:dyDescent="0.25">
      <c r="W64" s="133">
        <v>42675</v>
      </c>
      <c r="X64" s="10">
        <v>31.7</v>
      </c>
      <c r="Y64" s="10">
        <v>32.08</v>
      </c>
      <c r="Z64" s="10">
        <v>31.19</v>
      </c>
      <c r="AA64" s="10">
        <v>31.48</v>
      </c>
      <c r="AB64" s="95">
        <v>14668300</v>
      </c>
      <c r="AC64" s="10">
        <v>31.14</v>
      </c>
      <c r="AD64" s="2">
        <f t="shared" si="0"/>
        <v>0.88999999999999702</v>
      </c>
      <c r="AE64" s="138">
        <f t="shared" si="1"/>
        <v>-3.8387715930902067E-3</v>
      </c>
    </row>
    <row r="65" spans="23:31" x14ac:dyDescent="0.25">
      <c r="W65" s="133">
        <v>42674</v>
      </c>
      <c r="X65" s="10">
        <v>31.42</v>
      </c>
      <c r="Y65" s="10">
        <v>31.65</v>
      </c>
      <c r="Z65" s="10">
        <v>31.35</v>
      </c>
      <c r="AA65" s="10">
        <v>31.6</v>
      </c>
      <c r="AB65" s="95">
        <v>7954100</v>
      </c>
      <c r="AC65" s="10">
        <v>31.26</v>
      </c>
      <c r="AD65" s="2">
        <f t="shared" si="0"/>
        <v>0.29999999999999716</v>
      </c>
      <c r="AE65" s="138">
        <f t="shared" si="1"/>
        <v>9.0380890897352462E-3</v>
      </c>
    </row>
    <row r="66" spans="23:31" x14ac:dyDescent="0.25">
      <c r="W66" s="133">
        <v>42671</v>
      </c>
      <c r="X66" s="10">
        <v>31.33</v>
      </c>
      <c r="Y66" s="10">
        <v>31.76</v>
      </c>
      <c r="Z66" s="10">
        <v>31.22</v>
      </c>
      <c r="AA66" s="10">
        <v>31.32</v>
      </c>
      <c r="AB66" s="95">
        <v>10571600</v>
      </c>
      <c r="AC66" s="10">
        <v>30.98</v>
      </c>
      <c r="AD66" s="2">
        <f t="shared" si="0"/>
        <v>0.5400000000000027</v>
      </c>
      <c r="AE66" s="138">
        <f t="shared" si="1"/>
        <v>-3.2268473701191347E-4</v>
      </c>
    </row>
    <row r="67" spans="23:31" x14ac:dyDescent="0.25">
      <c r="W67" s="133">
        <v>42670</v>
      </c>
      <c r="X67" s="10">
        <v>31.75</v>
      </c>
      <c r="Y67" s="10">
        <v>31.78</v>
      </c>
      <c r="Z67" s="10">
        <v>31.19</v>
      </c>
      <c r="AA67" s="10">
        <v>31.33</v>
      </c>
      <c r="AB67" s="95">
        <v>20653600</v>
      </c>
      <c r="AC67" s="10">
        <v>30.99</v>
      </c>
      <c r="AD67" s="2">
        <f>Y67-Z67</f>
        <v>0.58999999999999986</v>
      </c>
      <c r="AE67" s="138">
        <f>AC67/AC68-1</f>
        <v>-8.0025608194622677E-3</v>
      </c>
    </row>
    <row r="68" spans="23:31" x14ac:dyDescent="0.25">
      <c r="W68" s="133">
        <v>42669</v>
      </c>
      <c r="X68" s="10">
        <v>31.22</v>
      </c>
      <c r="Y68" s="10">
        <v>31.74</v>
      </c>
      <c r="Z68" s="10">
        <v>31.12</v>
      </c>
      <c r="AA68" s="10">
        <v>31.58</v>
      </c>
      <c r="AB68" s="95">
        <v>14955800</v>
      </c>
      <c r="AC68" s="10">
        <v>31.24</v>
      </c>
      <c r="AD68" s="2">
        <f>Y68-Z68</f>
        <v>0.61999999999999744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9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9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42766</v>
      </c>
      <c r="X2" s="10">
        <v>146.65</v>
      </c>
      <c r="Y2" s="10">
        <v>152.5</v>
      </c>
      <c r="Z2" s="10">
        <v>146.08000000000001</v>
      </c>
      <c r="AA2" s="10">
        <v>152.38999999999999</v>
      </c>
      <c r="AB2" s="95">
        <v>5329200</v>
      </c>
      <c r="AC2" s="10">
        <v>152.38999999999999</v>
      </c>
      <c r="AD2" s="2"/>
      <c r="AE2" s="138"/>
      <c r="AP2" t="s">
        <v>161</v>
      </c>
    </row>
    <row r="3" spans="1:43" x14ac:dyDescent="0.25">
      <c r="A3" s="23" t="s">
        <v>71</v>
      </c>
      <c r="B3" s="503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9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42765</v>
      </c>
      <c r="X3" s="10">
        <v>145.53</v>
      </c>
      <c r="Y3" s="10">
        <v>145.56</v>
      </c>
      <c r="Z3" s="10">
        <v>142.66</v>
      </c>
      <c r="AA3" s="10">
        <v>143.29</v>
      </c>
      <c r="AB3" s="95">
        <v>3153400</v>
      </c>
      <c r="AC3" s="10">
        <v>143.29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152.94</v>
      </c>
      <c r="R4" s="505">
        <v>3.5999999999999999E-3</v>
      </c>
      <c r="W4" s="133">
        <v>42762</v>
      </c>
      <c r="X4" s="10">
        <v>144.01</v>
      </c>
      <c r="Y4" s="10">
        <v>145.86000000000001</v>
      </c>
      <c r="Z4" s="10">
        <v>143.76</v>
      </c>
      <c r="AA4" s="10">
        <v>145.44999999999999</v>
      </c>
      <c r="AB4" s="95">
        <v>2051800</v>
      </c>
      <c r="AC4" s="10">
        <v>145.44999999999999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1529.4</v>
      </c>
      <c r="W5" s="133">
        <v>42761</v>
      </c>
      <c r="X5" s="10">
        <v>142.52000000000001</v>
      </c>
      <c r="Y5" s="10">
        <v>143.47</v>
      </c>
      <c r="Z5" s="10">
        <v>141.97</v>
      </c>
      <c r="AA5" s="10">
        <v>143.1</v>
      </c>
      <c r="AB5" s="95">
        <v>2934000</v>
      </c>
      <c r="AC5" s="10">
        <v>143.1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42760</v>
      </c>
      <c r="X6" s="10">
        <v>141.5</v>
      </c>
      <c r="Y6" s="10">
        <v>143.02000000000001</v>
      </c>
      <c r="Z6" s="10">
        <v>140.77000000000001</v>
      </c>
      <c r="AA6" s="10">
        <v>142.43</v>
      </c>
      <c r="AB6" s="95">
        <v>2223700</v>
      </c>
      <c r="AC6" s="10">
        <v>142.43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416.01</v>
      </c>
      <c r="R7" s="30">
        <v>42800</v>
      </c>
      <c r="W7" s="133">
        <v>42759</v>
      </c>
      <c r="X7" s="10">
        <v>143.22999999999999</v>
      </c>
      <c r="Y7" s="10">
        <v>143.66</v>
      </c>
      <c r="Z7" s="10">
        <v>140</v>
      </c>
      <c r="AA7" s="10">
        <v>140.97999999999999</v>
      </c>
      <c r="AB7" s="95">
        <v>2983000</v>
      </c>
      <c r="AC7" s="10">
        <v>140.97999999999999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244.53999999999996</v>
      </c>
      <c r="W8" s="133">
        <v>42758</v>
      </c>
      <c r="X8" s="10">
        <v>143.16</v>
      </c>
      <c r="Y8" s="10">
        <v>144.41999999999999</v>
      </c>
      <c r="Z8" s="10">
        <v>142.57</v>
      </c>
      <c r="AA8" s="10">
        <v>142.79</v>
      </c>
      <c r="AB8" s="95">
        <v>1496100</v>
      </c>
      <c r="AC8" s="10">
        <v>142.79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0.19032423766013412</v>
      </c>
      <c r="W9" s="133">
        <v>42755</v>
      </c>
      <c r="X9" s="10">
        <v>144.91</v>
      </c>
      <c r="Y9" s="10">
        <v>145.13999999999999</v>
      </c>
      <c r="Z9" s="10">
        <v>143.32</v>
      </c>
      <c r="AA9" s="10">
        <v>143.51</v>
      </c>
      <c r="AB9" s="95">
        <v>1710000</v>
      </c>
      <c r="AC9" s="10">
        <v>143.51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42754</v>
      </c>
      <c r="X10" s="10">
        <v>144.38</v>
      </c>
      <c r="Y10" s="10">
        <v>144.72</v>
      </c>
      <c r="Z10" s="10">
        <v>143.44</v>
      </c>
      <c r="AA10" s="10">
        <v>144.32</v>
      </c>
      <c r="AB10" s="95">
        <v>1435900</v>
      </c>
      <c r="AC10" s="10">
        <v>144.32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4.1999999999999997E-3</v>
      </c>
      <c r="W11" s="133">
        <v>42753</v>
      </c>
      <c r="X11" s="10">
        <v>145.84</v>
      </c>
      <c r="Y11" s="10">
        <v>146</v>
      </c>
      <c r="Z11" s="10">
        <v>143.56</v>
      </c>
      <c r="AA11" s="10">
        <v>144.66</v>
      </c>
      <c r="AB11" s="95">
        <v>1358400</v>
      </c>
      <c r="AC11" s="10">
        <v>144.66</v>
      </c>
      <c r="AD11" s="2"/>
      <c r="AE11" s="138"/>
    </row>
    <row r="12" spans="1:43" x14ac:dyDescent="0.25">
      <c r="W12" s="133">
        <v>42752</v>
      </c>
      <c r="X12" s="10">
        <v>145.66999999999999</v>
      </c>
      <c r="Y12" s="10">
        <v>145.87</v>
      </c>
      <c r="Z12" s="10">
        <v>144.55000000000001</v>
      </c>
      <c r="AA12" s="10">
        <v>145.05000000000001</v>
      </c>
      <c r="AB12" s="95">
        <v>1649300</v>
      </c>
      <c r="AC12" s="10">
        <v>145.05000000000001</v>
      </c>
      <c r="AD12" s="2"/>
      <c r="AE12" s="138"/>
    </row>
    <row r="13" spans="1:43" x14ac:dyDescent="0.25">
      <c r="W13" s="133">
        <v>42748</v>
      </c>
      <c r="X13" s="10">
        <v>146.09</v>
      </c>
      <c r="Y13" s="10">
        <v>147.03</v>
      </c>
      <c r="Z13" s="10">
        <v>145.52000000000001</v>
      </c>
      <c r="AA13" s="10">
        <v>146.29</v>
      </c>
      <c r="AB13" s="95">
        <v>1839600</v>
      </c>
      <c r="AC13" s="10">
        <v>146.29</v>
      </c>
      <c r="AD13" s="2"/>
      <c r="AE13" s="138"/>
    </row>
    <row r="14" spans="1:43" x14ac:dyDescent="0.25">
      <c r="W14" s="133">
        <v>42747</v>
      </c>
      <c r="X14" s="10">
        <v>146.18</v>
      </c>
      <c r="Y14" s="10">
        <v>146.99</v>
      </c>
      <c r="Z14" s="10">
        <v>145.13</v>
      </c>
      <c r="AA14" s="10">
        <v>145.97</v>
      </c>
      <c r="AB14" s="95">
        <v>2237300</v>
      </c>
      <c r="AC14" s="10">
        <v>145.97</v>
      </c>
      <c r="AD14" s="2"/>
      <c r="AE14" s="138"/>
    </row>
    <row r="15" spans="1:43" x14ac:dyDescent="0.25">
      <c r="W15" s="133">
        <v>42746</v>
      </c>
      <c r="X15" s="10">
        <v>147.79</v>
      </c>
      <c r="Y15" s="10">
        <v>148.33000000000001</v>
      </c>
      <c r="Z15" s="10">
        <v>143.87</v>
      </c>
      <c r="AA15" s="10">
        <v>146.22</v>
      </c>
      <c r="AB15" s="95">
        <v>2760300</v>
      </c>
      <c r="AC15" s="10">
        <v>146.22</v>
      </c>
      <c r="AD15" s="2"/>
      <c r="AE15" s="138"/>
    </row>
    <row r="16" spans="1:43" x14ac:dyDescent="0.25">
      <c r="W16" s="133">
        <v>42745</v>
      </c>
      <c r="X16" s="10">
        <v>147.80000000000001</v>
      </c>
      <c r="Y16" s="10">
        <v>149.32</v>
      </c>
      <c r="Z16" s="10">
        <v>147.30000000000001</v>
      </c>
      <c r="AA16" s="10">
        <v>147.78</v>
      </c>
      <c r="AB16" s="95">
        <v>1804700</v>
      </c>
      <c r="AC16" s="10">
        <v>147.78</v>
      </c>
      <c r="AD16" s="2"/>
      <c r="AE16" s="138"/>
    </row>
    <row r="17" spans="1:31" x14ac:dyDescent="0.25">
      <c r="W17" s="133">
        <v>42744</v>
      </c>
      <c r="X17" s="10">
        <v>147.01</v>
      </c>
      <c r="Y17" s="10">
        <v>148.63999999999999</v>
      </c>
      <c r="Z17" s="10">
        <v>147.01</v>
      </c>
      <c r="AA17" s="10">
        <v>147.49</v>
      </c>
      <c r="AB17" s="95">
        <v>1966300</v>
      </c>
      <c r="AC17" s="10">
        <v>147.49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42741</v>
      </c>
      <c r="X18" s="10">
        <v>145.28</v>
      </c>
      <c r="Y18" s="10">
        <v>147.49</v>
      </c>
      <c r="Z18" s="10">
        <v>145.13999999999999</v>
      </c>
      <c r="AA18" s="10">
        <v>147.27000000000001</v>
      </c>
      <c r="AB18" s="95">
        <v>1968500</v>
      </c>
      <c r="AC18" s="10">
        <v>147.27000000000001</v>
      </c>
      <c r="AD18" s="2"/>
      <c r="AE18" s="138"/>
    </row>
    <row r="19" spans="1:31" x14ac:dyDescent="0.25">
      <c r="W19" s="133">
        <v>42740</v>
      </c>
      <c r="X19" s="10">
        <v>145.38</v>
      </c>
      <c r="Y19" s="10">
        <v>145.77000000000001</v>
      </c>
      <c r="Z19" s="10">
        <v>144.78</v>
      </c>
      <c r="AA19" s="10">
        <v>145.38</v>
      </c>
      <c r="AB19" s="95">
        <v>1683500</v>
      </c>
      <c r="AC19" s="10">
        <v>145.38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42739</v>
      </c>
      <c r="X20" s="10">
        <v>143.94999999999999</v>
      </c>
      <c r="Y20" s="10">
        <v>146.06</v>
      </c>
      <c r="Z20" s="10">
        <v>143.29</v>
      </c>
      <c r="AA20" s="10">
        <v>145.16</v>
      </c>
      <c r="AB20" s="95">
        <v>2160500</v>
      </c>
      <c r="AC20" s="10">
        <v>145.16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42738</v>
      </c>
      <c r="X21" s="10">
        <v>142.38999999999999</v>
      </c>
      <c r="Y21" s="10">
        <v>143.83000000000001</v>
      </c>
      <c r="Z21" s="10">
        <v>142.22999999999999</v>
      </c>
      <c r="AA21" s="10">
        <v>143.66999999999999</v>
      </c>
      <c r="AB21" s="95">
        <v>1966400</v>
      </c>
      <c r="AC21" s="10">
        <v>143.66999999999999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42734</v>
      </c>
      <c r="X22" s="10">
        <v>142.16</v>
      </c>
      <c r="Y22" s="10">
        <v>142.34</v>
      </c>
      <c r="Z22" s="10">
        <v>140.44999999999999</v>
      </c>
      <c r="AA22" s="10">
        <v>141.1</v>
      </c>
      <c r="AB22" s="95">
        <v>1063200</v>
      </c>
      <c r="AC22" s="10">
        <v>141.1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42733</v>
      </c>
      <c r="X23" s="10">
        <v>141.01</v>
      </c>
      <c r="Y23" s="10">
        <v>142.38</v>
      </c>
      <c r="Z23" s="10">
        <v>141</v>
      </c>
      <c r="AA23" s="10">
        <v>141.47999999999999</v>
      </c>
      <c r="AB23" s="95">
        <v>767400</v>
      </c>
      <c r="AC23" s="10">
        <v>141.47999999999999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42732</v>
      </c>
      <c r="X24" s="10">
        <v>142.56</v>
      </c>
      <c r="Y24" s="10">
        <v>142.78</v>
      </c>
      <c r="Z24" s="10">
        <v>141.11000000000001</v>
      </c>
      <c r="AA24" s="10">
        <v>141.22</v>
      </c>
      <c r="AB24" s="95">
        <v>999700</v>
      </c>
      <c r="AC24" s="10">
        <v>141.22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42731</v>
      </c>
      <c r="X25" s="10">
        <v>142.16999999999999</v>
      </c>
      <c r="Y25" s="10">
        <v>143.19</v>
      </c>
      <c r="Z25" s="10">
        <v>141.87</v>
      </c>
      <c r="AA25" s="10">
        <v>142.41</v>
      </c>
      <c r="AB25" s="95">
        <v>878000</v>
      </c>
      <c r="AC25" s="10">
        <v>142.41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42727</v>
      </c>
      <c r="X26" s="10">
        <v>140.85</v>
      </c>
      <c r="Y26" s="10">
        <v>141.99</v>
      </c>
      <c r="Z26" s="10">
        <v>139.88</v>
      </c>
      <c r="AA26" s="10">
        <v>141.84</v>
      </c>
      <c r="AB26" s="95">
        <v>1044900</v>
      </c>
      <c r="AC26" s="10">
        <v>141.84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42726</v>
      </c>
      <c r="X27" s="10">
        <v>140.94999999999999</v>
      </c>
      <c r="Y27" s="10">
        <v>141.09</v>
      </c>
      <c r="Z27" s="10">
        <v>139.88</v>
      </c>
      <c r="AA27" s="10">
        <v>140.52000000000001</v>
      </c>
      <c r="AB27" s="95">
        <v>1191100</v>
      </c>
      <c r="AC27" s="10">
        <v>140.52000000000001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42725</v>
      </c>
      <c r="X28" s="10">
        <v>141.74</v>
      </c>
      <c r="Y28" s="10">
        <v>141.80000000000001</v>
      </c>
      <c r="Z28" s="10">
        <v>140.41999999999999</v>
      </c>
      <c r="AA28" s="10">
        <v>140.77000000000001</v>
      </c>
      <c r="AB28" s="95">
        <v>1502600</v>
      </c>
      <c r="AC28" s="10">
        <v>140.77000000000001</v>
      </c>
      <c r="AD28" s="2"/>
      <c r="AE28" s="138"/>
    </row>
    <row r="29" spans="1:31" x14ac:dyDescent="0.25">
      <c r="A29" t="s">
        <v>442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42724</v>
      </c>
      <c r="X29" s="10">
        <v>141.58000000000001</v>
      </c>
      <c r="Y29" s="10">
        <v>142.59</v>
      </c>
      <c r="Z29" s="10">
        <v>140.71</v>
      </c>
      <c r="AA29" s="10">
        <v>141.80000000000001</v>
      </c>
      <c r="AB29" s="95">
        <v>1871300</v>
      </c>
      <c r="AC29" s="10">
        <v>141.80000000000001</v>
      </c>
      <c r="AD29" s="2"/>
      <c r="AE29" s="138"/>
    </row>
    <row r="30" spans="1:31" x14ac:dyDescent="0.25">
      <c r="A30" t="s">
        <v>442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>C30*(E30-D30)</f>
        <v>54.000000000000341</v>
      </c>
      <c r="G30" s="40">
        <f>D30*C30</f>
        <v>2794.6</v>
      </c>
      <c r="H30" s="231">
        <f>(E30-D30)/D30</f>
        <v>1.9322980032920756E-2</v>
      </c>
      <c r="I30" s="40"/>
      <c r="W30" s="133">
        <v>42723</v>
      </c>
      <c r="X30" s="10">
        <v>142.34</v>
      </c>
      <c r="Y30" s="10">
        <v>143.41</v>
      </c>
      <c r="Z30" s="10">
        <v>140.72</v>
      </c>
      <c r="AA30" s="10">
        <v>141.25</v>
      </c>
      <c r="AB30" s="95">
        <v>1591400</v>
      </c>
      <c r="AC30" s="10">
        <v>141.25</v>
      </c>
      <c r="AD30" s="2"/>
      <c r="AE30" s="138"/>
    </row>
    <row r="31" spans="1:31" x14ac:dyDescent="0.25">
      <c r="A31" t="s">
        <v>508</v>
      </c>
      <c r="B31" s="634">
        <v>42766</v>
      </c>
      <c r="C31" s="10">
        <v>10</v>
      </c>
      <c r="D31" s="40">
        <v>130.37700000000001</v>
      </c>
      <c r="E31" s="40">
        <v>152.38999999999999</v>
      </c>
      <c r="F31" s="40">
        <f>C31*(E31-D31)</f>
        <v>220.12999999999977</v>
      </c>
      <c r="G31" s="40">
        <f>D31*C31</f>
        <v>1303.77</v>
      </c>
      <c r="H31" s="232">
        <f>(E31-D31)/D31</f>
        <v>0.16884112995390271</v>
      </c>
      <c r="I31" s="40"/>
      <c r="W31" s="133">
        <v>42720</v>
      </c>
      <c r="X31" s="10">
        <v>143.47999999999999</v>
      </c>
      <c r="Y31" s="10">
        <v>145.31</v>
      </c>
      <c r="Z31" s="10">
        <v>142.25</v>
      </c>
      <c r="AA31" s="10">
        <v>142.54</v>
      </c>
      <c r="AB31" s="95">
        <v>2710500</v>
      </c>
      <c r="AC31" s="10">
        <v>142.54</v>
      </c>
      <c r="AD31" s="2"/>
      <c r="AE31" s="138"/>
    </row>
    <row r="32" spans="1:31" x14ac:dyDescent="0.25">
      <c r="A32" t="s">
        <v>514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>C32*(E32-D32)</f>
        <v>244.54000000000008</v>
      </c>
      <c r="G32" s="40">
        <f>D32*C32</f>
        <v>1284.8599999999999</v>
      </c>
      <c r="H32" s="232">
        <f>(E32-D32)/D32</f>
        <v>0.19032423766013426</v>
      </c>
      <c r="I32" s="40"/>
      <c r="W32" s="133">
        <v>42719</v>
      </c>
      <c r="X32" s="10">
        <v>144</v>
      </c>
      <c r="Y32" s="10">
        <v>144.33000000000001</v>
      </c>
      <c r="Z32" s="10">
        <v>142.87</v>
      </c>
      <c r="AA32" s="10">
        <v>143.5</v>
      </c>
      <c r="AB32" s="95">
        <v>1849300</v>
      </c>
      <c r="AC32" s="10">
        <v>143.5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42718</v>
      </c>
      <c r="X33" s="10">
        <v>145.57</v>
      </c>
      <c r="Y33" s="10">
        <v>146.03</v>
      </c>
      <c r="Z33" s="10">
        <v>143.22999999999999</v>
      </c>
      <c r="AA33" s="10">
        <v>143.80000000000001</v>
      </c>
      <c r="AB33" s="95">
        <v>1657300</v>
      </c>
      <c r="AC33" s="10">
        <v>143.80000000000001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42717</v>
      </c>
      <c r="X34" s="10">
        <v>145.56</v>
      </c>
      <c r="Y34" s="10">
        <v>146.47999999999999</v>
      </c>
      <c r="Z34" s="10">
        <v>145.21</v>
      </c>
      <c r="AA34" s="10">
        <v>145.9</v>
      </c>
      <c r="AB34" s="95">
        <v>1254300</v>
      </c>
      <c r="AC34" s="10">
        <v>145.9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42717</v>
      </c>
      <c r="X35" s="10" t="s">
        <v>179</v>
      </c>
      <c r="Y35" s="10"/>
      <c r="Z35" s="10"/>
      <c r="AA35" s="10"/>
      <c r="AB35" s="95"/>
      <c r="AC35" s="10"/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42716</v>
      </c>
      <c r="X36" s="10">
        <v>144.27000000000001</v>
      </c>
      <c r="Y36" s="10">
        <v>146.05000000000001</v>
      </c>
      <c r="Z36" s="10">
        <v>144.27000000000001</v>
      </c>
      <c r="AA36" s="10">
        <v>145.18</v>
      </c>
      <c r="AB36" s="95">
        <v>1390800</v>
      </c>
      <c r="AC36" s="10">
        <v>145.03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42713</v>
      </c>
      <c r="X37" s="10">
        <v>143.81</v>
      </c>
      <c r="Y37" s="10">
        <v>145.65</v>
      </c>
      <c r="Z37" s="10">
        <v>143.75</v>
      </c>
      <c r="AA37" s="10">
        <v>145.41</v>
      </c>
      <c r="AB37" s="95">
        <v>1620400</v>
      </c>
      <c r="AC37" s="10">
        <v>145.26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42712</v>
      </c>
      <c r="X38" s="10">
        <v>141.78</v>
      </c>
      <c r="Y38" s="10">
        <v>143.78</v>
      </c>
      <c r="Z38" s="10">
        <v>140.99</v>
      </c>
      <c r="AA38" s="10">
        <v>143.07</v>
      </c>
      <c r="AB38" s="95">
        <v>1819400</v>
      </c>
      <c r="AC38" s="10">
        <v>142.91999999999999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42711</v>
      </c>
      <c r="X39" s="10">
        <v>142.88</v>
      </c>
      <c r="Y39" s="10">
        <v>142.91999999999999</v>
      </c>
      <c r="Z39" s="10">
        <v>140.06</v>
      </c>
      <c r="AA39" s="10">
        <v>141.85</v>
      </c>
      <c r="AB39" s="95">
        <v>2413500</v>
      </c>
      <c r="AC39" s="10">
        <v>141.69999999999999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42710</v>
      </c>
      <c r="X40" s="10">
        <v>141.57</v>
      </c>
      <c r="Y40" s="10">
        <v>144.41999999999999</v>
      </c>
      <c r="Z40" s="10">
        <v>141.28</v>
      </c>
      <c r="AA40" s="10">
        <v>143.59</v>
      </c>
      <c r="AB40" s="95">
        <v>3759200</v>
      </c>
      <c r="AC40" s="10">
        <v>143.44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42709</v>
      </c>
      <c r="X41" s="10">
        <v>143.05000000000001</v>
      </c>
      <c r="Y41" s="10">
        <v>144.85</v>
      </c>
      <c r="Z41" s="10">
        <v>141.13999999999999</v>
      </c>
      <c r="AA41" s="10">
        <v>141.38</v>
      </c>
      <c r="AB41" s="95">
        <v>2920800</v>
      </c>
      <c r="AC41" s="10">
        <v>141.22999999999999</v>
      </c>
      <c r="AD41" s="2"/>
      <c r="AE41" s="138"/>
    </row>
    <row r="42" spans="1:31" ht="20.25" thickBot="1" x14ac:dyDescent="0.35">
      <c r="T42" s="91" t="s">
        <v>113</v>
      </c>
      <c r="W42" s="133">
        <v>42706</v>
      </c>
      <c r="X42" s="10">
        <v>139.6</v>
      </c>
      <c r="Y42" s="10">
        <v>143.16</v>
      </c>
      <c r="Z42" s="10">
        <v>139.32</v>
      </c>
      <c r="AA42" s="10">
        <v>141.91</v>
      </c>
      <c r="AB42" s="95">
        <v>3166100</v>
      </c>
      <c r="AC42" s="10">
        <v>141.76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7">
        <v>152.38999999999999</v>
      </c>
      <c r="W43" s="133">
        <v>42705</v>
      </c>
      <c r="X43" s="10">
        <v>140.47</v>
      </c>
      <c r="Y43" s="10">
        <v>140.66</v>
      </c>
      <c r="Z43" s="10">
        <v>139.07</v>
      </c>
      <c r="AA43" s="10">
        <v>139.63</v>
      </c>
      <c r="AB43" s="95">
        <v>2703400</v>
      </c>
      <c r="AC43" s="10">
        <v>139.49</v>
      </c>
      <c r="AD43" s="2"/>
      <c r="AE43" s="138"/>
    </row>
    <row r="44" spans="1:31" x14ac:dyDescent="0.25">
      <c r="A44" s="387" t="s">
        <v>1</v>
      </c>
      <c r="B44" s="387" t="s">
        <v>2</v>
      </c>
      <c r="C44" s="387" t="s">
        <v>4</v>
      </c>
      <c r="D44" s="387" t="s">
        <v>5</v>
      </c>
      <c r="E44" s="389" t="s">
        <v>94</v>
      </c>
      <c r="F44" s="387" t="s">
        <v>60</v>
      </c>
      <c r="G44" s="387" t="s">
        <v>3</v>
      </c>
      <c r="H44" s="387" t="s">
        <v>6</v>
      </c>
      <c r="I44" s="387" t="s">
        <v>7</v>
      </c>
      <c r="J44" s="387" t="s">
        <v>95</v>
      </c>
      <c r="K44" s="387" t="s">
        <v>61</v>
      </c>
      <c r="L44" s="387" t="s">
        <v>77</v>
      </c>
      <c r="M44" s="387" t="s">
        <v>38</v>
      </c>
      <c r="T44" s="93" t="s">
        <v>99</v>
      </c>
      <c r="U44" s="435">
        <v>152.27000000000001</v>
      </c>
      <c r="W44" s="133">
        <v>42704</v>
      </c>
      <c r="X44" s="10">
        <v>142.03</v>
      </c>
      <c r="Y44" s="10">
        <v>142.41999999999999</v>
      </c>
      <c r="Z44" s="10">
        <v>139.94</v>
      </c>
      <c r="AA44" s="10">
        <v>140.11000000000001</v>
      </c>
      <c r="AB44" s="95">
        <v>2166600</v>
      </c>
      <c r="AC44" s="10">
        <v>139.97</v>
      </c>
      <c r="AD44" s="2"/>
      <c r="AE44" s="138"/>
    </row>
    <row r="45" spans="1:31" ht="20.25" thickBot="1" x14ac:dyDescent="0.35">
      <c r="A45" s="390" t="s">
        <v>0</v>
      </c>
      <c r="B45" s="380">
        <v>42403</v>
      </c>
      <c r="C45" s="381">
        <v>10</v>
      </c>
      <c r="D45" s="382">
        <v>123.5</v>
      </c>
      <c r="E45" s="382">
        <v>0</v>
      </c>
      <c r="F45" s="382">
        <f>D45*C45+E45</f>
        <v>1235</v>
      </c>
      <c r="G45" s="380">
        <v>42436</v>
      </c>
      <c r="H45" s="385">
        <v>10</v>
      </c>
      <c r="I45" s="382">
        <v>140.65</v>
      </c>
      <c r="J45" s="382">
        <v>0.03</v>
      </c>
      <c r="K45" s="381">
        <f>I45*H45-J45</f>
        <v>1406.47</v>
      </c>
      <c r="L45" s="380"/>
      <c r="M45" s="382"/>
      <c r="O45" s="636" t="s">
        <v>78</v>
      </c>
      <c r="P45" s="636"/>
      <c r="T45" s="93" t="s">
        <v>100</v>
      </c>
      <c r="U45" s="435" t="s">
        <v>129</v>
      </c>
      <c r="W45" s="133">
        <v>42703</v>
      </c>
      <c r="X45" s="10">
        <v>140.69999999999999</v>
      </c>
      <c r="Y45" s="10">
        <v>142</v>
      </c>
      <c r="Z45" s="10">
        <v>139.74</v>
      </c>
      <c r="AA45" s="10">
        <v>141.27000000000001</v>
      </c>
      <c r="AB45" s="95">
        <v>2576600</v>
      </c>
      <c r="AC45" s="10">
        <v>141.12</v>
      </c>
      <c r="AD45" s="2"/>
      <c r="AE45" s="138"/>
    </row>
    <row r="46" spans="1:31" ht="15.75" thickTop="1" x14ac:dyDescent="0.25">
      <c r="A46" s="391" t="s">
        <v>71</v>
      </c>
      <c r="B46" s="380"/>
      <c r="C46" s="381"/>
      <c r="D46" s="382"/>
      <c r="E46" s="382"/>
      <c r="F46" s="382"/>
      <c r="G46" s="380"/>
      <c r="H46" s="385"/>
      <c r="I46" s="382"/>
      <c r="J46" s="382"/>
      <c r="K46" s="381"/>
      <c r="L46" s="380"/>
      <c r="M46" s="382"/>
      <c r="O46" s="83">
        <v>1.1000000000000001</v>
      </c>
      <c r="P46" s="83">
        <f>O46*$Q$4</f>
        <v>168.23400000000001</v>
      </c>
      <c r="Q46" s="2"/>
      <c r="T46" s="93" t="s">
        <v>101</v>
      </c>
      <c r="U46" s="435" t="s">
        <v>129</v>
      </c>
      <c r="W46" s="133">
        <v>42702</v>
      </c>
      <c r="X46" s="10">
        <v>142.94</v>
      </c>
      <c r="Y46" s="10">
        <v>143.38</v>
      </c>
      <c r="Z46" s="10">
        <v>139.53</v>
      </c>
      <c r="AA46" s="10">
        <v>140.32</v>
      </c>
      <c r="AB46" s="95">
        <v>3667300</v>
      </c>
      <c r="AC46" s="10">
        <v>140.18</v>
      </c>
      <c r="AD46" s="2"/>
      <c r="AE46" s="138"/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1"/>
      <c r="J47" s="382"/>
      <c r="K47" s="381"/>
      <c r="L47" s="381"/>
      <c r="M47" s="381"/>
      <c r="O47" s="83">
        <v>1.0900000000000001</v>
      </c>
      <c r="P47" s="83">
        <f t="shared" ref="P47:P66" si="0">O47*$Q$4</f>
        <v>166.7046</v>
      </c>
      <c r="Q47" s="2"/>
      <c r="T47" s="93" t="s">
        <v>102</v>
      </c>
      <c r="U47" s="435">
        <v>172.16</v>
      </c>
      <c r="W47" s="133">
        <v>42699</v>
      </c>
      <c r="X47" s="10">
        <v>143.47</v>
      </c>
      <c r="Y47" s="10">
        <v>144.21</v>
      </c>
      <c r="Z47" s="10">
        <v>142.72</v>
      </c>
      <c r="AA47" s="10">
        <v>144.18</v>
      </c>
      <c r="AB47" s="95">
        <v>803900</v>
      </c>
      <c r="AC47" s="10">
        <v>144.03</v>
      </c>
      <c r="AD47" s="2"/>
      <c r="AE47" s="138"/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1"/>
      <c r="L48" s="381"/>
      <c r="M48" s="381"/>
      <c r="O48" s="83">
        <v>1.08</v>
      </c>
      <c r="P48" s="83">
        <f t="shared" si="0"/>
        <v>165.17520000000002</v>
      </c>
      <c r="Q48" s="2"/>
      <c r="T48" s="93" t="s">
        <v>103</v>
      </c>
      <c r="U48" s="435">
        <v>0.90248300000000004</v>
      </c>
      <c r="W48" s="133">
        <v>42697</v>
      </c>
      <c r="X48" s="10">
        <v>142.1</v>
      </c>
      <c r="Y48" s="10">
        <v>143.61000000000001</v>
      </c>
      <c r="Z48" s="10">
        <v>141.46</v>
      </c>
      <c r="AA48" s="10">
        <v>143.51</v>
      </c>
      <c r="AB48" s="95">
        <v>2582700</v>
      </c>
      <c r="AC48" s="10">
        <v>143.36000000000001</v>
      </c>
      <c r="AD48" s="2"/>
      <c r="AE48" s="138"/>
    </row>
    <row r="49" spans="1:31" x14ac:dyDescent="0.25">
      <c r="A49" s="381"/>
      <c r="B49" s="380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1.07</v>
      </c>
      <c r="P49" s="83">
        <f t="shared" si="0"/>
        <v>163.64580000000001</v>
      </c>
      <c r="Q49" s="2"/>
      <c r="T49" s="93" t="s">
        <v>104</v>
      </c>
      <c r="U49" s="435" t="s">
        <v>129</v>
      </c>
      <c r="W49" s="133">
        <v>42696</v>
      </c>
      <c r="X49" s="10">
        <v>146.55000000000001</v>
      </c>
      <c r="Y49" s="10">
        <v>146.55000000000001</v>
      </c>
      <c r="Z49" s="10">
        <v>141.75</v>
      </c>
      <c r="AA49" s="10">
        <v>143</v>
      </c>
      <c r="AB49" s="95">
        <v>3277500</v>
      </c>
      <c r="AC49" s="10">
        <v>142.85</v>
      </c>
      <c r="AD49" s="2"/>
      <c r="AE49" s="138"/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1.06</v>
      </c>
      <c r="P50" s="83">
        <f t="shared" si="0"/>
        <v>162.1164</v>
      </c>
      <c r="Q50" s="2"/>
      <c r="T50" s="93"/>
      <c r="U50" s="435"/>
      <c r="W50" s="133">
        <v>42695</v>
      </c>
      <c r="X50" s="10">
        <v>146.49</v>
      </c>
      <c r="Y50" s="10">
        <v>146.5</v>
      </c>
      <c r="Z50" s="10">
        <v>144.74</v>
      </c>
      <c r="AA50" s="10">
        <v>146.16999999999999</v>
      </c>
      <c r="AB50" s="95">
        <v>2975500</v>
      </c>
      <c r="AC50" s="10">
        <v>146.02000000000001</v>
      </c>
      <c r="AD50" s="2"/>
      <c r="AE50" s="138"/>
    </row>
    <row r="51" spans="1:31" x14ac:dyDescent="0.25">
      <c r="A51" s="381"/>
      <c r="B51" s="380"/>
      <c r="C51" s="381"/>
      <c r="D51" s="382"/>
      <c r="E51" s="382"/>
      <c r="F51" s="382"/>
      <c r="G51" s="381"/>
      <c r="H51" s="381"/>
      <c r="I51" s="381"/>
      <c r="J51" s="381"/>
      <c r="K51" s="381"/>
      <c r="L51" s="381"/>
      <c r="M51" s="381"/>
      <c r="O51" s="83">
        <v>1.05</v>
      </c>
      <c r="P51" s="83">
        <f t="shared" si="0"/>
        <v>160.58700000000002</v>
      </c>
      <c r="Q51" s="2"/>
      <c r="T51" s="93" t="s">
        <v>105</v>
      </c>
      <c r="U51" s="435" t="s">
        <v>676</v>
      </c>
      <c r="W51" s="133">
        <v>42692</v>
      </c>
      <c r="X51" s="10">
        <v>148.77000000000001</v>
      </c>
      <c r="Y51" s="10">
        <v>149.19999999999999</v>
      </c>
      <c r="Z51" s="10">
        <v>145.63</v>
      </c>
      <c r="AA51" s="10">
        <v>145.81</v>
      </c>
      <c r="AB51" s="95">
        <v>2631700</v>
      </c>
      <c r="AC51" s="10">
        <v>145.66</v>
      </c>
      <c r="AD51" s="2"/>
      <c r="AE51" s="138"/>
    </row>
    <row r="52" spans="1:31" x14ac:dyDescent="0.25">
      <c r="A52" s="381"/>
      <c r="B52" s="380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1.04</v>
      </c>
      <c r="P52" s="83">
        <f t="shared" si="0"/>
        <v>159.05760000000001</v>
      </c>
      <c r="Q52" s="2"/>
      <c r="T52" s="93" t="s">
        <v>106</v>
      </c>
      <c r="U52" s="435" t="s">
        <v>306</v>
      </c>
      <c r="W52" s="133">
        <v>42691</v>
      </c>
      <c r="X52" s="10">
        <v>149.59</v>
      </c>
      <c r="Y52" s="10">
        <v>149.87</v>
      </c>
      <c r="Z52" s="10">
        <v>148.41999999999999</v>
      </c>
      <c r="AA52" s="10">
        <v>148.88</v>
      </c>
      <c r="AB52" s="95">
        <v>1552100</v>
      </c>
      <c r="AC52" s="10">
        <v>148.72999999999999</v>
      </c>
      <c r="AD52" s="2"/>
      <c r="AE52" s="138"/>
    </row>
    <row r="53" spans="1:31" x14ac:dyDescent="0.25">
      <c r="A53" s="381"/>
      <c r="B53" s="381"/>
      <c r="C53" s="381"/>
      <c r="D53" s="381"/>
      <c r="E53" s="382"/>
      <c r="F53" s="381"/>
      <c r="G53" s="381"/>
      <c r="H53" s="381"/>
      <c r="I53" s="381"/>
      <c r="J53" s="381"/>
      <c r="K53" s="381"/>
      <c r="L53" s="381"/>
      <c r="M53" s="381"/>
      <c r="O53" s="83">
        <v>1.03</v>
      </c>
      <c r="P53" s="83">
        <f t="shared" si="0"/>
        <v>157.5282</v>
      </c>
      <c r="Q53" s="2"/>
      <c r="T53" s="93" t="s">
        <v>107</v>
      </c>
      <c r="U53" s="436">
        <v>3601963</v>
      </c>
      <c r="W53" s="133">
        <v>42690</v>
      </c>
      <c r="X53" s="10">
        <v>148.88</v>
      </c>
      <c r="Y53" s="10">
        <v>150.12</v>
      </c>
      <c r="Z53" s="10">
        <v>148.63</v>
      </c>
      <c r="AA53" s="10">
        <v>149.49</v>
      </c>
      <c r="AB53" s="95">
        <v>1591500</v>
      </c>
      <c r="AC53" s="10">
        <v>149.34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0"/>
        <v>155.99879999999999</v>
      </c>
      <c r="Q54" s="2"/>
      <c r="T54" s="93" t="s">
        <v>110</v>
      </c>
      <c r="U54" s="436">
        <v>2073430</v>
      </c>
      <c r="W54" s="133">
        <v>42689</v>
      </c>
      <c r="X54" s="10">
        <v>148.49</v>
      </c>
      <c r="Y54" s="10">
        <v>149.05000000000001</v>
      </c>
      <c r="Z54" s="10">
        <v>147.06</v>
      </c>
      <c r="AA54" s="10">
        <v>148.66</v>
      </c>
      <c r="AB54" s="95">
        <v>2114300</v>
      </c>
      <c r="AC54" s="10">
        <v>148.51</v>
      </c>
      <c r="AD54" s="2"/>
      <c r="AE54" s="138"/>
    </row>
    <row r="55" spans="1:31" x14ac:dyDescent="0.25">
      <c r="A55" s="381"/>
      <c r="B55" s="381"/>
      <c r="C55" s="381"/>
      <c r="D55" s="381"/>
      <c r="E55" s="382"/>
      <c r="F55" s="381"/>
      <c r="G55" s="381"/>
      <c r="H55" s="381"/>
      <c r="I55" s="381"/>
      <c r="J55" s="381"/>
      <c r="K55" s="381"/>
      <c r="L55" s="381"/>
      <c r="M55" s="381"/>
      <c r="O55" s="83">
        <v>1.01</v>
      </c>
      <c r="P55" s="83">
        <f t="shared" si="0"/>
        <v>154.46940000000001</v>
      </c>
      <c r="Q55" s="2"/>
      <c r="T55" s="93" t="s">
        <v>108</v>
      </c>
      <c r="U55" s="435" t="s">
        <v>677</v>
      </c>
      <c r="W55" s="133">
        <v>42688</v>
      </c>
      <c r="X55" s="10">
        <v>152.52000000000001</v>
      </c>
      <c r="Y55" s="10">
        <v>153.05000000000001</v>
      </c>
      <c r="Z55" s="10">
        <v>147.72999999999999</v>
      </c>
      <c r="AA55" s="10">
        <v>148.02000000000001</v>
      </c>
      <c r="AB55" s="95">
        <v>2517100</v>
      </c>
      <c r="AC55" s="10">
        <v>147.87</v>
      </c>
      <c r="AD55" s="2"/>
      <c r="AE55" s="138"/>
    </row>
    <row r="56" spans="1:31" x14ac:dyDescent="0.25">
      <c r="O56" s="83">
        <v>1</v>
      </c>
      <c r="P56" s="83">
        <f t="shared" si="0"/>
        <v>152.94</v>
      </c>
      <c r="Q56" s="2"/>
      <c r="T56" s="93" t="s">
        <v>111</v>
      </c>
      <c r="U56" s="435">
        <v>30.57</v>
      </c>
      <c r="W56" s="133">
        <v>42685</v>
      </c>
      <c r="X56" s="10">
        <v>153.38999999999999</v>
      </c>
      <c r="Y56" s="10">
        <v>153.59</v>
      </c>
      <c r="Z56" s="10">
        <v>150.66</v>
      </c>
      <c r="AA56" s="10">
        <v>151.25</v>
      </c>
      <c r="AB56" s="95">
        <v>1766300</v>
      </c>
      <c r="AC56" s="10">
        <v>151.09</v>
      </c>
      <c r="AD56" s="2"/>
      <c r="AE56" s="138"/>
    </row>
    <row r="57" spans="1:31" x14ac:dyDescent="0.25">
      <c r="O57" s="83">
        <v>0.99</v>
      </c>
      <c r="P57" s="83">
        <f t="shared" si="0"/>
        <v>151.41059999999999</v>
      </c>
      <c r="Q57" s="2"/>
      <c r="T57" s="93" t="s">
        <v>112</v>
      </c>
      <c r="U57" s="435">
        <v>5</v>
      </c>
      <c r="W57" s="133">
        <v>42684</v>
      </c>
      <c r="X57" s="10">
        <v>153.80000000000001</v>
      </c>
      <c r="Y57" s="10">
        <v>155.6</v>
      </c>
      <c r="Z57" s="10">
        <v>152.87</v>
      </c>
      <c r="AA57" s="10">
        <v>154.35</v>
      </c>
      <c r="AB57" s="95">
        <v>2247900</v>
      </c>
      <c r="AC57" s="10">
        <v>154.19</v>
      </c>
      <c r="AD57" s="2"/>
      <c r="AE57" s="138"/>
    </row>
    <row r="58" spans="1:31" x14ac:dyDescent="0.25">
      <c r="O58" s="83">
        <v>0.98</v>
      </c>
      <c r="P58" s="83">
        <f t="shared" si="0"/>
        <v>149.88120000000001</v>
      </c>
      <c r="Q58" s="2"/>
      <c r="T58" s="93" t="s">
        <v>109</v>
      </c>
      <c r="U58" s="435" t="s">
        <v>499</v>
      </c>
      <c r="W58" s="133">
        <v>42683</v>
      </c>
      <c r="X58" s="10">
        <v>154.63999999999999</v>
      </c>
      <c r="Y58" s="10">
        <v>157.02000000000001</v>
      </c>
      <c r="Z58" s="10">
        <v>149.44999999999999</v>
      </c>
      <c r="AA58" s="10">
        <v>152.05000000000001</v>
      </c>
      <c r="AB58" s="95">
        <v>2441500</v>
      </c>
      <c r="AC58" s="10">
        <v>151.88999999999999</v>
      </c>
      <c r="AD58" s="2"/>
      <c r="AE58" s="138"/>
    </row>
    <row r="59" spans="1:31" x14ac:dyDescent="0.25">
      <c r="O59" s="83">
        <v>0.97</v>
      </c>
      <c r="P59" s="83">
        <f t="shared" si="0"/>
        <v>148.3518</v>
      </c>
      <c r="W59" s="133">
        <v>42682</v>
      </c>
      <c r="X59" s="10">
        <v>151.41</v>
      </c>
      <c r="Y59" s="10">
        <v>154.04</v>
      </c>
      <c r="Z59" s="10">
        <v>150.58000000000001</v>
      </c>
      <c r="AA59" s="10">
        <v>152.56</v>
      </c>
      <c r="AB59" s="95">
        <v>1620000</v>
      </c>
      <c r="AC59" s="10">
        <v>152.4</v>
      </c>
      <c r="AD59" s="2"/>
      <c r="AE59" s="138"/>
    </row>
    <row r="60" spans="1:31" x14ac:dyDescent="0.25">
      <c r="O60" s="83">
        <v>0.96</v>
      </c>
      <c r="P60" s="83">
        <f t="shared" si="0"/>
        <v>146.82239999999999</v>
      </c>
      <c r="W60" s="133">
        <v>42681</v>
      </c>
      <c r="X60" s="10">
        <v>148.88</v>
      </c>
      <c r="Y60" s="10">
        <v>152.38999999999999</v>
      </c>
      <c r="Z60" s="10">
        <v>148.16999999999999</v>
      </c>
      <c r="AA60" s="10">
        <v>151.81</v>
      </c>
      <c r="AB60" s="95">
        <v>2027200</v>
      </c>
      <c r="AC60" s="10">
        <v>151.65</v>
      </c>
      <c r="AD60" s="2"/>
      <c r="AE60" s="138"/>
    </row>
    <row r="61" spans="1:31" x14ac:dyDescent="0.25">
      <c r="O61" s="83">
        <v>0.95</v>
      </c>
      <c r="P61" s="83">
        <f t="shared" si="0"/>
        <v>145.29299999999998</v>
      </c>
      <c r="W61" s="133">
        <v>42678</v>
      </c>
      <c r="X61" s="10">
        <v>146.21</v>
      </c>
      <c r="Y61" s="10">
        <v>147.68</v>
      </c>
      <c r="Z61" s="10">
        <v>146.21</v>
      </c>
      <c r="AA61" s="10">
        <v>146.57</v>
      </c>
      <c r="AB61" s="95">
        <v>1365700</v>
      </c>
      <c r="AC61" s="10">
        <v>146.41999999999999</v>
      </c>
      <c r="AD61" s="2"/>
      <c r="AE61" s="138"/>
    </row>
    <row r="62" spans="1:31" x14ac:dyDescent="0.25">
      <c r="O62" s="83">
        <v>0.94</v>
      </c>
      <c r="P62" s="83">
        <f t="shared" si="0"/>
        <v>143.7636</v>
      </c>
      <c r="W62" s="133">
        <v>42677</v>
      </c>
      <c r="X62" s="10">
        <v>145.83000000000001</v>
      </c>
      <c r="Y62" s="10">
        <v>146.85</v>
      </c>
      <c r="Z62" s="10">
        <v>145.69999999999999</v>
      </c>
      <c r="AA62" s="10">
        <v>146.08000000000001</v>
      </c>
      <c r="AB62" s="95">
        <v>1821200</v>
      </c>
      <c r="AC62" s="10">
        <v>145.93</v>
      </c>
      <c r="AD62" s="2"/>
      <c r="AE62" s="138"/>
    </row>
    <row r="63" spans="1:31" x14ac:dyDescent="0.25">
      <c r="O63" s="83">
        <v>0.93</v>
      </c>
      <c r="P63" s="83">
        <f t="shared" si="0"/>
        <v>142.23420000000002</v>
      </c>
      <c r="W63" s="133">
        <v>42676</v>
      </c>
      <c r="X63" s="10">
        <v>145.76</v>
      </c>
      <c r="Y63" s="10">
        <v>146.96</v>
      </c>
      <c r="Z63" s="10">
        <v>145.52000000000001</v>
      </c>
      <c r="AA63" s="10">
        <v>145.80000000000001</v>
      </c>
      <c r="AB63" s="95">
        <v>1791000</v>
      </c>
      <c r="AC63" s="10">
        <v>145.65</v>
      </c>
      <c r="AD63" s="2"/>
      <c r="AE63" s="138"/>
    </row>
    <row r="64" spans="1:31" x14ac:dyDescent="0.25">
      <c r="O64" s="83">
        <v>0.92</v>
      </c>
      <c r="P64" s="83">
        <f t="shared" si="0"/>
        <v>140.70480000000001</v>
      </c>
      <c r="W64" s="133">
        <v>42675</v>
      </c>
      <c r="X64" s="10">
        <v>148</v>
      </c>
      <c r="Y64" s="10">
        <v>148</v>
      </c>
      <c r="Z64" s="10">
        <v>144.34</v>
      </c>
      <c r="AA64" s="10">
        <v>146.02000000000001</v>
      </c>
      <c r="AB64" s="95">
        <v>1900600</v>
      </c>
      <c r="AC64" s="10">
        <v>145.87</v>
      </c>
      <c r="AD64" s="2"/>
      <c r="AE64" s="138"/>
    </row>
    <row r="65" spans="15:31" x14ac:dyDescent="0.25">
      <c r="O65" s="83">
        <v>0.91</v>
      </c>
      <c r="P65" s="83">
        <f t="shared" si="0"/>
        <v>139.1754</v>
      </c>
      <c r="W65" s="133">
        <v>42674</v>
      </c>
      <c r="X65" s="10">
        <v>147.44999999999999</v>
      </c>
      <c r="Y65" s="10">
        <v>148.41</v>
      </c>
      <c r="Z65" s="10">
        <v>146.96</v>
      </c>
      <c r="AA65" s="10">
        <v>147.03</v>
      </c>
      <c r="AB65" s="95">
        <v>1345800</v>
      </c>
      <c r="AC65" s="10">
        <v>146.88</v>
      </c>
      <c r="AD65" s="2"/>
      <c r="AE65" s="138"/>
    </row>
    <row r="66" spans="15:31" x14ac:dyDescent="0.25">
      <c r="O66" s="83">
        <v>0.9</v>
      </c>
      <c r="P66" s="83">
        <f t="shared" si="0"/>
        <v>137.64600000000002</v>
      </c>
      <c r="W66" s="133">
        <v>42671</v>
      </c>
      <c r="X66" s="10">
        <v>149.5</v>
      </c>
      <c r="Y66" s="10">
        <v>149.74</v>
      </c>
      <c r="Z66" s="10">
        <v>147.04</v>
      </c>
      <c r="AA66" s="10">
        <v>147.21</v>
      </c>
      <c r="AB66" s="95">
        <v>1805900</v>
      </c>
      <c r="AC66" s="10">
        <v>147.06</v>
      </c>
      <c r="AD66" s="2"/>
      <c r="AE66" s="138"/>
    </row>
    <row r="67" spans="15:31" x14ac:dyDescent="0.25">
      <c r="W67" s="133">
        <v>42670</v>
      </c>
      <c r="X67" s="10">
        <v>151.99</v>
      </c>
      <c r="Y67" s="10">
        <v>153.28</v>
      </c>
      <c r="Z67" s="10">
        <v>148.53</v>
      </c>
      <c r="AA67" s="10">
        <v>149.22</v>
      </c>
      <c r="AB67" s="95">
        <v>2999800</v>
      </c>
      <c r="AC67" s="10">
        <v>149.07</v>
      </c>
      <c r="AD67" s="2"/>
      <c r="AE67" s="138"/>
    </row>
    <row r="68" spans="15:31" x14ac:dyDescent="0.25">
      <c r="W68" s="133">
        <v>42669</v>
      </c>
      <c r="X68" s="10">
        <v>147.16999999999999</v>
      </c>
      <c r="Y68" s="10">
        <v>148.13999999999999</v>
      </c>
      <c r="Z68" s="10">
        <v>146.15</v>
      </c>
      <c r="AA68" s="10">
        <v>148.04</v>
      </c>
      <c r="AB68" s="95">
        <v>3958100</v>
      </c>
      <c r="AC68" s="10">
        <v>147.88999999999999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42766</v>
      </c>
      <c r="X2" s="10">
        <v>44.6</v>
      </c>
      <c r="Y2" s="10">
        <v>44.6</v>
      </c>
      <c r="Z2" s="10">
        <v>43.51</v>
      </c>
      <c r="AA2" s="10">
        <v>44.4</v>
      </c>
      <c r="AB2" s="95">
        <v>737100</v>
      </c>
      <c r="AC2" s="10">
        <v>44.4</v>
      </c>
      <c r="AD2" s="2">
        <f>Y2-Z2</f>
        <v>1.0900000000000034</v>
      </c>
      <c r="AE2" s="138">
        <f>AC2/AC3-1</f>
        <v>-7.8212290502793769E-3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44.75</v>
      </c>
      <c r="W3" s="133">
        <v>42765</v>
      </c>
      <c r="X3" s="10">
        <v>45.1</v>
      </c>
      <c r="Y3" s="10">
        <v>45.15</v>
      </c>
      <c r="Z3" s="10">
        <v>44.55</v>
      </c>
      <c r="AA3" s="10">
        <v>44.75</v>
      </c>
      <c r="AB3" s="95">
        <v>1185000</v>
      </c>
      <c r="AC3" s="10">
        <v>44.75</v>
      </c>
      <c r="AD3" s="2">
        <f t="shared" ref="AD3:AD66" si="0">Y3-Z3</f>
        <v>0.60000000000000142</v>
      </c>
      <c r="AE3" s="138">
        <f t="shared" ref="AE3:AE66" si="1">AC3/AC4-1</f>
        <v>-1.4317180616740033E-2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44.75</v>
      </c>
      <c r="R4" s="505">
        <v>7.9000000000000008E-3</v>
      </c>
      <c r="W4" s="133">
        <v>42762</v>
      </c>
      <c r="X4" s="10">
        <v>44.65</v>
      </c>
      <c r="Y4" s="10">
        <v>45.6</v>
      </c>
      <c r="Z4" s="10">
        <v>44.65</v>
      </c>
      <c r="AA4" s="10">
        <v>45.4</v>
      </c>
      <c r="AB4" s="95">
        <v>2029400</v>
      </c>
      <c r="AC4" s="10">
        <v>45.4</v>
      </c>
      <c r="AD4" s="2">
        <f t="shared" si="0"/>
        <v>0.95000000000000284</v>
      </c>
      <c r="AE4" s="138">
        <f t="shared" si="1"/>
        <v>3.2992036405005587E-2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42761</v>
      </c>
      <c r="X5" s="10">
        <v>44.45</v>
      </c>
      <c r="Y5" s="10">
        <v>44.75</v>
      </c>
      <c r="Z5" s="10">
        <v>43.85</v>
      </c>
      <c r="AA5" s="10">
        <v>43.95</v>
      </c>
      <c r="AB5" s="95">
        <v>687800</v>
      </c>
      <c r="AC5" s="10">
        <v>43.95</v>
      </c>
      <c r="AD5" s="2">
        <f t="shared" si="0"/>
        <v>0.89999999999999858</v>
      </c>
      <c r="AE5" s="138">
        <f t="shared" si="1"/>
        <v>-1.6778523489932917E-2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42760</v>
      </c>
      <c r="X6" s="10">
        <v>44.4</v>
      </c>
      <c r="Y6" s="10">
        <v>44.75</v>
      </c>
      <c r="Z6" s="10">
        <v>44.05</v>
      </c>
      <c r="AA6" s="10">
        <v>44.7</v>
      </c>
      <c r="AB6" s="95">
        <v>901000</v>
      </c>
      <c r="AC6" s="10">
        <v>44.7</v>
      </c>
      <c r="AD6" s="2">
        <f t="shared" si="0"/>
        <v>0.70000000000000284</v>
      </c>
      <c r="AE6" s="138">
        <f t="shared" si="1"/>
        <v>1.2457531143827971E-2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42759</v>
      </c>
      <c r="X7" s="10">
        <v>43</v>
      </c>
      <c r="Y7" s="10">
        <v>44.38</v>
      </c>
      <c r="Z7" s="10">
        <v>42.6</v>
      </c>
      <c r="AA7" s="10">
        <v>44.15</v>
      </c>
      <c r="AB7" s="95">
        <v>889800</v>
      </c>
      <c r="AC7" s="10">
        <v>44.15</v>
      </c>
      <c r="AD7" s="2">
        <f t="shared" si="0"/>
        <v>1.7800000000000011</v>
      </c>
      <c r="AE7" s="138">
        <f t="shared" si="1"/>
        <v>3.7602820211515953E-2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42758</v>
      </c>
      <c r="X8" s="10">
        <v>42.75</v>
      </c>
      <c r="Y8" s="10">
        <v>42.95</v>
      </c>
      <c r="Z8" s="10">
        <v>42.03</v>
      </c>
      <c r="AA8" s="10">
        <v>42.55</v>
      </c>
      <c r="AB8" s="95">
        <v>595300</v>
      </c>
      <c r="AC8" s="10">
        <v>42.55</v>
      </c>
      <c r="AD8" s="2">
        <f t="shared" si="0"/>
        <v>0.92000000000000171</v>
      </c>
      <c r="AE8" s="138">
        <f t="shared" si="1"/>
        <v>-9.3131548311992107E-3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42755</v>
      </c>
      <c r="X9" s="10">
        <v>43.45</v>
      </c>
      <c r="Y9" s="10">
        <v>43.65</v>
      </c>
      <c r="Z9" s="10">
        <v>42.73</v>
      </c>
      <c r="AA9" s="10">
        <v>42.95</v>
      </c>
      <c r="AB9" s="95">
        <v>631400</v>
      </c>
      <c r="AC9" s="10">
        <v>42.95</v>
      </c>
      <c r="AD9" s="2">
        <f t="shared" si="0"/>
        <v>0.92000000000000171</v>
      </c>
      <c r="AE9" s="138">
        <f t="shared" si="1"/>
        <v>-9.2272202998846531E-3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42754</v>
      </c>
      <c r="X10" s="10">
        <v>44.25</v>
      </c>
      <c r="Y10" s="10">
        <v>44.3</v>
      </c>
      <c r="Z10" s="10">
        <v>43.2</v>
      </c>
      <c r="AA10" s="10">
        <v>43.35</v>
      </c>
      <c r="AB10" s="95">
        <v>690500</v>
      </c>
      <c r="AC10" s="10">
        <v>43.35</v>
      </c>
      <c r="AD10" s="2">
        <f t="shared" si="0"/>
        <v>1.0999999999999943</v>
      </c>
      <c r="AE10" s="138">
        <f t="shared" si="1"/>
        <v>-1.1402508551881407E-2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2.3199999999999998E-2</v>
      </c>
      <c r="W11" s="133">
        <v>42753</v>
      </c>
      <c r="X11" s="10">
        <v>43.8</v>
      </c>
      <c r="Y11" s="10">
        <v>44.05</v>
      </c>
      <c r="Z11" s="10">
        <v>43.65</v>
      </c>
      <c r="AA11" s="10">
        <v>43.85</v>
      </c>
      <c r="AB11" s="95">
        <v>1013000</v>
      </c>
      <c r="AC11" s="10">
        <v>43.85</v>
      </c>
      <c r="AD11" s="2">
        <f t="shared" si="0"/>
        <v>0.39999999999999858</v>
      </c>
      <c r="AE11" s="138">
        <f t="shared" si="1"/>
        <v>1.1415525114155667E-3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42752</v>
      </c>
      <c r="X12" s="10">
        <v>43.85</v>
      </c>
      <c r="Y12" s="10">
        <v>44.2</v>
      </c>
      <c r="Z12" s="10">
        <v>43.55</v>
      </c>
      <c r="AA12" s="10">
        <v>43.8</v>
      </c>
      <c r="AB12" s="95">
        <v>1107200</v>
      </c>
      <c r="AC12" s="10">
        <v>43.8</v>
      </c>
      <c r="AD12" s="2">
        <f t="shared" si="0"/>
        <v>0.65000000000000568</v>
      </c>
      <c r="AE12" s="138">
        <f t="shared" si="1"/>
        <v>-9.0497737556561875E-3</v>
      </c>
    </row>
    <row r="13" spans="1:43" x14ac:dyDescent="0.25">
      <c r="W13" s="133">
        <v>42748</v>
      </c>
      <c r="X13" s="10">
        <v>43.1</v>
      </c>
      <c r="Y13" s="10">
        <v>44.55</v>
      </c>
      <c r="Z13" s="10">
        <v>43.05</v>
      </c>
      <c r="AA13" s="10">
        <v>44.2</v>
      </c>
      <c r="AB13" s="95">
        <v>832700</v>
      </c>
      <c r="AC13" s="10">
        <v>44.2</v>
      </c>
      <c r="AD13" s="2">
        <f t="shared" si="0"/>
        <v>1.5</v>
      </c>
      <c r="AE13" s="138">
        <f t="shared" si="1"/>
        <v>3.1505250875145885E-2</v>
      </c>
    </row>
    <row r="14" spans="1:43" x14ac:dyDescent="0.25">
      <c r="W14" s="133">
        <v>42747</v>
      </c>
      <c r="X14" s="10">
        <v>43.35</v>
      </c>
      <c r="Y14" s="10">
        <v>43.35</v>
      </c>
      <c r="Z14" s="10">
        <v>42.35</v>
      </c>
      <c r="AA14" s="10">
        <v>42.85</v>
      </c>
      <c r="AB14" s="95">
        <v>822500</v>
      </c>
      <c r="AC14" s="10">
        <v>42.85</v>
      </c>
      <c r="AD14" s="2">
        <f t="shared" si="0"/>
        <v>1</v>
      </c>
      <c r="AE14" s="138">
        <f t="shared" si="1"/>
        <v>-1.1534025374855816E-2</v>
      </c>
    </row>
    <row r="15" spans="1:43" x14ac:dyDescent="0.25">
      <c r="W15" s="133">
        <v>42746</v>
      </c>
      <c r="X15" s="10">
        <v>43.1</v>
      </c>
      <c r="Y15" s="10">
        <v>43.43</v>
      </c>
      <c r="Z15" s="10">
        <v>42.85</v>
      </c>
      <c r="AA15" s="10">
        <v>43.35</v>
      </c>
      <c r="AB15" s="95">
        <v>1160500</v>
      </c>
      <c r="AC15" s="10">
        <v>43.35</v>
      </c>
      <c r="AD15" s="2">
        <f t="shared" si="0"/>
        <v>0.57999999999999829</v>
      </c>
      <c r="AE15" s="138">
        <f t="shared" si="1"/>
        <v>2.3612750885478206E-2</v>
      </c>
    </row>
    <row r="16" spans="1:43" x14ac:dyDescent="0.25">
      <c r="W16" s="133">
        <v>42745</v>
      </c>
      <c r="X16" s="10">
        <v>41.8</v>
      </c>
      <c r="Y16" s="10">
        <v>42.45</v>
      </c>
      <c r="Z16" s="10">
        <v>41.2</v>
      </c>
      <c r="AA16" s="10">
        <v>42.35</v>
      </c>
      <c r="AB16" s="95">
        <v>1361300</v>
      </c>
      <c r="AC16" s="10">
        <v>42.35</v>
      </c>
      <c r="AD16" s="2">
        <f t="shared" si="0"/>
        <v>1.25</v>
      </c>
      <c r="AE16" s="138">
        <f t="shared" si="1"/>
        <v>1.8028846153846256E-2</v>
      </c>
    </row>
    <row r="17" spans="1:31" x14ac:dyDescent="0.25">
      <c r="W17" s="133">
        <v>42744</v>
      </c>
      <c r="X17" s="10">
        <v>41.9</v>
      </c>
      <c r="Y17" s="10">
        <v>42.1</v>
      </c>
      <c r="Z17" s="10">
        <v>41.2</v>
      </c>
      <c r="AA17" s="10">
        <v>41.6</v>
      </c>
      <c r="AB17" s="95">
        <v>804900</v>
      </c>
      <c r="AC17" s="10">
        <v>41.6</v>
      </c>
      <c r="AD17" s="2">
        <f t="shared" si="0"/>
        <v>0.89999999999999858</v>
      </c>
      <c r="AE17" s="138">
        <f t="shared" si="1"/>
        <v>-1.3048635824436494E-2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42741</v>
      </c>
      <c r="X18" s="10">
        <v>41.5</v>
      </c>
      <c r="Y18" s="10">
        <v>42.35</v>
      </c>
      <c r="Z18" s="10">
        <v>41.3</v>
      </c>
      <c r="AA18" s="10">
        <v>42.15</v>
      </c>
      <c r="AB18" s="95">
        <v>1147500</v>
      </c>
      <c r="AC18" s="10">
        <v>42.15</v>
      </c>
      <c r="AD18" s="2">
        <f t="shared" si="0"/>
        <v>1.0500000000000043</v>
      </c>
      <c r="AE18" s="138">
        <f t="shared" si="1"/>
        <v>1.5662650602409567E-2</v>
      </c>
    </row>
    <row r="19" spans="1:31" x14ac:dyDescent="0.25">
      <c r="W19" s="133">
        <v>42740</v>
      </c>
      <c r="X19" s="10">
        <v>41.55</v>
      </c>
      <c r="Y19" s="10">
        <v>42.15</v>
      </c>
      <c r="Z19" s="10">
        <v>40.950000000000003</v>
      </c>
      <c r="AA19" s="10">
        <v>41.5</v>
      </c>
      <c r="AB19" s="95">
        <v>719700</v>
      </c>
      <c r="AC19" s="10">
        <v>41.5</v>
      </c>
      <c r="AD19" s="2">
        <f t="shared" si="0"/>
        <v>1.1999999999999957</v>
      </c>
      <c r="AE19" s="138">
        <f t="shared" si="1"/>
        <v>1.2062726176114147E-3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42739</v>
      </c>
      <c r="X20" s="10">
        <v>41.05</v>
      </c>
      <c r="Y20" s="10">
        <v>41.75</v>
      </c>
      <c r="Z20" s="10">
        <v>40.9</v>
      </c>
      <c r="AA20" s="10">
        <v>41.45</v>
      </c>
      <c r="AB20" s="95">
        <v>1304000</v>
      </c>
      <c r="AC20" s="10">
        <v>41.45</v>
      </c>
      <c r="AD20" s="2">
        <f t="shared" si="0"/>
        <v>0.85000000000000142</v>
      </c>
      <c r="AE20" s="138">
        <f t="shared" si="1"/>
        <v>1.2210012210012167E-2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42738</v>
      </c>
      <c r="X21" s="10">
        <v>40.25</v>
      </c>
      <c r="Y21" s="10">
        <v>41.15</v>
      </c>
      <c r="Z21" s="10">
        <v>40.049999999999997</v>
      </c>
      <c r="AA21" s="10">
        <v>40.950000000000003</v>
      </c>
      <c r="AB21" s="95">
        <v>1053800</v>
      </c>
      <c r="AC21" s="10">
        <v>40.950000000000003</v>
      </c>
      <c r="AD21" s="2">
        <f t="shared" si="0"/>
        <v>1.1000000000000014</v>
      </c>
      <c r="AE21" s="138">
        <f t="shared" si="1"/>
        <v>3.1486146095717871E-2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42734</v>
      </c>
      <c r="X22" s="10">
        <v>40</v>
      </c>
      <c r="Y22" s="10">
        <v>40</v>
      </c>
      <c r="Z22" s="10">
        <v>39.4</v>
      </c>
      <c r="AA22" s="10">
        <v>39.700000000000003</v>
      </c>
      <c r="AB22" s="95">
        <v>412900</v>
      </c>
      <c r="AC22" s="10">
        <v>39.700000000000003</v>
      </c>
      <c r="AD22" s="2">
        <f t="shared" si="0"/>
        <v>0.60000000000000142</v>
      </c>
      <c r="AE22" s="138">
        <f t="shared" si="1"/>
        <v>-6.2578222778473247E-3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42733</v>
      </c>
      <c r="X23" s="10">
        <v>40.049999999999997</v>
      </c>
      <c r="Y23" s="10">
        <v>40.25</v>
      </c>
      <c r="Z23" s="10">
        <v>39.799999999999997</v>
      </c>
      <c r="AA23" s="10">
        <v>39.950000000000003</v>
      </c>
      <c r="AB23" s="95">
        <v>343300</v>
      </c>
      <c r="AC23" s="10">
        <v>39.950000000000003</v>
      </c>
      <c r="AD23" s="2">
        <f t="shared" si="0"/>
        <v>0.45000000000000284</v>
      </c>
      <c r="AE23" s="138">
        <f t="shared" si="1"/>
        <v>0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42732</v>
      </c>
      <c r="X24" s="10">
        <v>40.799999999999997</v>
      </c>
      <c r="Y24" s="10">
        <v>41.05</v>
      </c>
      <c r="Z24" s="10">
        <v>39.75</v>
      </c>
      <c r="AA24" s="10">
        <v>39.950000000000003</v>
      </c>
      <c r="AB24" s="95">
        <v>475700</v>
      </c>
      <c r="AC24" s="10">
        <v>39.950000000000003</v>
      </c>
      <c r="AD24" s="2">
        <f t="shared" si="0"/>
        <v>1.2999999999999972</v>
      </c>
      <c r="AE24" s="138">
        <f t="shared" si="1"/>
        <v>-1.7220172201721895E-2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42731</v>
      </c>
      <c r="X25" s="10">
        <v>40.799999999999997</v>
      </c>
      <c r="Y25" s="10">
        <v>41.15</v>
      </c>
      <c r="Z25" s="10">
        <v>40.479999999999997</v>
      </c>
      <c r="AA25" s="10">
        <v>40.65</v>
      </c>
      <c r="AB25" s="95">
        <v>439600</v>
      </c>
      <c r="AC25" s="10">
        <v>40.65</v>
      </c>
      <c r="AD25" s="2">
        <f t="shared" si="0"/>
        <v>0.67000000000000171</v>
      </c>
      <c r="AE25" s="138">
        <f t="shared" si="1"/>
        <v>0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42727</v>
      </c>
      <c r="X26" s="10">
        <v>40.6</v>
      </c>
      <c r="Y26" s="10">
        <v>40.799999999999997</v>
      </c>
      <c r="Z26" s="10">
        <v>40.35</v>
      </c>
      <c r="AA26" s="10">
        <v>40.65</v>
      </c>
      <c r="AB26" s="95">
        <v>244700</v>
      </c>
      <c r="AC26" s="10">
        <v>40.65</v>
      </c>
      <c r="AD26" s="2">
        <f t="shared" si="0"/>
        <v>0.44999999999999574</v>
      </c>
      <c r="AE26" s="138">
        <f t="shared" si="1"/>
        <v>2.4660912453762229E-3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42726</v>
      </c>
      <c r="X27" s="10">
        <v>40.65</v>
      </c>
      <c r="Y27" s="10">
        <v>40.700000000000003</v>
      </c>
      <c r="Z27" s="10">
        <v>40.299999999999997</v>
      </c>
      <c r="AA27" s="10">
        <v>40.549999999999997</v>
      </c>
      <c r="AB27" s="95">
        <v>476800</v>
      </c>
      <c r="AC27" s="10">
        <v>40.549999999999997</v>
      </c>
      <c r="AD27" s="2">
        <f t="shared" si="0"/>
        <v>0.40000000000000568</v>
      </c>
      <c r="AE27" s="138">
        <f t="shared" si="1"/>
        <v>-4.9079754601227821E-3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42725</v>
      </c>
      <c r="X28" s="10">
        <v>41</v>
      </c>
      <c r="Y28" s="10">
        <v>41.15</v>
      </c>
      <c r="Z28" s="10">
        <v>40.450000000000003</v>
      </c>
      <c r="AA28" s="10">
        <v>40.75</v>
      </c>
      <c r="AB28" s="95">
        <v>1286400</v>
      </c>
      <c r="AC28" s="10">
        <v>40.75</v>
      </c>
      <c r="AD28" s="2">
        <f t="shared" si="0"/>
        <v>0.69999999999999574</v>
      </c>
      <c r="AE28" s="138">
        <f t="shared" si="1"/>
        <v>-4.8840048840049777E-3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42724</v>
      </c>
      <c r="X29" s="10">
        <v>40.5</v>
      </c>
      <c r="Y29" s="10">
        <v>41.05</v>
      </c>
      <c r="Z29" s="10">
        <v>40.4</v>
      </c>
      <c r="AA29" s="10">
        <v>40.950000000000003</v>
      </c>
      <c r="AB29" s="95">
        <v>634400</v>
      </c>
      <c r="AC29" s="10">
        <v>40.950000000000003</v>
      </c>
      <c r="AD29" s="2">
        <f t="shared" si="0"/>
        <v>0.64999999999999858</v>
      </c>
      <c r="AE29" s="138">
        <f t="shared" si="1"/>
        <v>2.1197007481296826E-2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42723</v>
      </c>
      <c r="X30" s="10">
        <v>39.6</v>
      </c>
      <c r="Y30" s="10">
        <v>40.200000000000003</v>
      </c>
      <c r="Z30" s="10">
        <v>39.6</v>
      </c>
      <c r="AA30" s="10">
        <v>40.1</v>
      </c>
      <c r="AB30" s="95">
        <v>443300</v>
      </c>
      <c r="AC30" s="10">
        <v>40.1</v>
      </c>
      <c r="AD30" s="2">
        <f t="shared" si="0"/>
        <v>0.60000000000000142</v>
      </c>
      <c r="AE30" s="138">
        <f t="shared" si="1"/>
        <v>1.1349306431273742E-2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42720</v>
      </c>
      <c r="X31" s="10">
        <v>39.4</v>
      </c>
      <c r="Y31" s="10">
        <v>39.799999999999997</v>
      </c>
      <c r="Z31" s="10">
        <v>39.25</v>
      </c>
      <c r="AA31" s="10">
        <v>39.65</v>
      </c>
      <c r="AB31" s="95">
        <v>880600</v>
      </c>
      <c r="AC31" s="10">
        <v>39.65</v>
      </c>
      <c r="AD31" s="2">
        <f t="shared" si="0"/>
        <v>0.54999999999999716</v>
      </c>
      <c r="AE31" s="138">
        <f t="shared" si="1"/>
        <v>3.7974683544304E-3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42719</v>
      </c>
      <c r="X32" s="10">
        <v>39.299999999999997</v>
      </c>
      <c r="Y32" s="10">
        <v>40.08</v>
      </c>
      <c r="Z32" s="10">
        <v>39.200000000000003</v>
      </c>
      <c r="AA32" s="10">
        <v>39.5</v>
      </c>
      <c r="AB32" s="95">
        <v>285500</v>
      </c>
      <c r="AC32" s="10">
        <v>39.5</v>
      </c>
      <c r="AD32" s="2">
        <f t="shared" si="0"/>
        <v>0.87999999999999545</v>
      </c>
      <c r="AE32" s="138">
        <f t="shared" si="1"/>
        <v>2.5380710659899108E-3</v>
      </c>
    </row>
    <row r="33" spans="1:31" x14ac:dyDescent="0.25">
      <c r="W33" s="133">
        <v>42718</v>
      </c>
      <c r="X33" s="10">
        <v>40.049999999999997</v>
      </c>
      <c r="Y33" s="10">
        <v>40.549999999999997</v>
      </c>
      <c r="Z33" s="10">
        <v>39.35</v>
      </c>
      <c r="AA33" s="10">
        <v>39.4</v>
      </c>
      <c r="AB33" s="95">
        <v>548800</v>
      </c>
      <c r="AC33" s="10">
        <v>39.4</v>
      </c>
      <c r="AD33" s="2">
        <f t="shared" si="0"/>
        <v>1.1999999999999957</v>
      </c>
      <c r="AE33" s="138">
        <f t="shared" si="1"/>
        <v>-1.8679950186799466E-2</v>
      </c>
    </row>
    <row r="34" spans="1:31" x14ac:dyDescent="0.25">
      <c r="W34" s="133">
        <v>42717</v>
      </c>
      <c r="X34" s="10">
        <v>40.049999999999997</v>
      </c>
      <c r="Y34" s="10">
        <v>40.5</v>
      </c>
      <c r="Z34" s="10">
        <v>39.5</v>
      </c>
      <c r="AA34" s="10">
        <v>40.15</v>
      </c>
      <c r="AB34" s="95">
        <v>789100</v>
      </c>
      <c r="AC34" s="10">
        <v>40.15</v>
      </c>
      <c r="AD34" s="2">
        <f t="shared" si="0"/>
        <v>1</v>
      </c>
      <c r="AE34" s="138">
        <f t="shared" si="1"/>
        <v>7.5282308657464991E-3</v>
      </c>
    </row>
    <row r="35" spans="1:31" x14ac:dyDescent="0.25">
      <c r="W35" s="133">
        <v>42716</v>
      </c>
      <c r="X35" s="10">
        <v>39.25</v>
      </c>
      <c r="Y35" s="10">
        <v>39.9</v>
      </c>
      <c r="Z35" s="10">
        <v>38.9</v>
      </c>
      <c r="AA35" s="10">
        <v>39.85</v>
      </c>
      <c r="AB35" s="95">
        <v>706200</v>
      </c>
      <c r="AC35" s="10">
        <v>39.85</v>
      </c>
      <c r="AD35" s="2">
        <f t="shared" si="0"/>
        <v>1</v>
      </c>
      <c r="AE35" s="138">
        <f t="shared" si="1"/>
        <v>1.3994910941475869E-2</v>
      </c>
    </row>
    <row r="36" spans="1:31" x14ac:dyDescent="0.25">
      <c r="L36" t="s">
        <v>213</v>
      </c>
      <c r="M36" s="2">
        <f>M47+K47-F47</f>
        <v>529.88000000000284</v>
      </c>
      <c r="W36" s="133">
        <v>42713</v>
      </c>
      <c r="X36" s="10">
        <v>40.049999999999997</v>
      </c>
      <c r="Y36" s="10">
        <v>40.299999999999997</v>
      </c>
      <c r="Z36" s="10">
        <v>39.1</v>
      </c>
      <c r="AA36" s="10">
        <v>39.299999999999997</v>
      </c>
      <c r="AB36" s="95">
        <v>685500</v>
      </c>
      <c r="AC36" s="10">
        <v>39.299999999999997</v>
      </c>
      <c r="AD36" s="2">
        <f t="shared" si="0"/>
        <v>1.1999999999999957</v>
      </c>
      <c r="AE36" s="138">
        <f t="shared" si="1"/>
        <v>-2.2388059701492713E-2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42712</v>
      </c>
      <c r="X37" s="10">
        <v>39.6</v>
      </c>
      <c r="Y37" s="10">
        <v>40.35</v>
      </c>
      <c r="Z37" s="10">
        <v>39.1</v>
      </c>
      <c r="AA37" s="10">
        <v>40.200000000000003</v>
      </c>
      <c r="AB37" s="95">
        <v>633900</v>
      </c>
      <c r="AC37" s="10">
        <v>40.200000000000003</v>
      </c>
      <c r="AD37" s="2">
        <f t="shared" si="0"/>
        <v>1.25</v>
      </c>
      <c r="AE37" s="138">
        <f t="shared" si="1"/>
        <v>6.2578222778473247E-3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42711</v>
      </c>
      <c r="X38" s="10">
        <v>39.200000000000003</v>
      </c>
      <c r="Y38" s="10">
        <v>40.1</v>
      </c>
      <c r="Z38" s="10">
        <v>39</v>
      </c>
      <c r="AA38" s="10">
        <v>39.950000000000003</v>
      </c>
      <c r="AB38" s="95">
        <v>561000</v>
      </c>
      <c r="AC38" s="10">
        <v>39.950000000000003</v>
      </c>
      <c r="AD38" s="2">
        <f t="shared" si="0"/>
        <v>1.1000000000000014</v>
      </c>
      <c r="AE38" s="138">
        <f t="shared" si="1"/>
        <v>2.1739130434782705E-2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42710</v>
      </c>
      <c r="X39" s="10">
        <v>39</v>
      </c>
      <c r="Y39" s="10">
        <v>39.35</v>
      </c>
      <c r="Z39" s="10">
        <v>38.75</v>
      </c>
      <c r="AA39" s="10">
        <v>39.1</v>
      </c>
      <c r="AB39" s="95">
        <v>1335700</v>
      </c>
      <c r="AC39" s="10">
        <v>39.1</v>
      </c>
      <c r="AD39" s="2">
        <f t="shared" si="0"/>
        <v>0.60000000000000142</v>
      </c>
      <c r="AE39" s="138">
        <f t="shared" si="1"/>
        <v>-1.2771392081736277E-3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42709</v>
      </c>
      <c r="X40" s="10">
        <v>39.75</v>
      </c>
      <c r="Y40" s="10">
        <v>40.15</v>
      </c>
      <c r="Z40" s="10">
        <v>39.049999999999997</v>
      </c>
      <c r="AA40" s="10">
        <v>39.15</v>
      </c>
      <c r="AB40" s="95">
        <v>605000</v>
      </c>
      <c r="AC40" s="10">
        <v>39.15</v>
      </c>
      <c r="AD40" s="2">
        <f t="shared" si="0"/>
        <v>1.1000000000000014</v>
      </c>
      <c r="AE40" s="138">
        <f t="shared" si="1"/>
        <v>-7.6045627376426506E-3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42706</v>
      </c>
      <c r="X41" s="10">
        <v>39.1</v>
      </c>
      <c r="Y41" s="10">
        <v>39.58</v>
      </c>
      <c r="Z41" s="10">
        <v>38.85</v>
      </c>
      <c r="AA41" s="10">
        <v>39.450000000000003</v>
      </c>
      <c r="AB41" s="95">
        <v>635600</v>
      </c>
      <c r="AC41" s="10">
        <v>39.450000000000003</v>
      </c>
      <c r="AD41" s="2">
        <f t="shared" si="0"/>
        <v>0.72999999999999687</v>
      </c>
      <c r="AE41" s="138">
        <f t="shared" si="1"/>
        <v>8.9514066496163558E-3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42705</v>
      </c>
      <c r="X42" s="10">
        <v>39.4</v>
      </c>
      <c r="Y42" s="10">
        <v>40</v>
      </c>
      <c r="Z42" s="10">
        <v>39.03</v>
      </c>
      <c r="AA42" s="10">
        <v>39.1</v>
      </c>
      <c r="AB42" s="95">
        <v>1240200</v>
      </c>
      <c r="AC42" s="10">
        <v>39.1</v>
      </c>
      <c r="AD42" s="2">
        <f t="shared" si="0"/>
        <v>0.96999999999999886</v>
      </c>
      <c r="AE42" s="138">
        <f t="shared" si="1"/>
        <v>1.2804097311140961E-3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49.225000000000001</v>
      </c>
      <c r="T43" s="93" t="s">
        <v>98</v>
      </c>
      <c r="U43" s="435">
        <v>44.4</v>
      </c>
      <c r="W43" s="133">
        <v>42704</v>
      </c>
      <c r="X43" s="10">
        <v>39.35</v>
      </c>
      <c r="Y43" s="10">
        <v>39.450000000000003</v>
      </c>
      <c r="Z43" s="10">
        <v>38.700000000000003</v>
      </c>
      <c r="AA43" s="10">
        <v>39.049999999999997</v>
      </c>
      <c r="AB43" s="95">
        <v>845100</v>
      </c>
      <c r="AC43" s="10">
        <v>39.049999999999997</v>
      </c>
      <c r="AD43" s="2">
        <f t="shared" si="0"/>
        <v>0.75</v>
      </c>
      <c r="AE43" s="138">
        <f t="shared" si="1"/>
        <v>1.0349288486416475E-2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48.777500000000003</v>
      </c>
      <c r="T44" s="93" t="s">
        <v>99</v>
      </c>
      <c r="U44" s="435">
        <v>44.65</v>
      </c>
      <c r="W44" s="133">
        <v>42703</v>
      </c>
      <c r="X44" s="10">
        <v>39</v>
      </c>
      <c r="Y44" s="10">
        <v>39.25</v>
      </c>
      <c r="Z44" s="10">
        <v>38.6</v>
      </c>
      <c r="AA44" s="10">
        <v>38.65</v>
      </c>
      <c r="AB44" s="95">
        <v>209800</v>
      </c>
      <c r="AC44" s="10">
        <v>38.65</v>
      </c>
      <c r="AD44" s="2">
        <f t="shared" si="0"/>
        <v>0.64999999999999858</v>
      </c>
      <c r="AE44" s="138">
        <f t="shared" si="1"/>
        <v>-1.40306122448981E-2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48.330000000000005</v>
      </c>
      <c r="T45" s="93" t="s">
        <v>100</v>
      </c>
      <c r="U45" s="435" t="s">
        <v>129</v>
      </c>
      <c r="W45" s="133">
        <v>42702</v>
      </c>
      <c r="X45" s="10">
        <v>39.549999999999997</v>
      </c>
      <c r="Y45" s="10">
        <v>39.700000000000003</v>
      </c>
      <c r="Z45" s="10">
        <v>39.049999999999997</v>
      </c>
      <c r="AA45" s="10">
        <v>39.200000000000003</v>
      </c>
      <c r="AB45" s="95">
        <v>399700</v>
      </c>
      <c r="AC45" s="10">
        <v>39.200000000000003</v>
      </c>
      <c r="AD45" s="2">
        <f t="shared" si="0"/>
        <v>0.65000000000000568</v>
      </c>
      <c r="AE45" s="138">
        <f t="shared" si="1"/>
        <v>-1.0101010101010055E-2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47.8825</v>
      </c>
      <c r="Q46" s="2"/>
      <c r="T46" s="93" t="s">
        <v>101</v>
      </c>
      <c r="U46" s="435" t="s">
        <v>129</v>
      </c>
      <c r="W46" s="133">
        <v>42699</v>
      </c>
      <c r="X46" s="10">
        <v>39.6</v>
      </c>
      <c r="Y46" s="10">
        <v>39.75</v>
      </c>
      <c r="Z46" s="10">
        <v>39.35</v>
      </c>
      <c r="AA46" s="10">
        <v>39.6</v>
      </c>
      <c r="AB46" s="95">
        <v>201400</v>
      </c>
      <c r="AC46" s="10">
        <v>39.6</v>
      </c>
      <c r="AD46" s="2">
        <f t="shared" si="0"/>
        <v>0.39999999999999858</v>
      </c>
      <c r="AE46" s="138">
        <f t="shared" si="1"/>
        <v>1.2642225031607168E-3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47.435000000000002</v>
      </c>
      <c r="Q47" s="2"/>
      <c r="T47" s="93" t="s">
        <v>102</v>
      </c>
      <c r="U47" s="435">
        <v>44.33</v>
      </c>
      <c r="W47" s="133">
        <v>42697</v>
      </c>
      <c r="X47" s="10">
        <v>39.65</v>
      </c>
      <c r="Y47" s="10">
        <v>39.9</v>
      </c>
      <c r="Z47" s="10">
        <v>39.4</v>
      </c>
      <c r="AA47" s="10">
        <v>39.549999999999997</v>
      </c>
      <c r="AB47" s="95">
        <v>725800</v>
      </c>
      <c r="AC47" s="10">
        <v>39.549999999999997</v>
      </c>
      <c r="AD47" s="2">
        <f t="shared" si="0"/>
        <v>0.5</v>
      </c>
      <c r="AE47" s="138">
        <f t="shared" si="1"/>
        <v>-2.5220680958386588E-3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46.987500000000004</v>
      </c>
      <c r="Q48" s="2"/>
      <c r="T48" s="93" t="s">
        <v>103</v>
      </c>
      <c r="U48" s="435">
        <v>1.73112</v>
      </c>
      <c r="W48" s="133">
        <v>42696</v>
      </c>
      <c r="X48" s="10">
        <v>39</v>
      </c>
      <c r="Y48" s="10">
        <v>39.700000000000003</v>
      </c>
      <c r="Z48" s="10">
        <v>38.549999999999997</v>
      </c>
      <c r="AA48" s="10">
        <v>39.65</v>
      </c>
      <c r="AB48" s="95">
        <v>908100</v>
      </c>
      <c r="AC48" s="10">
        <v>39.65</v>
      </c>
      <c r="AD48" s="2">
        <f t="shared" si="0"/>
        <v>1.1500000000000057</v>
      </c>
      <c r="AE48" s="138">
        <f t="shared" si="1"/>
        <v>2.7202072538859978E-2</v>
      </c>
    </row>
    <row r="49" spans="15:31" x14ac:dyDescent="0.25">
      <c r="O49" s="83">
        <v>1.04</v>
      </c>
      <c r="P49" s="83">
        <f t="shared" si="5"/>
        <v>46.54</v>
      </c>
      <c r="Q49" s="2"/>
      <c r="T49" s="93" t="s">
        <v>122</v>
      </c>
      <c r="U49" s="435" t="s">
        <v>324</v>
      </c>
      <c r="W49" s="133">
        <v>42695</v>
      </c>
      <c r="X49" s="10">
        <v>38.6</v>
      </c>
      <c r="Y49" s="10">
        <v>39.479999999999997</v>
      </c>
      <c r="Z49" s="10">
        <v>38.53</v>
      </c>
      <c r="AA49" s="10">
        <v>38.6</v>
      </c>
      <c r="AB49" s="95">
        <v>1120500</v>
      </c>
      <c r="AC49" s="10">
        <v>38.6</v>
      </c>
      <c r="AD49" s="2">
        <f t="shared" si="0"/>
        <v>0.94999999999999574</v>
      </c>
      <c r="AE49" s="138">
        <f t="shared" si="1"/>
        <v>9.1503267973855884E-3</v>
      </c>
    </row>
    <row r="50" spans="15:31" x14ac:dyDescent="0.25">
      <c r="O50" s="83">
        <v>1.03</v>
      </c>
      <c r="P50" s="83">
        <f t="shared" si="5"/>
        <v>46.092500000000001</v>
      </c>
      <c r="Q50" s="2"/>
      <c r="T50" s="93"/>
      <c r="U50" s="435"/>
      <c r="W50" s="133">
        <v>42692</v>
      </c>
      <c r="X50" s="10">
        <v>38.200000000000003</v>
      </c>
      <c r="Y50" s="10">
        <v>38.6</v>
      </c>
      <c r="Z50" s="10">
        <v>37.9</v>
      </c>
      <c r="AA50" s="10">
        <v>38.25</v>
      </c>
      <c r="AB50" s="95">
        <v>698700</v>
      </c>
      <c r="AC50" s="10">
        <v>38.25</v>
      </c>
      <c r="AD50" s="2">
        <f t="shared" si="0"/>
        <v>0.70000000000000284</v>
      </c>
      <c r="AE50" s="138" t="e">
        <f t="shared" si="1"/>
        <v>#DIV/0!</v>
      </c>
    </row>
    <row r="51" spans="15:31" x14ac:dyDescent="0.25">
      <c r="O51" s="83">
        <v>1.02</v>
      </c>
      <c r="P51" s="83">
        <f t="shared" si="5"/>
        <v>45.645000000000003</v>
      </c>
      <c r="Q51" s="2"/>
      <c r="T51" s="93" t="s">
        <v>105</v>
      </c>
      <c r="U51" s="435" t="s">
        <v>678</v>
      </c>
      <c r="W51" s="133">
        <v>42692</v>
      </c>
      <c r="X51" s="10" t="s">
        <v>139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1.01</v>
      </c>
      <c r="P52" s="83">
        <f t="shared" si="5"/>
        <v>45.197499999999998</v>
      </c>
      <c r="Q52" s="2"/>
      <c r="T52" s="93" t="s">
        <v>106</v>
      </c>
      <c r="U52" s="435" t="s">
        <v>679</v>
      </c>
      <c r="W52" s="133">
        <v>42691</v>
      </c>
      <c r="X52" s="10">
        <v>38.15</v>
      </c>
      <c r="Y52" s="10">
        <v>38.700000000000003</v>
      </c>
      <c r="Z52" s="10">
        <v>37.799999999999997</v>
      </c>
      <c r="AA52" s="10">
        <v>38.6</v>
      </c>
      <c r="AB52" s="95">
        <v>642500</v>
      </c>
      <c r="AC52" s="10">
        <v>38.340000000000003</v>
      </c>
      <c r="AD52" s="2">
        <f t="shared" si="0"/>
        <v>0.90000000000000568</v>
      </c>
      <c r="AE52" s="138">
        <f t="shared" si="1"/>
        <v>-1.3024225058608785E-3</v>
      </c>
    </row>
    <row r="53" spans="15:31" x14ac:dyDescent="0.25">
      <c r="O53" s="83">
        <v>1</v>
      </c>
      <c r="P53" s="83">
        <f t="shared" si="5"/>
        <v>44.75</v>
      </c>
      <c r="Q53" s="2"/>
      <c r="T53" s="93" t="s">
        <v>107</v>
      </c>
      <c r="U53" s="436">
        <v>578316</v>
      </c>
      <c r="W53" s="133">
        <v>42690</v>
      </c>
      <c r="X53" s="10">
        <v>39.25</v>
      </c>
      <c r="Y53" s="10">
        <v>39.4</v>
      </c>
      <c r="Z53" s="10">
        <v>38.15</v>
      </c>
      <c r="AA53" s="10">
        <v>38.65</v>
      </c>
      <c r="AB53" s="95">
        <v>607300</v>
      </c>
      <c r="AC53" s="10">
        <v>38.39</v>
      </c>
      <c r="AD53" s="2">
        <f t="shared" si="0"/>
        <v>1.25</v>
      </c>
      <c r="AE53" s="138">
        <f t="shared" si="1"/>
        <v>-2.5139664804469275E-2</v>
      </c>
    </row>
    <row r="54" spans="15:31" x14ac:dyDescent="0.25">
      <c r="O54" s="83">
        <v>0.99</v>
      </c>
      <c r="P54" s="83">
        <f t="shared" si="5"/>
        <v>44.302500000000002</v>
      </c>
      <c r="Q54" s="2"/>
      <c r="T54" s="93" t="s">
        <v>110</v>
      </c>
      <c r="U54" s="436">
        <v>785408</v>
      </c>
      <c r="W54" s="133">
        <v>42689</v>
      </c>
      <c r="X54" s="10">
        <v>38.950000000000003</v>
      </c>
      <c r="Y54" s="10">
        <v>39.75</v>
      </c>
      <c r="Z54" s="10">
        <v>38.61</v>
      </c>
      <c r="AA54" s="10">
        <v>39.65</v>
      </c>
      <c r="AB54" s="95">
        <v>462700</v>
      </c>
      <c r="AC54" s="10">
        <v>39.380000000000003</v>
      </c>
      <c r="AD54" s="2">
        <f t="shared" si="0"/>
        <v>1.1400000000000006</v>
      </c>
      <c r="AE54" s="138">
        <f t="shared" si="1"/>
        <v>1.2599640010285462E-2</v>
      </c>
    </row>
    <row r="55" spans="15:31" x14ac:dyDescent="0.25">
      <c r="O55" s="83">
        <v>0.98</v>
      </c>
      <c r="P55" s="83">
        <f t="shared" si="5"/>
        <v>43.854999999999997</v>
      </c>
      <c r="Q55" s="2"/>
      <c r="T55" s="93" t="s">
        <v>108</v>
      </c>
      <c r="U55" s="435" t="s">
        <v>680</v>
      </c>
      <c r="W55" s="133">
        <v>42688</v>
      </c>
      <c r="X55" s="10">
        <v>38.85</v>
      </c>
      <c r="Y55" s="10">
        <v>39.15</v>
      </c>
      <c r="Z55" s="10">
        <v>38.4</v>
      </c>
      <c r="AA55" s="10">
        <v>39.15</v>
      </c>
      <c r="AB55" s="95">
        <v>921500</v>
      </c>
      <c r="AC55" s="10">
        <v>38.89</v>
      </c>
      <c r="AD55" s="2">
        <f t="shared" si="0"/>
        <v>0.75</v>
      </c>
      <c r="AE55" s="138">
        <f t="shared" si="1"/>
        <v>1.9664394336654345E-2</v>
      </c>
    </row>
    <row r="56" spans="15:31" x14ac:dyDescent="0.25">
      <c r="O56" s="83">
        <v>0.97</v>
      </c>
      <c r="P56" s="83">
        <f t="shared" si="5"/>
        <v>43.407499999999999</v>
      </c>
      <c r="Q56" s="2"/>
      <c r="T56" s="93" t="s">
        <v>111</v>
      </c>
      <c r="U56" s="435">
        <v>38.61</v>
      </c>
      <c r="W56" s="133">
        <v>42685</v>
      </c>
      <c r="X56" s="10">
        <v>38.15</v>
      </c>
      <c r="Y56" s="10">
        <v>38.75</v>
      </c>
      <c r="Z56" s="10">
        <v>37.9</v>
      </c>
      <c r="AA56" s="10">
        <v>38.4</v>
      </c>
      <c r="AB56" s="95">
        <v>709600</v>
      </c>
      <c r="AC56" s="10">
        <v>38.14</v>
      </c>
      <c r="AD56" s="2">
        <f t="shared" si="0"/>
        <v>0.85000000000000142</v>
      </c>
      <c r="AE56" s="138">
        <f t="shared" si="1"/>
        <v>-1.3092432573971191E-3</v>
      </c>
    </row>
    <row r="57" spans="15:31" x14ac:dyDescent="0.25">
      <c r="O57" s="83">
        <v>0.96</v>
      </c>
      <c r="P57" s="83">
        <f t="shared" si="5"/>
        <v>42.96</v>
      </c>
      <c r="Q57" s="2"/>
      <c r="T57" s="93" t="s">
        <v>112</v>
      </c>
      <c r="U57" s="435">
        <v>1.1599999999999999</v>
      </c>
      <c r="W57" s="133">
        <v>42684</v>
      </c>
      <c r="X57" s="10">
        <v>36.950000000000003</v>
      </c>
      <c r="Y57" s="10">
        <v>39</v>
      </c>
      <c r="Z57" s="10">
        <v>36.950000000000003</v>
      </c>
      <c r="AA57" s="10">
        <v>38.450000000000003</v>
      </c>
      <c r="AB57" s="95">
        <v>1365200</v>
      </c>
      <c r="AC57" s="10">
        <v>38.19</v>
      </c>
      <c r="AD57" s="2">
        <f t="shared" si="0"/>
        <v>2.0499999999999972</v>
      </c>
      <c r="AE57" s="138">
        <f t="shared" si="1"/>
        <v>4.6301369863013697E-2</v>
      </c>
    </row>
    <row r="58" spans="15:31" x14ac:dyDescent="0.25">
      <c r="O58" s="83">
        <v>0.95</v>
      </c>
      <c r="P58" s="83">
        <f t="shared" si="5"/>
        <v>42.512499999999996</v>
      </c>
      <c r="Q58" s="2"/>
      <c r="T58" s="93" t="s">
        <v>109</v>
      </c>
      <c r="U58" s="435" t="s">
        <v>681</v>
      </c>
      <c r="W58" s="133">
        <v>42683</v>
      </c>
      <c r="X58" s="10">
        <v>34.049999999999997</v>
      </c>
      <c r="Y58" s="10">
        <v>36.979999999999997</v>
      </c>
      <c r="Z58" s="10">
        <v>34.049999999999997</v>
      </c>
      <c r="AA58" s="10">
        <v>36.75</v>
      </c>
      <c r="AB58" s="95">
        <v>1006500</v>
      </c>
      <c r="AC58" s="10">
        <v>36.5</v>
      </c>
      <c r="AD58" s="2">
        <f t="shared" si="0"/>
        <v>2.9299999999999997</v>
      </c>
      <c r="AE58" s="138">
        <f t="shared" si="1"/>
        <v>8.2443653618030854E-2</v>
      </c>
    </row>
    <row r="59" spans="15:31" x14ac:dyDescent="0.25">
      <c r="O59" s="83">
        <v>0.94</v>
      </c>
      <c r="P59" s="83">
        <f t="shared" si="5"/>
        <v>42.064999999999998</v>
      </c>
      <c r="W59" s="133">
        <v>42682</v>
      </c>
      <c r="X59" s="10">
        <v>33.799999999999997</v>
      </c>
      <c r="Y59" s="10">
        <v>34.5</v>
      </c>
      <c r="Z59" s="10">
        <v>33.6</v>
      </c>
      <c r="AA59" s="10">
        <v>33.950000000000003</v>
      </c>
      <c r="AB59" s="95">
        <v>906800</v>
      </c>
      <c r="AC59" s="10">
        <v>33.72</v>
      </c>
      <c r="AD59" s="2">
        <f t="shared" si="0"/>
        <v>0.89999999999999858</v>
      </c>
      <c r="AE59" s="138">
        <f t="shared" si="1"/>
        <v>5.966587112171684E-3</v>
      </c>
    </row>
    <row r="60" spans="15:31" x14ac:dyDescent="0.25">
      <c r="O60" s="83">
        <v>0.93</v>
      </c>
      <c r="P60" s="83">
        <f t="shared" si="5"/>
        <v>41.6175</v>
      </c>
      <c r="W60" s="133">
        <v>42681</v>
      </c>
      <c r="X60" s="10">
        <v>34.75</v>
      </c>
      <c r="Y60" s="10">
        <v>35.25</v>
      </c>
      <c r="Z60" s="10">
        <v>33.5</v>
      </c>
      <c r="AA60" s="10">
        <v>33.75</v>
      </c>
      <c r="AB60" s="95">
        <v>1068100</v>
      </c>
      <c r="AC60" s="10">
        <v>33.520000000000003</v>
      </c>
      <c r="AD60" s="2">
        <f t="shared" si="0"/>
        <v>1.75</v>
      </c>
      <c r="AE60" s="138">
        <f t="shared" si="1"/>
        <v>4.488778054862852E-2</v>
      </c>
    </row>
    <row r="61" spans="15:31" x14ac:dyDescent="0.25">
      <c r="O61" s="83">
        <v>0.92</v>
      </c>
      <c r="P61" s="83">
        <f t="shared" si="5"/>
        <v>41.17</v>
      </c>
      <c r="W61" s="133">
        <v>42678</v>
      </c>
      <c r="X61" s="10">
        <v>31.9</v>
      </c>
      <c r="Y61" s="10">
        <v>32.75</v>
      </c>
      <c r="Z61" s="10">
        <v>31.9</v>
      </c>
      <c r="AA61" s="10">
        <v>32.299999999999997</v>
      </c>
      <c r="AB61" s="95">
        <v>432900</v>
      </c>
      <c r="AC61" s="10">
        <v>32.08</v>
      </c>
      <c r="AD61" s="2">
        <f t="shared" si="0"/>
        <v>0.85000000000000142</v>
      </c>
      <c r="AE61" s="138">
        <f t="shared" si="1"/>
        <v>9.4398993077406956E-3</v>
      </c>
    </row>
    <row r="62" spans="15:31" x14ac:dyDescent="0.25">
      <c r="O62" s="83">
        <v>0.91</v>
      </c>
      <c r="P62" s="83">
        <f t="shared" si="5"/>
        <v>40.722500000000004</v>
      </c>
      <c r="W62" s="133">
        <v>42677</v>
      </c>
      <c r="X62" s="10">
        <v>32.049999999999997</v>
      </c>
      <c r="Y62" s="10">
        <v>32.15</v>
      </c>
      <c r="Z62" s="10">
        <v>31.6</v>
      </c>
      <c r="AA62" s="10">
        <v>32</v>
      </c>
      <c r="AB62" s="95">
        <v>595400</v>
      </c>
      <c r="AC62" s="10">
        <v>31.78</v>
      </c>
      <c r="AD62" s="2">
        <f t="shared" si="0"/>
        <v>0.54999999999999716</v>
      </c>
      <c r="AE62" s="138">
        <f t="shared" si="1"/>
        <v>-1.5708451146716484E-3</v>
      </c>
    </row>
    <row r="63" spans="15:31" x14ac:dyDescent="0.25">
      <c r="O63" s="83">
        <v>0.9</v>
      </c>
      <c r="P63" s="83">
        <f t="shared" si="5"/>
        <v>40.274999999999999</v>
      </c>
      <c r="W63" s="133">
        <v>42676</v>
      </c>
      <c r="X63" s="10">
        <v>32.549999999999997</v>
      </c>
      <c r="Y63" s="10">
        <v>32.65</v>
      </c>
      <c r="Z63" s="10">
        <v>31.95</v>
      </c>
      <c r="AA63" s="10">
        <v>32.049999999999997</v>
      </c>
      <c r="AB63" s="95">
        <v>537400</v>
      </c>
      <c r="AC63" s="10">
        <v>31.83</v>
      </c>
      <c r="AD63" s="2">
        <f t="shared" si="0"/>
        <v>0.69999999999999929</v>
      </c>
      <c r="AE63" s="138">
        <f t="shared" si="1"/>
        <v>-1.6985793699814788E-2</v>
      </c>
    </row>
    <row r="64" spans="15:31" x14ac:dyDescent="0.25">
      <c r="W64" s="133">
        <v>42675</v>
      </c>
      <c r="X64" s="10">
        <v>33.4</v>
      </c>
      <c r="Y64" s="10">
        <v>33.4</v>
      </c>
      <c r="Z64" s="10">
        <v>32.450000000000003</v>
      </c>
      <c r="AA64" s="10">
        <v>32.6</v>
      </c>
      <c r="AB64" s="95">
        <v>504600</v>
      </c>
      <c r="AC64" s="10">
        <v>32.380000000000003</v>
      </c>
      <c r="AD64" s="2">
        <f t="shared" si="0"/>
        <v>0.94999999999999574</v>
      </c>
      <c r="AE64" s="138">
        <f t="shared" si="1"/>
        <v>-1.3706975327444249E-2</v>
      </c>
    </row>
    <row r="65" spans="23:31" x14ac:dyDescent="0.25">
      <c r="W65" s="133">
        <v>42674</v>
      </c>
      <c r="X65" s="10">
        <v>33.15</v>
      </c>
      <c r="Y65" s="10">
        <v>33.450000000000003</v>
      </c>
      <c r="Z65" s="10">
        <v>32.979999999999997</v>
      </c>
      <c r="AA65" s="10">
        <v>33.049999999999997</v>
      </c>
      <c r="AB65" s="95">
        <v>667900</v>
      </c>
      <c r="AC65" s="10">
        <v>32.83</v>
      </c>
      <c r="AD65" s="2">
        <f t="shared" si="0"/>
        <v>0.47000000000000597</v>
      </c>
      <c r="AE65" s="138">
        <f t="shared" si="1"/>
        <v>2.1367521367521292E-3</v>
      </c>
    </row>
    <row r="66" spans="23:31" x14ac:dyDescent="0.25">
      <c r="W66" s="133">
        <v>42671</v>
      </c>
      <c r="X66" s="10">
        <v>32.869999999999997</v>
      </c>
      <c r="Y66" s="10">
        <v>33.479999999999997</v>
      </c>
      <c r="Z66" s="10">
        <v>32.869999999999997</v>
      </c>
      <c r="AA66" s="10">
        <v>32.979999999999997</v>
      </c>
      <c r="AB66" s="95">
        <v>864900</v>
      </c>
      <c r="AC66" s="10">
        <v>32.76</v>
      </c>
      <c r="AD66" s="2">
        <f t="shared" si="0"/>
        <v>0.60999999999999943</v>
      </c>
      <c r="AE66" s="138">
        <f t="shared" si="1"/>
        <v>-6.6707095209217471E-3</v>
      </c>
    </row>
    <row r="67" spans="23:31" x14ac:dyDescent="0.25">
      <c r="W67" s="133">
        <v>42670</v>
      </c>
      <c r="X67" s="10">
        <v>34.74</v>
      </c>
      <c r="Y67" s="10">
        <v>34.74</v>
      </c>
      <c r="Z67" s="10">
        <v>32.83</v>
      </c>
      <c r="AA67" s="10">
        <v>33.200000000000003</v>
      </c>
      <c r="AB67" s="95">
        <v>1290900</v>
      </c>
      <c r="AC67" s="10">
        <v>32.979999999999997</v>
      </c>
      <c r="AD67" s="2">
        <f>Y67-Z67</f>
        <v>1.9100000000000037</v>
      </c>
      <c r="AE67" s="138">
        <f>AC67/AC68-1</f>
        <v>-4.9841544223566792E-2</v>
      </c>
    </row>
    <row r="68" spans="23:31" x14ac:dyDescent="0.25">
      <c r="W68" s="133">
        <v>42669</v>
      </c>
      <c r="X68" s="10">
        <v>34.35</v>
      </c>
      <c r="Y68" s="10">
        <v>35.33</v>
      </c>
      <c r="Z68" s="10">
        <v>34.35</v>
      </c>
      <c r="AA68" s="10">
        <v>34.950000000000003</v>
      </c>
      <c r="AB68" s="95">
        <v>997700</v>
      </c>
      <c r="AC68" s="10">
        <v>34.71</v>
      </c>
      <c r="AD68" s="2">
        <f>Y68-Z68</f>
        <v>0.97999999999999687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42767</v>
      </c>
      <c r="X2" s="10">
        <v>109.63</v>
      </c>
      <c r="Y2" s="10">
        <v>109.91</v>
      </c>
      <c r="Z2" s="10">
        <v>107.9</v>
      </c>
      <c r="AA2" s="10">
        <v>108.18</v>
      </c>
      <c r="AB2" s="95">
        <v>4669000</v>
      </c>
      <c r="AC2" s="10">
        <v>108.18</v>
      </c>
      <c r="AD2" s="2">
        <f>Y2-Z2</f>
        <v>2.0099999999999909</v>
      </c>
      <c r="AE2" s="138">
        <f>AC2/AC3-1</f>
        <v>-1.3586213185009521E-2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108.18</v>
      </c>
      <c r="W3" s="133">
        <v>42766</v>
      </c>
      <c r="X3" s="10">
        <v>109.04</v>
      </c>
      <c r="Y3" s="10">
        <v>109.81</v>
      </c>
      <c r="Z3" s="10">
        <v>108.39</v>
      </c>
      <c r="AA3" s="10">
        <v>109.67</v>
      </c>
      <c r="AB3" s="95">
        <v>3927900</v>
      </c>
      <c r="AC3" s="10">
        <v>109.67</v>
      </c>
      <c r="AD3" s="2">
        <f t="shared" ref="AD3:AD66" si="0">Y3-Z3</f>
        <v>1.4200000000000017</v>
      </c>
      <c r="AE3" s="138">
        <f t="shared" ref="AE3:AE66" si="1">AC3/AC4-1</f>
        <v>4.5800128240358617E-3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108.18</v>
      </c>
      <c r="R4" s="505">
        <v>-1.3599999999999999E-2</v>
      </c>
      <c r="W4" s="133">
        <v>42765</v>
      </c>
      <c r="X4" s="10">
        <v>109.31</v>
      </c>
      <c r="Y4" s="10">
        <v>109.6</v>
      </c>
      <c r="Z4" s="10">
        <v>108.25</v>
      </c>
      <c r="AA4" s="10">
        <v>109.17</v>
      </c>
      <c r="AB4" s="95">
        <v>2907600</v>
      </c>
      <c r="AC4" s="10">
        <v>109.17</v>
      </c>
      <c r="AD4" s="2">
        <f t="shared" si="0"/>
        <v>1.3499999999999943</v>
      </c>
      <c r="AE4" s="138">
        <f t="shared" si="1"/>
        <v>-4.8313582497720997E-3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42762</v>
      </c>
      <c r="X5" s="10">
        <v>110.15</v>
      </c>
      <c r="Y5" s="10">
        <v>110.9</v>
      </c>
      <c r="Z5" s="10">
        <v>109.61</v>
      </c>
      <c r="AA5" s="10">
        <v>109.7</v>
      </c>
      <c r="AB5" s="95">
        <v>2791200</v>
      </c>
      <c r="AC5" s="10">
        <v>109.7</v>
      </c>
      <c r="AD5" s="2">
        <f t="shared" si="0"/>
        <v>1.2900000000000063</v>
      </c>
      <c r="AE5" s="138">
        <f t="shared" si="1"/>
        <v>-5.980427691192447E-3</v>
      </c>
    </row>
    <row r="6" spans="1:31" x14ac:dyDescent="0.25">
      <c r="O6" s="11" t="s">
        <v>64</v>
      </c>
      <c r="Q6" s="2">
        <f>Q3*Q2</f>
        <v>0</v>
      </c>
      <c r="W6" s="133">
        <v>42761</v>
      </c>
      <c r="X6" s="10">
        <v>110.8</v>
      </c>
      <c r="Y6" s="10">
        <v>111.49</v>
      </c>
      <c r="Z6" s="10">
        <v>109.53</v>
      </c>
      <c r="AA6" s="10">
        <v>110.36</v>
      </c>
      <c r="AB6" s="95">
        <v>3996000</v>
      </c>
      <c r="AC6" s="10">
        <v>110.36</v>
      </c>
      <c r="AD6" s="2">
        <f t="shared" si="0"/>
        <v>1.9599999999999937</v>
      </c>
      <c r="AE6" s="138">
        <f t="shared" si="1"/>
        <v>-5.4073540014418775E-3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42760</v>
      </c>
      <c r="X7" s="10">
        <v>111.87</v>
      </c>
      <c r="Y7" s="10">
        <v>112.51</v>
      </c>
      <c r="Z7" s="10">
        <v>108.78</v>
      </c>
      <c r="AA7" s="10">
        <v>110.96</v>
      </c>
      <c r="AB7" s="95">
        <v>4763500</v>
      </c>
      <c r="AC7" s="10">
        <v>110.96</v>
      </c>
      <c r="AD7" s="2">
        <f t="shared" si="0"/>
        <v>3.730000000000004</v>
      </c>
      <c r="AE7" s="138">
        <f t="shared" si="1"/>
        <v>-5.8238509094167279E-3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42759</v>
      </c>
      <c r="X8" s="10">
        <v>110.68</v>
      </c>
      <c r="Y8" s="10">
        <v>111.69</v>
      </c>
      <c r="Z8" s="10">
        <v>110.34</v>
      </c>
      <c r="AA8" s="10">
        <v>111.61</v>
      </c>
      <c r="AB8" s="95">
        <v>3228700</v>
      </c>
      <c r="AC8" s="10">
        <v>111.61</v>
      </c>
      <c r="AD8" s="2">
        <f t="shared" si="0"/>
        <v>1.3499999999999943</v>
      </c>
      <c r="AE8" s="138">
        <f t="shared" si="1"/>
        <v>1.150987855718677E-2</v>
      </c>
    </row>
    <row r="9" spans="1:31" x14ac:dyDescent="0.25">
      <c r="O9" s="11" t="s">
        <v>214</v>
      </c>
      <c r="Q9" s="138">
        <f>IF(Q2=0, 0, Q8/Q6)</f>
        <v>0</v>
      </c>
      <c r="W9" s="133">
        <v>42758</v>
      </c>
      <c r="X9" s="10">
        <v>110.84</v>
      </c>
      <c r="Y9" s="10">
        <v>111.3</v>
      </c>
      <c r="Z9" s="10">
        <v>109.98</v>
      </c>
      <c r="AA9" s="10">
        <v>110.34</v>
      </c>
      <c r="AB9" s="95">
        <v>2274200</v>
      </c>
      <c r="AC9" s="10">
        <v>110.34</v>
      </c>
      <c r="AD9" s="2">
        <f t="shared" si="0"/>
        <v>1.3199999999999932</v>
      </c>
      <c r="AE9" s="138">
        <f t="shared" si="1"/>
        <v>-4.0617384240455578E-3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42755</v>
      </c>
      <c r="X10" s="10">
        <v>110.95</v>
      </c>
      <c r="Y10" s="10">
        <v>111.1</v>
      </c>
      <c r="Z10" s="10">
        <v>110.03</v>
      </c>
      <c r="AA10" s="10">
        <v>110.79</v>
      </c>
      <c r="AB10" s="95">
        <v>2988800</v>
      </c>
      <c r="AC10" s="10">
        <v>110.79</v>
      </c>
      <c r="AD10" s="2">
        <f t="shared" si="0"/>
        <v>1.0699999999999932</v>
      </c>
      <c r="AE10" s="138">
        <f t="shared" si="1"/>
        <v>5.4185857491195755E-4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42754</v>
      </c>
      <c r="X11" s="10">
        <v>111.03</v>
      </c>
      <c r="Y11" s="10">
        <v>111.6</v>
      </c>
      <c r="Z11" s="10">
        <v>110.02</v>
      </c>
      <c r="AA11" s="10">
        <v>110.73</v>
      </c>
      <c r="AB11" s="95">
        <v>2828200</v>
      </c>
      <c r="AC11" s="10">
        <v>110.73</v>
      </c>
      <c r="AD11" s="2">
        <f t="shared" si="0"/>
        <v>1.5799999999999983</v>
      </c>
      <c r="AE11" s="138">
        <f t="shared" si="1"/>
        <v>2.8074624162288675E-3</v>
      </c>
    </row>
    <row r="12" spans="1:31" x14ac:dyDescent="0.25">
      <c r="W12" s="133">
        <v>42753</v>
      </c>
      <c r="X12" s="10">
        <v>110.2</v>
      </c>
      <c r="Y12" s="10">
        <v>110.89</v>
      </c>
      <c r="Z12" s="10">
        <v>109.82</v>
      </c>
      <c r="AA12" s="10">
        <v>110.42</v>
      </c>
      <c r="AB12" s="95">
        <v>2600300</v>
      </c>
      <c r="AC12" s="10">
        <v>110.42</v>
      </c>
      <c r="AD12" s="2">
        <f t="shared" si="0"/>
        <v>1.0700000000000074</v>
      </c>
      <c r="AE12" s="138">
        <f t="shared" si="1"/>
        <v>4.0920250977538597E-3</v>
      </c>
    </row>
    <row r="13" spans="1:31" x14ac:dyDescent="0.25">
      <c r="W13" s="133">
        <v>42752</v>
      </c>
      <c r="X13" s="10">
        <v>109.78</v>
      </c>
      <c r="Y13" s="10">
        <v>110.27</v>
      </c>
      <c r="Z13" s="10">
        <v>109.4</v>
      </c>
      <c r="AA13" s="10">
        <v>109.97</v>
      </c>
      <c r="AB13" s="95">
        <v>2238500</v>
      </c>
      <c r="AC13" s="10">
        <v>109.97</v>
      </c>
      <c r="AD13" s="2">
        <f t="shared" si="0"/>
        <v>0.86999999999999034</v>
      </c>
      <c r="AE13" s="138">
        <f t="shared" si="1"/>
        <v>-2.2681908909454318E-3</v>
      </c>
    </row>
    <row r="14" spans="1:31" x14ac:dyDescent="0.25">
      <c r="W14" s="133">
        <v>42748</v>
      </c>
      <c r="X14" s="10">
        <v>110.93</v>
      </c>
      <c r="Y14" s="10">
        <v>111.26</v>
      </c>
      <c r="Z14" s="10">
        <v>109.85</v>
      </c>
      <c r="AA14" s="10">
        <v>110.22</v>
      </c>
      <c r="AB14" s="95">
        <v>2880600</v>
      </c>
      <c r="AC14" s="10">
        <v>110.22</v>
      </c>
      <c r="AD14" s="2">
        <f t="shared" si="0"/>
        <v>1.4100000000000108</v>
      </c>
      <c r="AE14" s="138">
        <f t="shared" si="1"/>
        <v>-5.4141851651325901E-3</v>
      </c>
    </row>
    <row r="15" spans="1:31" x14ac:dyDescent="0.25">
      <c r="W15" s="133">
        <v>42747</v>
      </c>
      <c r="X15" s="10">
        <v>111.14</v>
      </c>
      <c r="Y15" s="10">
        <v>111.14</v>
      </c>
      <c r="Z15" s="10">
        <v>109.71</v>
      </c>
      <c r="AA15" s="10">
        <v>110.82</v>
      </c>
      <c r="AB15" s="95">
        <v>2644600</v>
      </c>
      <c r="AC15" s="10">
        <v>110.82</v>
      </c>
      <c r="AD15" s="2">
        <f t="shared" si="0"/>
        <v>1.4300000000000068</v>
      </c>
      <c r="AE15" s="138">
        <f t="shared" si="1"/>
        <v>-1.6216216216217161E-3</v>
      </c>
    </row>
    <row r="16" spans="1:31" x14ac:dyDescent="0.25">
      <c r="W16" s="133">
        <v>42746</v>
      </c>
      <c r="X16" s="10">
        <v>111.62</v>
      </c>
      <c r="Y16" s="10">
        <v>111.62</v>
      </c>
      <c r="Z16" s="10">
        <v>110.58</v>
      </c>
      <c r="AA16" s="10">
        <v>111</v>
      </c>
      <c r="AB16" s="95">
        <v>2743900</v>
      </c>
      <c r="AC16" s="10">
        <v>111</v>
      </c>
      <c r="AD16" s="2">
        <f t="shared" si="0"/>
        <v>1.0400000000000063</v>
      </c>
      <c r="AE16" s="138">
        <f t="shared" si="1"/>
        <v>-2.3368685960812874E-3</v>
      </c>
    </row>
    <row r="17" spans="1:31" x14ac:dyDescent="0.25">
      <c r="W17" s="133">
        <v>42745</v>
      </c>
      <c r="X17" s="10">
        <v>111.75</v>
      </c>
      <c r="Y17" s="10">
        <v>111.83</v>
      </c>
      <c r="Z17" s="10">
        <v>111.06</v>
      </c>
      <c r="AA17" s="10">
        <v>111.26</v>
      </c>
      <c r="AB17" s="95">
        <v>1800400</v>
      </c>
      <c r="AC17" s="10">
        <v>111.26</v>
      </c>
      <c r="AD17" s="2">
        <f t="shared" si="0"/>
        <v>0.76999999999999602</v>
      </c>
      <c r="AE17" s="138">
        <f t="shared" si="1"/>
        <v>-2.1524663677129352E-3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42744</v>
      </c>
      <c r="X18" s="10">
        <v>112.7</v>
      </c>
      <c r="Y18" s="10">
        <v>112.7</v>
      </c>
      <c r="Z18" s="10">
        <v>111.27</v>
      </c>
      <c r="AA18" s="10">
        <v>111.5</v>
      </c>
      <c r="AB18" s="95">
        <v>2434100</v>
      </c>
      <c r="AC18" s="10">
        <v>111.5</v>
      </c>
      <c r="AD18" s="2">
        <f t="shared" si="0"/>
        <v>1.4300000000000068</v>
      </c>
      <c r="AE18" s="138">
        <f t="shared" si="1"/>
        <v>-9.3291870279875733E-3</v>
      </c>
    </row>
    <row r="19" spans="1:31" x14ac:dyDescent="0.25">
      <c r="W19" s="133">
        <v>42741</v>
      </c>
      <c r="X19" s="10">
        <v>111.42</v>
      </c>
      <c r="Y19" s="10">
        <v>112.83</v>
      </c>
      <c r="Z19" s="10">
        <v>111.06</v>
      </c>
      <c r="AA19" s="10">
        <v>112.55</v>
      </c>
      <c r="AB19" s="95">
        <v>2622000</v>
      </c>
      <c r="AC19" s="10">
        <v>112.55</v>
      </c>
      <c r="AD19" s="2">
        <f t="shared" si="0"/>
        <v>1.769999999999996</v>
      </c>
      <c r="AE19" s="138">
        <f t="shared" si="1"/>
        <v>1.0776829815895894E-2</v>
      </c>
    </row>
    <row r="20" spans="1:31" x14ac:dyDescent="0.25">
      <c r="W20" s="133">
        <v>42740</v>
      </c>
      <c r="X20" s="10">
        <v>111.17</v>
      </c>
      <c r="Y20" s="10">
        <v>111.94</v>
      </c>
      <c r="Z20" s="10">
        <v>110.56</v>
      </c>
      <c r="AA20" s="10">
        <v>111.35</v>
      </c>
      <c r="AB20" s="95">
        <v>3064400</v>
      </c>
      <c r="AC20" s="10">
        <v>111.35</v>
      </c>
      <c r="AD20" s="2">
        <f t="shared" si="0"/>
        <v>1.3799999999999955</v>
      </c>
      <c r="AE20" s="138">
        <f t="shared" si="1"/>
        <v>4.0577096483316311E-3</v>
      </c>
    </row>
    <row r="21" spans="1:31" x14ac:dyDescent="0.25">
      <c r="W21" s="133">
        <v>42739</v>
      </c>
      <c r="X21" s="10">
        <v>111.46</v>
      </c>
      <c r="Y21" s="10">
        <v>111.7</v>
      </c>
      <c r="Z21" s="10">
        <v>110.58</v>
      </c>
      <c r="AA21" s="10">
        <v>110.9</v>
      </c>
      <c r="AB21" s="95">
        <v>3085000</v>
      </c>
      <c r="AC21" s="10">
        <v>110.9</v>
      </c>
      <c r="AD21" s="2">
        <f t="shared" si="0"/>
        <v>1.1200000000000045</v>
      </c>
      <c r="AE21" s="138">
        <f t="shared" si="1"/>
        <v>6.3159794279532555E-4</v>
      </c>
    </row>
    <row r="22" spans="1:31" x14ac:dyDescent="0.25">
      <c r="W22" s="133">
        <v>42738</v>
      </c>
      <c r="X22" s="10">
        <v>110.39</v>
      </c>
      <c r="Y22" s="10">
        <v>110.96</v>
      </c>
      <c r="Z22" s="10">
        <v>110</v>
      </c>
      <c r="AA22" s="10">
        <v>110.83</v>
      </c>
      <c r="AB22" s="95">
        <v>2738700</v>
      </c>
      <c r="AC22" s="10">
        <v>110.83</v>
      </c>
      <c r="AD22" s="2">
        <f t="shared" si="0"/>
        <v>0.95999999999999375</v>
      </c>
      <c r="AE22" s="138">
        <f t="shared" si="1"/>
        <v>1.1038131727786782E-2</v>
      </c>
    </row>
    <row r="23" spans="1:31" x14ac:dyDescent="0.25">
      <c r="W23" s="133">
        <v>42734</v>
      </c>
      <c r="X23" s="10">
        <v>110.59</v>
      </c>
      <c r="Y23" s="10">
        <v>110.79</v>
      </c>
      <c r="Z23" s="10">
        <v>109.38</v>
      </c>
      <c r="AA23" s="10">
        <v>109.62</v>
      </c>
      <c r="AB23" s="95">
        <v>2198600</v>
      </c>
      <c r="AC23" s="10">
        <v>109.62</v>
      </c>
      <c r="AD23" s="2">
        <f t="shared" si="0"/>
        <v>1.4100000000000108</v>
      </c>
      <c r="AE23" s="138">
        <f t="shared" si="1"/>
        <v>-8.4124830393486061E-3</v>
      </c>
    </row>
    <row r="24" spans="1:31" x14ac:dyDescent="0.25">
      <c r="W24" s="133">
        <v>42733</v>
      </c>
      <c r="X24" s="10">
        <v>110.28</v>
      </c>
      <c r="Y24" s="10">
        <v>110.82</v>
      </c>
      <c r="Z24" s="10">
        <v>110.03</v>
      </c>
      <c r="AA24" s="10">
        <v>110.55</v>
      </c>
      <c r="AB24" s="95">
        <v>2903600</v>
      </c>
      <c r="AC24" s="10">
        <v>110.55</v>
      </c>
      <c r="AD24" s="2">
        <f t="shared" si="0"/>
        <v>0.78999999999999204</v>
      </c>
      <c r="AE24" s="138">
        <f t="shared" si="1"/>
        <v>3.2670841274162754E-3</v>
      </c>
    </row>
    <row r="25" spans="1:31" x14ac:dyDescent="0.25">
      <c r="W25" s="133">
        <v>42732</v>
      </c>
      <c r="X25" s="10">
        <v>111</v>
      </c>
      <c r="Y25" s="10">
        <v>111.09</v>
      </c>
      <c r="Z25" s="10">
        <v>110.1</v>
      </c>
      <c r="AA25" s="10">
        <v>110.19</v>
      </c>
      <c r="AB25" s="95">
        <v>1864500</v>
      </c>
      <c r="AC25" s="10">
        <v>110.19</v>
      </c>
      <c r="AD25" s="2">
        <f t="shared" si="0"/>
        <v>0.99000000000000909</v>
      </c>
      <c r="AE25" s="138">
        <f t="shared" si="1"/>
        <v>-7.1183997116598396E-3</v>
      </c>
    </row>
    <row r="26" spans="1:31" x14ac:dyDescent="0.25">
      <c r="W26" s="133">
        <v>42731</v>
      </c>
      <c r="X26" s="10">
        <v>111.04</v>
      </c>
      <c r="Y26" s="10">
        <v>111.13</v>
      </c>
      <c r="Z26" s="10">
        <v>110.5</v>
      </c>
      <c r="AA26" s="10">
        <v>110.98</v>
      </c>
      <c r="AB26" s="95">
        <v>1067300</v>
      </c>
      <c r="AC26" s="10">
        <v>110.98</v>
      </c>
      <c r="AD26" s="2">
        <f t="shared" si="0"/>
        <v>0.62999999999999545</v>
      </c>
      <c r="AE26" s="138">
        <f t="shared" si="1"/>
        <v>2.9823768639856141E-3</v>
      </c>
    </row>
    <row r="27" spans="1:31" x14ac:dyDescent="0.25">
      <c r="L27" t="s">
        <v>213</v>
      </c>
      <c r="M27" s="2">
        <f>M35+K35-F35</f>
        <v>114.84999999999991</v>
      </c>
      <c r="W27" s="133">
        <v>42727</v>
      </c>
      <c r="X27" s="10">
        <v>110.35</v>
      </c>
      <c r="Y27" s="10">
        <v>110.83</v>
      </c>
      <c r="Z27" s="10">
        <v>110.04</v>
      </c>
      <c r="AA27" s="10">
        <v>110.65</v>
      </c>
      <c r="AB27" s="95">
        <v>1303200</v>
      </c>
      <c r="AC27" s="10">
        <v>110.65</v>
      </c>
      <c r="AD27" s="2">
        <f t="shared" si="0"/>
        <v>0.78999999999999204</v>
      </c>
      <c r="AE27" s="138">
        <f t="shared" si="1"/>
        <v>1.7200796668477292E-3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42726</v>
      </c>
      <c r="X28" s="10">
        <v>110.58</v>
      </c>
      <c r="Y28" s="10">
        <v>110.76</v>
      </c>
      <c r="Z28" s="10">
        <v>109.69</v>
      </c>
      <c r="AA28" s="10">
        <v>110.46</v>
      </c>
      <c r="AB28" s="95">
        <v>2087900</v>
      </c>
      <c r="AC28" s="10">
        <v>110.46</v>
      </c>
      <c r="AD28" s="2">
        <f t="shared" si="0"/>
        <v>1.0700000000000074</v>
      </c>
      <c r="AE28" s="138">
        <f t="shared" si="1"/>
        <v>-2.715177844149208E-4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42725</v>
      </c>
      <c r="X29" s="10">
        <v>110.94</v>
      </c>
      <c r="Y29" s="10">
        <v>111.13</v>
      </c>
      <c r="Z29" s="10">
        <v>110.47</v>
      </c>
      <c r="AA29" s="10">
        <v>110.49</v>
      </c>
      <c r="AB29" s="95">
        <v>2078700</v>
      </c>
      <c r="AC29" s="10">
        <v>110.49</v>
      </c>
      <c r="AD29" s="2">
        <f t="shared" si="0"/>
        <v>0.65999999999999659</v>
      </c>
      <c r="AE29" s="138">
        <f t="shared" si="1"/>
        <v>-1.4460009037506882E-3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42724</v>
      </c>
      <c r="X30" s="10">
        <v>110.93</v>
      </c>
      <c r="Y30" s="10">
        <v>111</v>
      </c>
      <c r="Z30" s="10">
        <v>110.15</v>
      </c>
      <c r="AA30" s="10">
        <v>110.65</v>
      </c>
      <c r="AB30" s="95">
        <v>2250000</v>
      </c>
      <c r="AC30" s="10">
        <v>110.65</v>
      </c>
      <c r="AD30" s="2">
        <f t="shared" si="0"/>
        <v>0.84999999999999432</v>
      </c>
      <c r="AE30" s="138">
        <f t="shared" si="1"/>
        <v>-1.5340191301208561E-3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42723</v>
      </c>
      <c r="X31" s="10">
        <v>109.57</v>
      </c>
      <c r="Y31" s="10">
        <v>111.07</v>
      </c>
      <c r="Z31" s="10">
        <v>108.88</v>
      </c>
      <c r="AA31" s="10">
        <v>110.82</v>
      </c>
      <c r="AB31" s="95">
        <v>3831000</v>
      </c>
      <c r="AC31" s="10">
        <v>110.82</v>
      </c>
      <c r="AD31" s="2">
        <f t="shared" si="0"/>
        <v>2.1899999999999977</v>
      </c>
      <c r="AE31" s="138">
        <f t="shared" si="1"/>
        <v>2.1194249907851015E-2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42720</v>
      </c>
      <c r="X32" s="10">
        <v>108.41</v>
      </c>
      <c r="Y32" s="10">
        <v>109.26</v>
      </c>
      <c r="Z32" s="10">
        <v>108.09</v>
      </c>
      <c r="AA32" s="10">
        <v>108.52</v>
      </c>
      <c r="AB32" s="95">
        <v>7847000</v>
      </c>
      <c r="AC32" s="10">
        <v>108.52</v>
      </c>
      <c r="AD32" s="2">
        <f t="shared" si="0"/>
        <v>1.1700000000000017</v>
      </c>
      <c r="AE32" s="138">
        <f t="shared" si="1"/>
        <v>3.6067696291501861E-3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42719</v>
      </c>
      <c r="X33" s="10">
        <v>109.04</v>
      </c>
      <c r="Y33" s="10">
        <v>109.43</v>
      </c>
      <c r="Z33" s="10">
        <v>108.12</v>
      </c>
      <c r="AA33" s="10">
        <v>108.13</v>
      </c>
      <c r="AB33" s="95">
        <v>3555800</v>
      </c>
      <c r="AC33" s="10">
        <v>108.13</v>
      </c>
      <c r="AD33" s="2">
        <f t="shared" si="0"/>
        <v>1.3100000000000023</v>
      </c>
      <c r="AE33" s="138">
        <f t="shared" si="1"/>
        <v>-1.0432872700649742E-2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42718</v>
      </c>
      <c r="X34" s="10">
        <v>110.35</v>
      </c>
      <c r="Y34" s="10">
        <v>110.44</v>
      </c>
      <c r="Z34" s="10">
        <v>109.09</v>
      </c>
      <c r="AA34" s="10">
        <v>109.27</v>
      </c>
      <c r="AB34" s="95">
        <v>2683500</v>
      </c>
      <c r="AC34" s="10">
        <v>109.27</v>
      </c>
      <c r="AD34" s="2">
        <f t="shared" si="0"/>
        <v>1.3499999999999943</v>
      </c>
      <c r="AE34" s="138">
        <f t="shared" si="1"/>
        <v>-9.4279757048318924E-3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42717</v>
      </c>
      <c r="X35" s="10">
        <v>110.88</v>
      </c>
      <c r="Y35" s="10">
        <v>111.69</v>
      </c>
      <c r="Z35" s="10">
        <v>110.26</v>
      </c>
      <c r="AA35" s="10">
        <v>110.31</v>
      </c>
      <c r="AB35" s="95">
        <v>3750800</v>
      </c>
      <c r="AC35" s="10">
        <v>110.31</v>
      </c>
      <c r="AD35" s="2">
        <f t="shared" si="0"/>
        <v>1.4299999999999926</v>
      </c>
      <c r="AE35" s="138">
        <f t="shared" si="1"/>
        <v>-7.2470332457652553E-4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42716</v>
      </c>
      <c r="X36" s="10">
        <v>109.42</v>
      </c>
      <c r="Y36" s="10">
        <v>110.5</v>
      </c>
      <c r="Z36" s="10">
        <v>108.79</v>
      </c>
      <c r="AA36" s="10">
        <v>110.39</v>
      </c>
      <c r="AB36" s="95">
        <v>4477600</v>
      </c>
      <c r="AC36" s="10">
        <v>110.39</v>
      </c>
      <c r="AD36" s="2">
        <f t="shared" si="0"/>
        <v>1.7099999999999937</v>
      </c>
      <c r="AE36" s="138">
        <f t="shared" si="1"/>
        <v>5.464978595500547E-3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42713</v>
      </c>
      <c r="X37" s="10">
        <v>108.54</v>
      </c>
      <c r="Y37" s="10">
        <v>109.99</v>
      </c>
      <c r="Z37" s="10">
        <v>108.06</v>
      </c>
      <c r="AA37" s="10">
        <v>109.79</v>
      </c>
      <c r="AB37" s="95">
        <v>3428300</v>
      </c>
      <c r="AC37" s="10">
        <v>109.79</v>
      </c>
      <c r="AD37" s="2">
        <f t="shared" si="0"/>
        <v>1.9299999999999926</v>
      </c>
      <c r="AE37" s="138">
        <f t="shared" si="1"/>
        <v>1.2542654246979534E-2</v>
      </c>
    </row>
    <row r="38" spans="1:31" x14ac:dyDescent="0.25">
      <c r="W38" s="133">
        <v>42712</v>
      </c>
      <c r="X38" s="10">
        <v>109.67</v>
      </c>
      <c r="Y38" s="10">
        <v>109.68</v>
      </c>
      <c r="Z38" s="10">
        <v>108.14</v>
      </c>
      <c r="AA38" s="10">
        <v>108.43</v>
      </c>
      <c r="AB38" s="95">
        <v>3168500</v>
      </c>
      <c r="AC38" s="10">
        <v>108.43</v>
      </c>
      <c r="AD38" s="2">
        <f t="shared" si="0"/>
        <v>1.5400000000000063</v>
      </c>
      <c r="AE38" s="138">
        <f t="shared" si="1"/>
        <v>-1.1396790663749101E-2</v>
      </c>
    </row>
    <row r="39" spans="1:31" ht="20.25" thickBot="1" x14ac:dyDescent="0.35">
      <c r="P39" s="636" t="s">
        <v>78</v>
      </c>
      <c r="Q39" s="636"/>
      <c r="W39" s="133">
        <v>42711</v>
      </c>
      <c r="X39" s="10">
        <v>107.5</v>
      </c>
      <c r="Y39" s="10">
        <v>109.84</v>
      </c>
      <c r="Z39" s="10">
        <v>107.08</v>
      </c>
      <c r="AA39" s="10">
        <v>109.68</v>
      </c>
      <c r="AB39" s="95">
        <v>4225300</v>
      </c>
      <c r="AC39" s="10">
        <v>109.68</v>
      </c>
      <c r="AD39" s="2">
        <f t="shared" si="0"/>
        <v>2.7600000000000051</v>
      </c>
      <c r="AE39" s="138">
        <f t="shared" si="1"/>
        <v>2.0943870427254874E-2</v>
      </c>
    </row>
    <row r="40" spans="1:31" ht="15.75" thickTop="1" x14ac:dyDescent="0.25">
      <c r="O40" s="2"/>
      <c r="P40" s="83">
        <v>1.1000000000000001</v>
      </c>
      <c r="Q40" s="83">
        <f>P40*$Q$4</f>
        <v>118.99800000000002</v>
      </c>
      <c r="W40" s="133">
        <v>42710</v>
      </c>
      <c r="X40" s="10">
        <v>107.3</v>
      </c>
      <c r="Y40" s="10">
        <v>107.7</v>
      </c>
      <c r="Z40" s="10">
        <v>107.08</v>
      </c>
      <c r="AA40" s="10">
        <v>107.43</v>
      </c>
      <c r="AB40" s="95">
        <v>2147800</v>
      </c>
      <c r="AC40" s="10">
        <v>107.43</v>
      </c>
      <c r="AD40" s="2">
        <f t="shared" si="0"/>
        <v>0.62000000000000455</v>
      </c>
      <c r="AE40" s="138">
        <f t="shared" si="1"/>
        <v>9.3092533978822445E-5</v>
      </c>
    </row>
    <row r="41" spans="1:31" x14ac:dyDescent="0.25">
      <c r="O41" s="2"/>
      <c r="P41" s="83">
        <v>1.0900000000000001</v>
      </c>
      <c r="Q41" s="83">
        <f t="shared" ref="Q41:Q60" si="2">P41*$Q$4</f>
        <v>117.91620000000002</v>
      </c>
      <c r="W41" s="133">
        <v>42709</v>
      </c>
      <c r="X41" s="10">
        <v>108.72</v>
      </c>
      <c r="Y41" s="10">
        <v>108.8</v>
      </c>
      <c r="Z41" s="10">
        <v>107.36</v>
      </c>
      <c r="AA41" s="10">
        <v>107.42</v>
      </c>
      <c r="AB41" s="95">
        <v>3069900</v>
      </c>
      <c r="AC41" s="10">
        <v>107.42</v>
      </c>
      <c r="AD41" s="2">
        <f t="shared" si="0"/>
        <v>1.4399999999999977</v>
      </c>
      <c r="AE41" s="138">
        <f t="shared" si="1"/>
        <v>-7.3923489188689739E-3</v>
      </c>
    </row>
    <row r="42" spans="1:31" ht="20.25" thickBot="1" x14ac:dyDescent="0.35">
      <c r="O42" s="2"/>
      <c r="P42" s="83">
        <v>1.08</v>
      </c>
      <c r="Q42" s="83">
        <f t="shared" si="2"/>
        <v>116.83440000000002</v>
      </c>
      <c r="T42" s="91" t="s">
        <v>113</v>
      </c>
      <c r="W42" s="133">
        <v>42706</v>
      </c>
      <c r="X42" s="10">
        <v>108.04</v>
      </c>
      <c r="Y42" s="10">
        <v>108.57</v>
      </c>
      <c r="Z42" s="10">
        <v>107.48</v>
      </c>
      <c r="AA42" s="10">
        <v>108.22</v>
      </c>
      <c r="AB42" s="95">
        <v>3122200</v>
      </c>
      <c r="AC42" s="10">
        <v>108.22</v>
      </c>
      <c r="AD42" s="2">
        <f t="shared" si="0"/>
        <v>1.0899999999999892</v>
      </c>
      <c r="AE42" s="138">
        <f t="shared" si="1"/>
        <v>6.8850018608113128E-3</v>
      </c>
    </row>
    <row r="43" spans="1:31" ht="15.75" thickTop="1" x14ac:dyDescent="0.25">
      <c r="O43" s="2"/>
      <c r="P43" s="83">
        <v>1.07</v>
      </c>
      <c r="Q43" s="83">
        <f t="shared" si="2"/>
        <v>115.75260000000002</v>
      </c>
      <c r="T43" s="128" t="s">
        <v>98</v>
      </c>
      <c r="U43" s="98">
        <v>110.36</v>
      </c>
      <c r="W43" s="133">
        <v>42705</v>
      </c>
      <c r="X43" s="10">
        <v>108</v>
      </c>
      <c r="Y43" s="10">
        <v>108.17</v>
      </c>
      <c r="Z43" s="10">
        <v>107.07</v>
      </c>
      <c r="AA43" s="10">
        <v>107.48</v>
      </c>
      <c r="AB43" s="95">
        <v>4051200</v>
      </c>
      <c r="AC43" s="10">
        <v>107.48</v>
      </c>
      <c r="AD43" s="2">
        <f t="shared" si="0"/>
        <v>1.1000000000000085</v>
      </c>
      <c r="AE43" s="138">
        <f t="shared" si="1"/>
        <v>-2.2279985146675951E-3</v>
      </c>
    </row>
    <row r="44" spans="1:31" x14ac:dyDescent="0.25">
      <c r="O44" s="2"/>
      <c r="P44" s="83">
        <v>1.06</v>
      </c>
      <c r="Q44" s="83">
        <f t="shared" si="2"/>
        <v>114.67080000000001</v>
      </c>
      <c r="T44" s="93" t="s">
        <v>99</v>
      </c>
      <c r="U44" s="88">
        <v>110.15</v>
      </c>
      <c r="W44" s="133">
        <v>42704</v>
      </c>
      <c r="X44" s="10">
        <v>109.03</v>
      </c>
      <c r="Y44" s="10">
        <v>110</v>
      </c>
      <c r="Z44" s="10">
        <v>107.72</v>
      </c>
      <c r="AA44" s="10">
        <v>107.72</v>
      </c>
      <c r="AB44" s="95">
        <v>4080900</v>
      </c>
      <c r="AC44" s="10">
        <v>107.72</v>
      </c>
      <c r="AD44" s="2">
        <f t="shared" si="0"/>
        <v>2.2800000000000011</v>
      </c>
      <c r="AE44" s="138">
        <f t="shared" si="1"/>
        <v>-1.0290334435869242E-2</v>
      </c>
    </row>
    <row r="45" spans="1:31" x14ac:dyDescent="0.25">
      <c r="O45" s="2"/>
      <c r="P45" s="83">
        <v>1.05</v>
      </c>
      <c r="Q45" s="83">
        <f t="shared" si="2"/>
        <v>113.58900000000001</v>
      </c>
      <c r="T45" s="93" t="s">
        <v>100</v>
      </c>
      <c r="U45" s="88" t="s">
        <v>129</v>
      </c>
      <c r="W45" s="133">
        <v>42703</v>
      </c>
      <c r="X45" s="10">
        <v>108.67</v>
      </c>
      <c r="Y45" s="10">
        <v>109.44</v>
      </c>
      <c r="Z45" s="10">
        <v>108.65</v>
      </c>
      <c r="AA45" s="10">
        <v>108.84</v>
      </c>
      <c r="AB45" s="95">
        <v>3116300</v>
      </c>
      <c r="AC45" s="10">
        <v>108.84</v>
      </c>
      <c r="AD45" s="2">
        <f t="shared" si="0"/>
        <v>0.78999999999999204</v>
      </c>
      <c r="AE45" s="138">
        <f t="shared" si="1"/>
        <v>3.596127247579517E-3</v>
      </c>
    </row>
    <row r="46" spans="1:31" x14ac:dyDescent="0.25">
      <c r="O46" s="2"/>
      <c r="P46" s="83">
        <v>1.04</v>
      </c>
      <c r="Q46" s="83">
        <f t="shared" si="2"/>
        <v>112.50720000000001</v>
      </c>
      <c r="T46" s="93" t="s">
        <v>101</v>
      </c>
      <c r="U46" s="88" t="s">
        <v>129</v>
      </c>
      <c r="W46" s="133">
        <v>42702</v>
      </c>
      <c r="X46" s="10">
        <v>108.5</v>
      </c>
      <c r="Y46" s="10">
        <v>108.98</v>
      </c>
      <c r="Z46" s="10">
        <v>108.29</v>
      </c>
      <c r="AA46" s="10">
        <v>108.45</v>
      </c>
      <c r="AB46" s="95">
        <v>2448600</v>
      </c>
      <c r="AC46" s="10">
        <v>108.45</v>
      </c>
      <c r="AD46" s="2">
        <f t="shared" si="0"/>
        <v>0.68999999999999773</v>
      </c>
      <c r="AE46" s="138">
        <f t="shared" si="1"/>
        <v>-3.0336458907886943E-3</v>
      </c>
    </row>
    <row r="47" spans="1:31" x14ac:dyDescent="0.25">
      <c r="O47" s="2"/>
      <c r="P47" s="83">
        <v>1.03</v>
      </c>
      <c r="Q47" s="83">
        <f t="shared" si="2"/>
        <v>111.42540000000001</v>
      </c>
      <c r="T47" s="93" t="s">
        <v>102</v>
      </c>
      <c r="U47" s="88">
        <v>117.93</v>
      </c>
      <c r="W47" s="133">
        <v>42699</v>
      </c>
      <c r="X47" s="10">
        <v>108.63</v>
      </c>
      <c r="Y47" s="10">
        <v>109.2</v>
      </c>
      <c r="Z47" s="10">
        <v>108.29</v>
      </c>
      <c r="AA47" s="10">
        <v>108.78</v>
      </c>
      <c r="AB47" s="95">
        <v>1008700</v>
      </c>
      <c r="AC47" s="10">
        <v>108.78</v>
      </c>
      <c r="AD47" s="2">
        <f t="shared" si="0"/>
        <v>0.90999999999999659</v>
      </c>
      <c r="AE47" s="138">
        <f t="shared" si="1"/>
        <v>6.1973915456479123E-3</v>
      </c>
    </row>
    <row r="48" spans="1:31" x14ac:dyDescent="0.25">
      <c r="O48" s="2"/>
      <c r="P48" s="83">
        <v>1.02</v>
      </c>
      <c r="Q48" s="83">
        <f t="shared" si="2"/>
        <v>110.34360000000001</v>
      </c>
      <c r="T48" s="93" t="s">
        <v>103</v>
      </c>
      <c r="U48" s="88">
        <v>0.98758999999999997</v>
      </c>
      <c r="W48" s="133">
        <v>42697</v>
      </c>
      <c r="X48" s="10">
        <v>107.37</v>
      </c>
      <c r="Y48" s="10">
        <v>108.28</v>
      </c>
      <c r="Z48" s="10">
        <v>107.37</v>
      </c>
      <c r="AA48" s="10">
        <v>108.11</v>
      </c>
      <c r="AB48" s="95">
        <v>2378500</v>
      </c>
      <c r="AC48" s="10">
        <v>108.11</v>
      </c>
      <c r="AD48" s="2">
        <f t="shared" si="0"/>
        <v>0.90999999999999659</v>
      </c>
      <c r="AE48" s="138">
        <f t="shared" si="1"/>
        <v>1.0940714419300557E-2</v>
      </c>
    </row>
    <row r="49" spans="15:31" x14ac:dyDescent="0.25">
      <c r="O49" s="2"/>
      <c r="P49" s="83">
        <v>1.01</v>
      </c>
      <c r="Q49" s="83">
        <f t="shared" si="2"/>
        <v>109.26180000000001</v>
      </c>
      <c r="T49" s="93" t="s">
        <v>122</v>
      </c>
      <c r="U49" s="88" t="s">
        <v>493</v>
      </c>
      <c r="W49" s="133">
        <v>42696</v>
      </c>
      <c r="X49" s="10">
        <v>107.21</v>
      </c>
      <c r="Y49" s="10">
        <v>107.33</v>
      </c>
      <c r="Z49" s="10">
        <v>106.87</v>
      </c>
      <c r="AA49" s="10">
        <v>106.94</v>
      </c>
      <c r="AB49" s="95">
        <v>2640700</v>
      </c>
      <c r="AC49" s="10">
        <v>106.94</v>
      </c>
      <c r="AD49" s="2">
        <f t="shared" si="0"/>
        <v>0.45999999999999375</v>
      </c>
      <c r="AE49" s="138">
        <f t="shared" si="1"/>
        <v>8.4230229293402736E-4</v>
      </c>
    </row>
    <row r="50" spans="15:31" x14ac:dyDescent="0.25">
      <c r="O50" s="2"/>
      <c r="P50" s="83">
        <v>1</v>
      </c>
      <c r="Q50" s="83">
        <f t="shared" si="2"/>
        <v>108.18</v>
      </c>
      <c r="T50" s="93"/>
      <c r="U50" s="88"/>
      <c r="W50" s="133">
        <v>42695</v>
      </c>
      <c r="X50" s="10">
        <v>106.85</v>
      </c>
      <c r="Y50" s="10">
        <v>107.06</v>
      </c>
      <c r="Z50" s="10">
        <v>106.21</v>
      </c>
      <c r="AA50" s="10">
        <v>106.85</v>
      </c>
      <c r="AB50" s="95">
        <v>2177400</v>
      </c>
      <c r="AC50" s="10">
        <v>106.85</v>
      </c>
      <c r="AD50" s="2">
        <f t="shared" si="0"/>
        <v>0.85000000000000853</v>
      </c>
      <c r="AE50" s="138">
        <f t="shared" si="1"/>
        <v>3.2863849765256692E-3</v>
      </c>
    </row>
    <row r="51" spans="15:31" x14ac:dyDescent="0.25">
      <c r="O51" s="2"/>
      <c r="P51" s="83">
        <v>0.99</v>
      </c>
      <c r="Q51" s="83">
        <f t="shared" si="2"/>
        <v>107.09820000000001</v>
      </c>
      <c r="T51" s="93" t="s">
        <v>105</v>
      </c>
      <c r="U51" s="88" t="s">
        <v>500</v>
      </c>
      <c r="W51" s="133">
        <v>42692</v>
      </c>
      <c r="X51" s="10">
        <v>106.66</v>
      </c>
      <c r="Y51" s="10">
        <v>106.96</v>
      </c>
      <c r="Z51" s="10">
        <v>106.37</v>
      </c>
      <c r="AA51" s="10">
        <v>106.5</v>
      </c>
      <c r="AB51" s="95">
        <v>2677500</v>
      </c>
      <c r="AC51" s="10">
        <v>106.5</v>
      </c>
      <c r="AD51" s="2">
        <f t="shared" si="0"/>
        <v>0.5899999999999892</v>
      </c>
      <c r="AE51" s="138">
        <f t="shared" si="1"/>
        <v>-1.8744142455482393E-3</v>
      </c>
    </row>
    <row r="52" spans="15:31" x14ac:dyDescent="0.25">
      <c r="O52" s="2"/>
      <c r="P52" s="83">
        <v>0.98</v>
      </c>
      <c r="Q52" s="83">
        <f t="shared" si="2"/>
        <v>106.0164</v>
      </c>
      <c r="T52" s="93" t="s">
        <v>106</v>
      </c>
      <c r="U52" s="88" t="s">
        <v>417</v>
      </c>
      <c r="W52" s="133">
        <v>42691</v>
      </c>
      <c r="X52" s="10">
        <v>107.03</v>
      </c>
      <c r="Y52" s="10">
        <v>107.44</v>
      </c>
      <c r="Z52" s="10">
        <v>106.61</v>
      </c>
      <c r="AA52" s="10">
        <v>106.7</v>
      </c>
      <c r="AB52" s="95">
        <v>2226500</v>
      </c>
      <c r="AC52" s="10">
        <v>106.7</v>
      </c>
      <c r="AD52" s="2">
        <f t="shared" si="0"/>
        <v>0.82999999999999829</v>
      </c>
      <c r="AE52" s="138">
        <f t="shared" si="1"/>
        <v>-2.4308152580403419E-3</v>
      </c>
    </row>
    <row r="53" spans="15:31" x14ac:dyDescent="0.25">
      <c r="P53" s="83">
        <v>0.97</v>
      </c>
      <c r="Q53" s="83">
        <f t="shared" si="2"/>
        <v>104.9346</v>
      </c>
      <c r="T53" s="93" t="s">
        <v>107</v>
      </c>
      <c r="U53" s="90">
        <v>2829980</v>
      </c>
      <c r="W53" s="133">
        <v>42690</v>
      </c>
      <c r="X53" s="10">
        <v>106.62</v>
      </c>
      <c r="Y53" s="10">
        <v>107.38</v>
      </c>
      <c r="Z53" s="10">
        <v>106.35</v>
      </c>
      <c r="AA53" s="10">
        <v>106.96</v>
      </c>
      <c r="AB53" s="95">
        <v>2707500</v>
      </c>
      <c r="AC53" s="10">
        <v>106.96</v>
      </c>
      <c r="AD53" s="2">
        <f t="shared" si="0"/>
        <v>1.0300000000000011</v>
      </c>
      <c r="AE53" s="138" t="e">
        <f t="shared" si="1"/>
        <v>#DIV/0!</v>
      </c>
    </row>
    <row r="54" spans="15:31" x14ac:dyDescent="0.25">
      <c r="P54" s="83">
        <v>0.96</v>
      </c>
      <c r="Q54" s="83">
        <f t="shared" si="2"/>
        <v>103.8528</v>
      </c>
      <c r="T54" s="93" t="s">
        <v>110</v>
      </c>
      <c r="U54" s="90">
        <v>3148250</v>
      </c>
      <c r="W54" s="133">
        <v>42690</v>
      </c>
      <c r="X54" s="10" t="s">
        <v>217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P55" s="83">
        <v>0.95</v>
      </c>
      <c r="Q55" s="83">
        <f t="shared" si="2"/>
        <v>102.771</v>
      </c>
      <c r="T55" s="93" t="s">
        <v>108</v>
      </c>
      <c r="U55" s="88" t="s">
        <v>501</v>
      </c>
      <c r="W55" s="133">
        <v>42689</v>
      </c>
      <c r="X55" s="10">
        <v>107.85</v>
      </c>
      <c r="Y55" s="10">
        <v>108.02</v>
      </c>
      <c r="Z55" s="10">
        <v>106.66</v>
      </c>
      <c r="AA55" s="10">
        <v>107.68</v>
      </c>
      <c r="AB55" s="95">
        <v>3795600</v>
      </c>
      <c r="AC55" s="10">
        <v>107.02</v>
      </c>
      <c r="AD55" s="2">
        <f t="shared" si="0"/>
        <v>1.3599999999999994</v>
      </c>
      <c r="AE55" s="138">
        <f t="shared" si="1"/>
        <v>-1.6791044776119923E-3</v>
      </c>
    </row>
    <row r="56" spans="15:31" x14ac:dyDescent="0.25">
      <c r="P56" s="83">
        <v>0.94</v>
      </c>
      <c r="Q56" s="83">
        <f t="shared" si="2"/>
        <v>101.6892</v>
      </c>
      <c r="T56" s="93" t="s">
        <v>111</v>
      </c>
      <c r="U56" s="88">
        <v>17.93</v>
      </c>
      <c r="W56" s="133">
        <v>42688</v>
      </c>
      <c r="X56" s="10">
        <v>109.42</v>
      </c>
      <c r="Y56" s="10">
        <v>109.42</v>
      </c>
      <c r="Z56" s="10">
        <v>107.73</v>
      </c>
      <c r="AA56" s="10">
        <v>107.86</v>
      </c>
      <c r="AB56" s="95">
        <v>4138500</v>
      </c>
      <c r="AC56" s="10">
        <v>107.2</v>
      </c>
      <c r="AD56" s="2">
        <f t="shared" si="0"/>
        <v>1.6899999999999977</v>
      </c>
      <c r="AE56" s="138">
        <f t="shared" si="1"/>
        <v>-9.1505684444033175E-3</v>
      </c>
    </row>
    <row r="57" spans="15:31" x14ac:dyDescent="0.25">
      <c r="P57" s="83">
        <v>0.93</v>
      </c>
      <c r="Q57" s="83">
        <f t="shared" si="2"/>
        <v>100.60740000000001</v>
      </c>
      <c r="T57" s="93" t="s">
        <v>112</v>
      </c>
      <c r="U57" s="88">
        <v>6.12</v>
      </c>
      <c r="W57" s="133">
        <v>42685</v>
      </c>
      <c r="X57" s="10">
        <v>107.9</v>
      </c>
      <c r="Y57" s="10">
        <v>108.92</v>
      </c>
      <c r="Z57" s="10">
        <v>107</v>
      </c>
      <c r="AA57" s="10">
        <v>108.86</v>
      </c>
      <c r="AB57" s="95">
        <v>4149900</v>
      </c>
      <c r="AC57" s="10">
        <v>108.19</v>
      </c>
      <c r="AD57" s="2">
        <f t="shared" si="0"/>
        <v>1.9200000000000017</v>
      </c>
      <c r="AE57" s="138">
        <f t="shared" si="1"/>
        <v>4.0835266821346305E-3</v>
      </c>
    </row>
    <row r="58" spans="15:31" x14ac:dyDescent="0.25">
      <c r="P58" s="83">
        <v>0.92</v>
      </c>
      <c r="Q58" s="83">
        <f t="shared" si="2"/>
        <v>99.525600000000011</v>
      </c>
      <c r="T58" s="93" t="s">
        <v>109</v>
      </c>
      <c r="U58" s="88" t="s">
        <v>477</v>
      </c>
      <c r="W58" s="133">
        <v>42684</v>
      </c>
      <c r="X58" s="10">
        <v>105.38</v>
      </c>
      <c r="Y58" s="10">
        <v>108.46</v>
      </c>
      <c r="Z58" s="10">
        <v>105.34</v>
      </c>
      <c r="AA58" s="10">
        <v>108.41</v>
      </c>
      <c r="AB58" s="95">
        <v>6105600</v>
      </c>
      <c r="AC58" s="10">
        <v>107.75</v>
      </c>
      <c r="AD58" s="2">
        <f t="shared" si="0"/>
        <v>3.1199999999999903</v>
      </c>
      <c r="AE58" s="138">
        <f t="shared" si="1"/>
        <v>3.4366900259191757E-2</v>
      </c>
    </row>
    <row r="59" spans="15:31" x14ac:dyDescent="0.25">
      <c r="P59" s="83">
        <v>0.91</v>
      </c>
      <c r="Q59" s="83">
        <f t="shared" si="2"/>
        <v>98.44380000000001</v>
      </c>
      <c r="W59" s="133">
        <v>42683</v>
      </c>
      <c r="X59" s="10">
        <v>101.09</v>
      </c>
      <c r="Y59" s="10">
        <v>105.29</v>
      </c>
      <c r="Z59" s="10">
        <v>101.09</v>
      </c>
      <c r="AA59" s="10">
        <v>104.81</v>
      </c>
      <c r="AB59" s="95">
        <v>5003900</v>
      </c>
      <c r="AC59" s="10">
        <v>104.17</v>
      </c>
      <c r="AD59" s="2">
        <f t="shared" si="0"/>
        <v>4.2000000000000028</v>
      </c>
      <c r="AE59" s="138">
        <f t="shared" si="1"/>
        <v>1.3918629550321304E-2</v>
      </c>
    </row>
    <row r="60" spans="15:31" x14ac:dyDescent="0.25">
      <c r="P60" s="83">
        <v>0.9</v>
      </c>
      <c r="Q60" s="83">
        <f t="shared" si="2"/>
        <v>97.362000000000009</v>
      </c>
      <c r="W60" s="133">
        <v>42682</v>
      </c>
      <c r="X60" s="10">
        <v>103.23</v>
      </c>
      <c r="Y60" s="10">
        <v>103.92</v>
      </c>
      <c r="Z60" s="10">
        <v>102.62</v>
      </c>
      <c r="AA60" s="10">
        <v>103.37</v>
      </c>
      <c r="AB60" s="95">
        <v>2524200</v>
      </c>
      <c r="AC60" s="10">
        <v>102.74</v>
      </c>
      <c r="AD60" s="2">
        <f t="shared" si="0"/>
        <v>1.2999999999999972</v>
      </c>
      <c r="AE60" s="138">
        <f t="shared" si="1"/>
        <v>3.1243897676234145E-3</v>
      </c>
    </row>
    <row r="61" spans="15:31" x14ac:dyDescent="0.25">
      <c r="W61" s="133">
        <v>42681</v>
      </c>
      <c r="X61" s="10">
        <v>102.97</v>
      </c>
      <c r="Y61" s="10">
        <v>103.34</v>
      </c>
      <c r="Z61" s="10">
        <v>102.51</v>
      </c>
      <c r="AA61" s="10">
        <v>103.05</v>
      </c>
      <c r="AB61" s="95">
        <v>4226200</v>
      </c>
      <c r="AC61" s="10">
        <v>102.42</v>
      </c>
      <c r="AD61" s="2">
        <f t="shared" si="0"/>
        <v>0.82999999999999829</v>
      </c>
      <c r="AE61" s="138">
        <f t="shared" si="1"/>
        <v>1.6979445933869686E-2</v>
      </c>
    </row>
    <row r="62" spans="15:31" x14ac:dyDescent="0.25">
      <c r="W62" s="133">
        <v>42678</v>
      </c>
      <c r="X62" s="10">
        <v>101.24</v>
      </c>
      <c r="Y62" s="10">
        <v>101.77</v>
      </c>
      <c r="Z62" s="10">
        <v>100.74</v>
      </c>
      <c r="AA62" s="10">
        <v>101.33</v>
      </c>
      <c r="AB62" s="95">
        <v>2607800</v>
      </c>
      <c r="AC62" s="10">
        <v>100.71</v>
      </c>
      <c r="AD62" s="2">
        <f t="shared" si="0"/>
        <v>1.0300000000000011</v>
      </c>
      <c r="AE62" s="138">
        <f t="shared" si="1"/>
        <v>2.7880115503333691E-3</v>
      </c>
    </row>
    <row r="63" spans="15:31" x14ac:dyDescent="0.25">
      <c r="W63" s="133">
        <v>42677</v>
      </c>
      <c r="X63" s="10">
        <v>101.8</v>
      </c>
      <c r="Y63" s="10">
        <v>101.91</v>
      </c>
      <c r="Z63" s="10">
        <v>100.72</v>
      </c>
      <c r="AA63" s="10">
        <v>101.05</v>
      </c>
      <c r="AB63" s="95">
        <v>2444200</v>
      </c>
      <c r="AC63" s="10">
        <v>100.43</v>
      </c>
      <c r="AD63" s="2">
        <f t="shared" si="0"/>
        <v>1.1899999999999977</v>
      </c>
      <c r="AE63" s="138">
        <f t="shared" si="1"/>
        <v>-4.8553309552119561E-3</v>
      </c>
    </row>
    <row r="64" spans="15:31" x14ac:dyDescent="0.25">
      <c r="W64" s="133">
        <v>42676</v>
      </c>
      <c r="X64" s="10">
        <v>101.85</v>
      </c>
      <c r="Y64" s="10">
        <v>102.56</v>
      </c>
      <c r="Z64" s="10">
        <v>101.16</v>
      </c>
      <c r="AA64" s="10">
        <v>101.54</v>
      </c>
      <c r="AB64" s="95">
        <v>4115500</v>
      </c>
      <c r="AC64" s="10">
        <v>100.92</v>
      </c>
      <c r="AD64" s="2">
        <f t="shared" si="0"/>
        <v>1.4000000000000057</v>
      </c>
      <c r="AE64" s="138">
        <f t="shared" si="1"/>
        <v>-4.5373840994278325E-3</v>
      </c>
    </row>
    <row r="65" spans="23:31" x14ac:dyDescent="0.25">
      <c r="W65" s="133">
        <v>42675</v>
      </c>
      <c r="X65" s="10">
        <v>102.41</v>
      </c>
      <c r="Y65" s="10">
        <v>102.92</v>
      </c>
      <c r="Z65" s="10">
        <v>101.3</v>
      </c>
      <c r="AA65" s="10">
        <v>102.01</v>
      </c>
      <c r="AB65" s="95">
        <v>4044500</v>
      </c>
      <c r="AC65" s="10">
        <v>101.38</v>
      </c>
      <c r="AD65" s="2">
        <f t="shared" si="0"/>
        <v>1.6200000000000045</v>
      </c>
      <c r="AE65" s="138">
        <f t="shared" si="1"/>
        <v>-1.8706310918578106E-3</v>
      </c>
    </row>
    <row r="66" spans="23:31" x14ac:dyDescent="0.25">
      <c r="W66" s="133">
        <v>42674</v>
      </c>
      <c r="X66" s="10">
        <v>102.01</v>
      </c>
      <c r="Y66" s="10">
        <v>102.6</v>
      </c>
      <c r="Z66" s="10">
        <v>101.9</v>
      </c>
      <c r="AA66" s="10">
        <v>102.2</v>
      </c>
      <c r="AB66" s="95">
        <v>4014500</v>
      </c>
      <c r="AC66" s="10">
        <v>101.57</v>
      </c>
      <c r="AD66" s="2">
        <f t="shared" si="0"/>
        <v>0.69999999999998863</v>
      </c>
      <c r="AE66" s="138">
        <f t="shared" si="1"/>
        <v>3.4578146611341509E-3</v>
      </c>
    </row>
    <row r="67" spans="23:31" x14ac:dyDescent="0.25">
      <c r="W67" s="133">
        <v>42671</v>
      </c>
      <c r="X67" s="10">
        <v>100.52</v>
      </c>
      <c r="Y67" s="10">
        <v>102.14</v>
      </c>
      <c r="Z67" s="10">
        <v>100.52</v>
      </c>
      <c r="AA67" s="10">
        <v>101.84</v>
      </c>
      <c r="AB67" s="95">
        <v>4449100</v>
      </c>
      <c r="AC67" s="10">
        <v>101.22</v>
      </c>
      <c r="AD67" s="2">
        <f>Y67-Z67</f>
        <v>1.6200000000000045</v>
      </c>
      <c r="AE67" s="138">
        <f>AC67/AC68-1</f>
        <v>1.7695556002413015E-2</v>
      </c>
    </row>
    <row r="68" spans="23:31" x14ac:dyDescent="0.25">
      <c r="W68" s="133">
        <v>42670</v>
      </c>
      <c r="X68" s="10">
        <v>101.48</v>
      </c>
      <c r="Y68" s="10">
        <v>101.62</v>
      </c>
      <c r="Z68" s="10">
        <v>99.99</v>
      </c>
      <c r="AA68" s="10">
        <v>100.07</v>
      </c>
      <c r="AB68" s="95">
        <v>3550000</v>
      </c>
      <c r="AC68" s="10">
        <v>99.46</v>
      </c>
      <c r="AD68" s="2">
        <f>Y68-Z68</f>
        <v>1.6300000000000097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42767</v>
      </c>
      <c r="X2" s="10">
        <v>162.75</v>
      </c>
      <c r="Y2" s="10">
        <v>163.9</v>
      </c>
      <c r="Z2" s="10">
        <v>162.03</v>
      </c>
      <c r="AA2" s="10">
        <v>162.71</v>
      </c>
      <c r="AB2" s="95">
        <v>3718500</v>
      </c>
      <c r="AC2" s="10">
        <v>162.71</v>
      </c>
      <c r="AD2" s="2">
        <f>Y2-Z2</f>
        <v>1.8700000000000045</v>
      </c>
      <c r="AE2" s="138">
        <f>AC2/AC3-1</f>
        <v>3.7631091918570725E-3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162.71</v>
      </c>
      <c r="W3" s="133">
        <v>42766</v>
      </c>
      <c r="X3" s="10">
        <v>161.62</v>
      </c>
      <c r="Y3" s="10">
        <v>162.19</v>
      </c>
      <c r="Z3" s="10">
        <v>160.01</v>
      </c>
      <c r="AA3" s="10">
        <v>162.1</v>
      </c>
      <c r="AB3" s="95">
        <v>2976600</v>
      </c>
      <c r="AC3" s="10">
        <v>162.1</v>
      </c>
      <c r="AD3" s="2">
        <f t="shared" ref="AD3:AD66" si="0">Y3-Z3</f>
        <v>2.1800000000000068</v>
      </c>
      <c r="AE3" s="138">
        <f t="shared" ref="AE3:AE66" si="1">AC3/AC4-1</f>
        <v>6.1694120550237486E-5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162.71</v>
      </c>
      <c r="R4" s="505">
        <v>3.8E-3</v>
      </c>
      <c r="W4" s="133">
        <v>42765</v>
      </c>
      <c r="X4" s="10">
        <v>162.94</v>
      </c>
      <c r="Y4" s="10">
        <v>163.46</v>
      </c>
      <c r="Z4" s="10">
        <v>161.31</v>
      </c>
      <c r="AA4" s="10">
        <v>162.09</v>
      </c>
      <c r="AB4" s="95">
        <v>2772400</v>
      </c>
      <c r="AC4" s="10">
        <v>162.09</v>
      </c>
      <c r="AD4" s="2">
        <f t="shared" si="0"/>
        <v>2.1500000000000057</v>
      </c>
      <c r="AE4" s="138">
        <f t="shared" si="1"/>
        <v>-5.5218111540585868E-3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42762</v>
      </c>
      <c r="X5" s="10">
        <v>163.5</v>
      </c>
      <c r="Y5" s="10">
        <v>163.80000000000001</v>
      </c>
      <c r="Z5" s="10">
        <v>162.62</v>
      </c>
      <c r="AA5" s="10">
        <v>162.99</v>
      </c>
      <c r="AB5" s="95">
        <v>3072500</v>
      </c>
      <c r="AC5" s="10">
        <v>162.99</v>
      </c>
      <c r="AD5" s="2">
        <f t="shared" si="0"/>
        <v>1.1800000000000068</v>
      </c>
      <c r="AE5" s="138">
        <f t="shared" si="1"/>
        <v>1.4746543778803023E-3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42761</v>
      </c>
      <c r="X6" s="10">
        <v>161.86000000000001</v>
      </c>
      <c r="Y6" s="10">
        <v>163.58000000000001</v>
      </c>
      <c r="Z6" s="10">
        <v>161.25</v>
      </c>
      <c r="AA6" s="10">
        <v>162.75</v>
      </c>
      <c r="AB6" s="95">
        <v>4160400</v>
      </c>
      <c r="AC6" s="10">
        <v>162.75</v>
      </c>
      <c r="AD6" s="2">
        <f t="shared" si="0"/>
        <v>2.3300000000000125</v>
      </c>
      <c r="AE6" s="138">
        <f t="shared" si="1"/>
        <v>9.3649218556188796E-3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42760</v>
      </c>
      <c r="X7" s="10">
        <v>160.82</v>
      </c>
      <c r="Y7" s="10">
        <v>161.97999999999999</v>
      </c>
      <c r="Z7" s="10">
        <v>160.35</v>
      </c>
      <c r="AA7" s="10">
        <v>161.24</v>
      </c>
      <c r="AB7" s="95">
        <v>3316700</v>
      </c>
      <c r="AC7" s="10">
        <v>161.24</v>
      </c>
      <c r="AD7" s="2">
        <f t="shared" si="0"/>
        <v>1.6299999999999955</v>
      </c>
      <c r="AE7" s="138">
        <f t="shared" si="1"/>
        <v>5.0489309979431241E-3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42759</v>
      </c>
      <c r="X8" s="10">
        <v>159.36000000000001</v>
      </c>
      <c r="Y8" s="10">
        <v>161.31</v>
      </c>
      <c r="Z8" s="10">
        <v>159.1</v>
      </c>
      <c r="AA8" s="10">
        <v>160.43</v>
      </c>
      <c r="AB8" s="95">
        <v>3501200</v>
      </c>
      <c r="AC8" s="10">
        <v>160.43</v>
      </c>
      <c r="AD8" s="2">
        <f t="shared" si="0"/>
        <v>2.210000000000008</v>
      </c>
      <c r="AE8" s="138">
        <f t="shared" si="1"/>
        <v>8.5496951027850265E-3</v>
      </c>
    </row>
    <row r="9" spans="1:43" x14ac:dyDescent="0.25">
      <c r="O9" s="11" t="s">
        <v>214</v>
      </c>
      <c r="Q9" s="138">
        <f>IF(Q2=0, 0, Q8/Q6)</f>
        <v>0</v>
      </c>
      <c r="W9" s="133">
        <v>42758</v>
      </c>
      <c r="X9" s="10">
        <v>158.62</v>
      </c>
      <c r="Y9" s="10">
        <v>159.52000000000001</v>
      </c>
      <c r="Z9" s="10">
        <v>156.56</v>
      </c>
      <c r="AA9" s="10">
        <v>159.07</v>
      </c>
      <c r="AB9" s="95">
        <v>3967900</v>
      </c>
      <c r="AC9" s="10">
        <v>159.07</v>
      </c>
      <c r="AD9" s="2">
        <f t="shared" si="0"/>
        <v>2.960000000000008</v>
      </c>
      <c r="AE9" s="138">
        <f t="shared" si="1"/>
        <v>2.5841421908483486E-3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42755</v>
      </c>
      <c r="X10" s="10">
        <v>159.02000000000001</v>
      </c>
      <c r="Y10" s="10">
        <v>159.80000000000001</v>
      </c>
      <c r="Z10" s="10">
        <v>157.81</v>
      </c>
      <c r="AA10" s="10">
        <v>158.66</v>
      </c>
      <c r="AB10" s="95">
        <v>3503200</v>
      </c>
      <c r="AC10" s="10">
        <v>158.66</v>
      </c>
      <c r="AD10" s="2">
        <f t="shared" si="0"/>
        <v>1.9900000000000091</v>
      </c>
      <c r="AE10" s="138">
        <f t="shared" si="1"/>
        <v>-2.5204788909882758E-4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1.54E-2</v>
      </c>
      <c r="W11" s="133">
        <v>42754</v>
      </c>
      <c r="X11" s="10">
        <v>157.74</v>
      </c>
      <c r="Y11" s="10">
        <v>160.55000000000001</v>
      </c>
      <c r="Z11" s="10">
        <v>157.24</v>
      </c>
      <c r="AA11" s="10">
        <v>158.69999999999999</v>
      </c>
      <c r="AB11" s="95">
        <v>4846000</v>
      </c>
      <c r="AC11" s="10">
        <v>158.69999999999999</v>
      </c>
      <c r="AD11" s="2">
        <f t="shared" si="0"/>
        <v>3.3100000000000023</v>
      </c>
      <c r="AE11" s="138">
        <f t="shared" si="1"/>
        <v>6.085964244959996E-3</v>
      </c>
    </row>
    <row r="12" spans="1:43" x14ac:dyDescent="0.25">
      <c r="W12" s="133">
        <v>42753</v>
      </c>
      <c r="X12" s="10">
        <v>161.06</v>
      </c>
      <c r="Y12" s="10">
        <v>161.19999999999999</v>
      </c>
      <c r="Z12" s="10">
        <v>156.09</v>
      </c>
      <c r="AA12" s="10">
        <v>157.74</v>
      </c>
      <c r="AB12" s="95">
        <v>6586200</v>
      </c>
      <c r="AC12" s="10">
        <v>157.74</v>
      </c>
      <c r="AD12" s="2">
        <f t="shared" si="0"/>
        <v>5.1099999999999852</v>
      </c>
      <c r="AE12" s="138">
        <f t="shared" si="1"/>
        <v>-1.8175028009460914E-2</v>
      </c>
    </row>
    <row r="13" spans="1:43" x14ac:dyDescent="0.25">
      <c r="W13" s="133">
        <v>42752</v>
      </c>
      <c r="X13" s="10">
        <v>162.61000000000001</v>
      </c>
      <c r="Y13" s="10">
        <v>162.97</v>
      </c>
      <c r="Z13" s="10">
        <v>157.51</v>
      </c>
      <c r="AA13" s="10">
        <v>160.66</v>
      </c>
      <c r="AB13" s="95">
        <v>5380800</v>
      </c>
      <c r="AC13" s="10">
        <v>160.66</v>
      </c>
      <c r="AD13" s="2">
        <f t="shared" si="0"/>
        <v>5.460000000000008</v>
      </c>
      <c r="AE13" s="138">
        <f t="shared" si="1"/>
        <v>-7.0457354758962643E-3</v>
      </c>
    </row>
    <row r="14" spans="1:43" x14ac:dyDescent="0.25">
      <c r="W14" s="133">
        <v>42748</v>
      </c>
      <c r="X14" s="10">
        <v>162.16</v>
      </c>
      <c r="Y14" s="10">
        <v>162.74</v>
      </c>
      <c r="Z14" s="10">
        <v>161.41</v>
      </c>
      <c r="AA14" s="10">
        <v>161.80000000000001</v>
      </c>
      <c r="AB14" s="95">
        <v>3178900</v>
      </c>
      <c r="AC14" s="10">
        <v>161.80000000000001</v>
      </c>
      <c r="AD14" s="2">
        <f t="shared" si="0"/>
        <v>1.3300000000000125</v>
      </c>
      <c r="AE14" s="138">
        <f t="shared" si="1"/>
        <v>-3.4491254003449212E-3</v>
      </c>
    </row>
    <row r="15" spans="1:43" x14ac:dyDescent="0.25">
      <c r="W15" s="133">
        <v>42747</v>
      </c>
      <c r="X15" s="10">
        <v>161.69</v>
      </c>
      <c r="Y15" s="10">
        <v>162.94</v>
      </c>
      <c r="Z15" s="10">
        <v>160.88999999999999</v>
      </c>
      <c r="AA15" s="10">
        <v>162.36000000000001</v>
      </c>
      <c r="AB15" s="95">
        <v>2545000</v>
      </c>
      <c r="AC15" s="10">
        <v>162.36000000000001</v>
      </c>
      <c r="AD15" s="2">
        <f t="shared" si="0"/>
        <v>2.0500000000000114</v>
      </c>
      <c r="AE15" s="138">
        <f t="shared" si="1"/>
        <v>2.9032058805362748E-3</v>
      </c>
    </row>
    <row r="16" spans="1:43" x14ac:dyDescent="0.25">
      <c r="W16" s="133">
        <v>42746</v>
      </c>
      <c r="X16" s="10">
        <v>161.30000000000001</v>
      </c>
      <c r="Y16" s="10">
        <v>162.94</v>
      </c>
      <c r="Z16" s="10">
        <v>160.61000000000001</v>
      </c>
      <c r="AA16" s="10">
        <v>161.88999999999999</v>
      </c>
      <c r="AB16" s="95">
        <v>3318400</v>
      </c>
      <c r="AC16" s="10">
        <v>161.88999999999999</v>
      </c>
      <c r="AD16" s="2">
        <f t="shared" si="0"/>
        <v>2.3299999999999841</v>
      </c>
      <c r="AE16" s="138">
        <f t="shared" si="1"/>
        <v>1.9185542765192132E-3</v>
      </c>
    </row>
    <row r="17" spans="1:31" x14ac:dyDescent="0.25">
      <c r="W17" s="133">
        <v>42745</v>
      </c>
      <c r="X17" s="10">
        <v>161.27000000000001</v>
      </c>
      <c r="Y17" s="10">
        <v>162.97999999999999</v>
      </c>
      <c r="Z17" s="10">
        <v>160.5</v>
      </c>
      <c r="AA17" s="10">
        <v>161.58000000000001</v>
      </c>
      <c r="AB17" s="95">
        <v>3482000</v>
      </c>
      <c r="AC17" s="10">
        <v>161.58000000000001</v>
      </c>
      <c r="AD17" s="2">
        <f t="shared" si="0"/>
        <v>2.4799999999999898</v>
      </c>
      <c r="AE17" s="138">
        <f t="shared" si="1"/>
        <v>-2.2846557579497828E-3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42744</v>
      </c>
      <c r="X18" s="10">
        <v>162</v>
      </c>
      <c r="Y18" s="10">
        <v>162.43</v>
      </c>
      <c r="Z18" s="10">
        <v>160.78</v>
      </c>
      <c r="AA18" s="10">
        <v>161.94999999999999</v>
      </c>
      <c r="AB18" s="95">
        <v>3040800</v>
      </c>
      <c r="AC18" s="10">
        <v>161.94999999999999</v>
      </c>
      <c r="AD18" s="2">
        <f t="shared" si="0"/>
        <v>1.6500000000000057</v>
      </c>
      <c r="AE18" s="138">
        <f t="shared" si="1"/>
        <v>-2.8323379102273005E-3</v>
      </c>
    </row>
    <row r="19" spans="1:31" x14ac:dyDescent="0.25">
      <c r="W19" s="133">
        <v>42741</v>
      </c>
      <c r="X19" s="10">
        <v>161.75</v>
      </c>
      <c r="Y19" s="10">
        <v>162.94</v>
      </c>
      <c r="Z19" s="10">
        <v>161.11000000000001</v>
      </c>
      <c r="AA19" s="10">
        <v>162.41</v>
      </c>
      <c r="AB19" s="95">
        <v>2727900</v>
      </c>
      <c r="AC19" s="10">
        <v>162.41</v>
      </c>
      <c r="AD19" s="2">
        <f t="shared" si="0"/>
        <v>1.8299999999999841</v>
      </c>
      <c r="AE19" s="138">
        <f t="shared" si="1"/>
        <v>1.4181773338266535E-3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42740</v>
      </c>
      <c r="X20" s="10">
        <v>161.75</v>
      </c>
      <c r="Y20" s="10">
        <v>162.63</v>
      </c>
      <c r="Z20" s="10">
        <v>161.51</v>
      </c>
      <c r="AA20" s="10">
        <v>162.18</v>
      </c>
      <c r="AB20" s="95">
        <v>2675600</v>
      </c>
      <c r="AC20" s="10">
        <v>162.18</v>
      </c>
      <c r="AD20" s="2">
        <f t="shared" si="0"/>
        <v>1.1200000000000045</v>
      </c>
      <c r="AE20" s="138">
        <f t="shared" si="1"/>
        <v>1.6675931072818173E-3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42739</v>
      </c>
      <c r="X21" s="10">
        <v>162.35</v>
      </c>
      <c r="Y21" s="10">
        <v>162.58000000000001</v>
      </c>
      <c r="Z21" s="10">
        <v>159.74</v>
      </c>
      <c r="AA21" s="10">
        <v>161.91</v>
      </c>
      <c r="AB21" s="95">
        <v>2669200</v>
      </c>
      <c r="AC21" s="10">
        <v>161.91</v>
      </c>
      <c r="AD21" s="2">
        <f t="shared" si="0"/>
        <v>2.8400000000000034</v>
      </c>
      <c r="AE21" s="138">
        <f t="shared" si="1"/>
        <v>2.849179312480743E-3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42738</v>
      </c>
      <c r="X22" s="10">
        <v>161.13</v>
      </c>
      <c r="Y22" s="10">
        <v>162.27000000000001</v>
      </c>
      <c r="Z22" s="10">
        <v>159.15</v>
      </c>
      <c r="AA22" s="10">
        <v>161.44999999999999</v>
      </c>
      <c r="AB22" s="95">
        <v>3539700</v>
      </c>
      <c r="AC22" s="10">
        <v>161.44999999999999</v>
      </c>
      <c r="AD22" s="2">
        <f t="shared" si="0"/>
        <v>3.1200000000000045</v>
      </c>
      <c r="AE22" s="138">
        <f t="shared" si="1"/>
        <v>8.8102974256436539E-3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42734</v>
      </c>
      <c r="X23" s="10">
        <v>161.37</v>
      </c>
      <c r="Y23" s="10">
        <v>161.47999999999999</v>
      </c>
      <c r="Z23" s="10">
        <v>159.85</v>
      </c>
      <c r="AA23" s="10">
        <v>160.04</v>
      </c>
      <c r="AB23" s="95">
        <v>2845500</v>
      </c>
      <c r="AC23" s="10">
        <v>160.04</v>
      </c>
      <c r="AD23" s="2">
        <f t="shared" si="0"/>
        <v>1.6299999999999955</v>
      </c>
      <c r="AE23" s="138">
        <f t="shared" si="1"/>
        <v>-6.2096373571783881E-3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42733</v>
      </c>
      <c r="X24" s="10">
        <v>161.91999999999999</v>
      </c>
      <c r="Y24" s="10">
        <v>162.36000000000001</v>
      </c>
      <c r="Z24" s="10">
        <v>160.38999999999999</v>
      </c>
      <c r="AA24" s="10">
        <v>161.04</v>
      </c>
      <c r="AB24" s="95">
        <v>2472100</v>
      </c>
      <c r="AC24" s="10">
        <v>161.04</v>
      </c>
      <c r="AD24" s="2">
        <f t="shared" si="0"/>
        <v>1.9700000000000273</v>
      </c>
      <c r="AE24" s="138">
        <f t="shared" si="1"/>
        <v>-2.4777006937561907E-3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42732</v>
      </c>
      <c r="X25" s="10">
        <v>162.16</v>
      </c>
      <c r="Y25" s="10">
        <v>163.25</v>
      </c>
      <c r="Z25" s="10">
        <v>161.32</v>
      </c>
      <c r="AA25" s="10">
        <v>161.44</v>
      </c>
      <c r="AB25" s="95">
        <v>1622500</v>
      </c>
      <c r="AC25" s="10">
        <v>161.44</v>
      </c>
      <c r="AD25" s="2">
        <f t="shared" si="0"/>
        <v>1.9300000000000068</v>
      </c>
      <c r="AE25" s="138">
        <f t="shared" si="1"/>
        <v>-7.3782587309394465E-3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42731</v>
      </c>
      <c r="X26" s="10">
        <v>163.26</v>
      </c>
      <c r="Y26" s="10">
        <v>163.96</v>
      </c>
      <c r="Z26" s="10">
        <v>162.44999999999999</v>
      </c>
      <c r="AA26" s="10">
        <v>162.63999999999999</v>
      </c>
      <c r="AB26" s="95">
        <v>1327900</v>
      </c>
      <c r="AC26" s="10">
        <v>162.63999999999999</v>
      </c>
      <c r="AD26" s="2">
        <f t="shared" si="0"/>
        <v>1.5100000000000193</v>
      </c>
      <c r="AE26" s="138">
        <f t="shared" si="1"/>
        <v>-2.3921977550145357E-3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42727</v>
      </c>
      <c r="X27" s="10">
        <v>161.56</v>
      </c>
      <c r="Y27" s="10">
        <v>163.04</v>
      </c>
      <c r="Z27" s="10">
        <v>160.55000000000001</v>
      </c>
      <c r="AA27" s="10">
        <v>163.03</v>
      </c>
      <c r="AB27" s="95">
        <v>2044400</v>
      </c>
      <c r="AC27" s="10">
        <v>163.03</v>
      </c>
      <c r="AD27" s="2">
        <f t="shared" si="0"/>
        <v>2.4899999999999807</v>
      </c>
      <c r="AE27" s="138">
        <f t="shared" si="1"/>
        <v>8.9738829063001901E-3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42726</v>
      </c>
      <c r="X28" s="10">
        <v>161.38999999999999</v>
      </c>
      <c r="Y28" s="10">
        <v>161.88</v>
      </c>
      <c r="Z28" s="10">
        <v>160.27000000000001</v>
      </c>
      <c r="AA28" s="10">
        <v>161.58000000000001</v>
      </c>
      <c r="AB28" s="95">
        <v>2741700</v>
      </c>
      <c r="AC28" s="10">
        <v>161.58000000000001</v>
      </c>
      <c r="AD28" s="2">
        <f t="shared" si="0"/>
        <v>1.6099999999999852</v>
      </c>
      <c r="AE28" s="138">
        <f t="shared" si="1"/>
        <v>1.5496187937766859E-3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42725</v>
      </c>
      <c r="X29" s="10">
        <v>161.41999999999999</v>
      </c>
      <c r="Y29" s="10">
        <v>162.29</v>
      </c>
      <c r="Z29" s="10">
        <v>159.62</v>
      </c>
      <c r="AA29" s="10">
        <v>161.33000000000001</v>
      </c>
      <c r="AB29" s="95">
        <v>2767700</v>
      </c>
      <c r="AC29" s="10">
        <v>161.33000000000001</v>
      </c>
      <c r="AD29" s="2">
        <f t="shared" si="0"/>
        <v>2.6699999999999875</v>
      </c>
      <c r="AE29" s="138">
        <f t="shared" si="1"/>
        <v>-1.6090104585678722E-3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42724</v>
      </c>
      <c r="X30" s="10">
        <v>161.71</v>
      </c>
      <c r="Y30" s="10">
        <v>163.11000000000001</v>
      </c>
      <c r="Z30" s="10">
        <v>161.41</v>
      </c>
      <c r="AA30" s="10">
        <v>161.59</v>
      </c>
      <c r="AB30" s="95">
        <v>3127800</v>
      </c>
      <c r="AC30" s="10">
        <v>161.59</v>
      </c>
      <c r="AD30" s="2">
        <f t="shared" si="0"/>
        <v>1.7000000000000171</v>
      </c>
      <c r="AE30" s="138">
        <f t="shared" si="1"/>
        <v>3.0952086170610293E-4</v>
      </c>
    </row>
    <row r="31" spans="1:31" x14ac:dyDescent="0.25">
      <c r="G31" s="3"/>
      <c r="H31" s="233"/>
      <c r="W31" s="133">
        <v>42723</v>
      </c>
      <c r="X31" s="10">
        <v>163.09</v>
      </c>
      <c r="Y31" s="10">
        <v>163.94</v>
      </c>
      <c r="Z31" s="10">
        <v>161.22</v>
      </c>
      <c r="AA31" s="10">
        <v>161.54</v>
      </c>
      <c r="AB31" s="95">
        <v>4720900</v>
      </c>
      <c r="AC31" s="10">
        <v>161.54</v>
      </c>
      <c r="AD31" s="2">
        <f t="shared" si="0"/>
        <v>2.7199999999999989</v>
      </c>
      <c r="AE31" s="138">
        <f t="shared" si="1"/>
        <v>-1.4639502256923342E-2</v>
      </c>
    </row>
    <row r="32" spans="1:31" x14ac:dyDescent="0.25">
      <c r="W32" s="133">
        <v>42720</v>
      </c>
      <c r="X32" s="10">
        <v>161.38</v>
      </c>
      <c r="Y32" s="10">
        <v>164</v>
      </c>
      <c r="Z32" s="10">
        <v>161.19</v>
      </c>
      <c r="AA32" s="10">
        <v>163.94</v>
      </c>
      <c r="AB32" s="95">
        <v>6957500</v>
      </c>
      <c r="AC32" s="10">
        <v>163.94</v>
      </c>
      <c r="AD32" s="2">
        <f t="shared" si="0"/>
        <v>2.8100000000000023</v>
      </c>
      <c r="AE32" s="138">
        <f t="shared" si="1"/>
        <v>2.0669904121529026E-2</v>
      </c>
    </row>
    <row r="33" spans="1:31" x14ac:dyDescent="0.25">
      <c r="L33" t="s">
        <v>213</v>
      </c>
      <c r="M33" s="2">
        <f>M44+K44-F44</f>
        <v>176.70000000000073</v>
      </c>
      <c r="W33" s="133">
        <v>42719</v>
      </c>
      <c r="X33" s="10">
        <v>159.87</v>
      </c>
      <c r="Y33" s="10">
        <v>161.29</v>
      </c>
      <c r="Z33" s="10">
        <v>159.43</v>
      </c>
      <c r="AA33" s="10">
        <v>160.62</v>
      </c>
      <c r="AB33" s="95">
        <v>4422700</v>
      </c>
      <c r="AC33" s="10">
        <v>160.62</v>
      </c>
      <c r="AD33" s="2">
        <f t="shared" si="0"/>
        <v>1.8599999999999852</v>
      </c>
      <c r="AE33" s="138">
        <f t="shared" si="1"/>
        <v>4.7541598899036863E-3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42718</v>
      </c>
      <c r="X34" s="10">
        <v>161.13999999999999</v>
      </c>
      <c r="Y34" s="10">
        <v>161.80000000000001</v>
      </c>
      <c r="Z34" s="10">
        <v>158.72</v>
      </c>
      <c r="AA34" s="10">
        <v>159.86000000000001</v>
      </c>
      <c r="AB34" s="95">
        <v>3793700</v>
      </c>
      <c r="AC34" s="10">
        <v>159.86000000000001</v>
      </c>
      <c r="AD34" s="2">
        <f t="shared" si="0"/>
        <v>3.0800000000000125</v>
      </c>
      <c r="AE34" s="138">
        <f t="shared" si="1"/>
        <v>-4.2357044973213576E-3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42717</v>
      </c>
      <c r="X35" s="10">
        <v>160.4</v>
      </c>
      <c r="Y35" s="10">
        <v>161.71</v>
      </c>
      <c r="Z35" s="10">
        <v>160.07</v>
      </c>
      <c r="AA35" s="10">
        <v>160.54</v>
      </c>
      <c r="AB35" s="95">
        <v>3785600</v>
      </c>
      <c r="AC35" s="10">
        <v>160.54</v>
      </c>
      <c r="AD35" s="2">
        <f t="shared" si="0"/>
        <v>1.6400000000000148</v>
      </c>
      <c r="AE35" s="138">
        <f t="shared" si="1"/>
        <v>6.5834848579846561E-3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42716</v>
      </c>
      <c r="X36" s="10">
        <v>158.83000000000001</v>
      </c>
      <c r="Y36" s="10">
        <v>159.66</v>
      </c>
      <c r="Z36" s="10">
        <v>157.75</v>
      </c>
      <c r="AA36" s="10">
        <v>159.49</v>
      </c>
      <c r="AB36" s="95">
        <v>3471200</v>
      </c>
      <c r="AC36" s="10">
        <v>159.49</v>
      </c>
      <c r="AD36" s="2">
        <f t="shared" si="0"/>
        <v>1.9099999999999966</v>
      </c>
      <c r="AE36" s="138">
        <f t="shared" si="1"/>
        <v>-3.934549088183803E-3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42713</v>
      </c>
      <c r="X37" s="10">
        <v>159.52000000000001</v>
      </c>
      <c r="Y37" s="10">
        <v>160.16</v>
      </c>
      <c r="Z37" s="10">
        <v>157.71</v>
      </c>
      <c r="AA37" s="10">
        <v>160.12</v>
      </c>
      <c r="AB37" s="95">
        <v>4004000</v>
      </c>
      <c r="AC37" s="10">
        <v>160.12</v>
      </c>
      <c r="AD37" s="2">
        <f t="shared" si="0"/>
        <v>2.4499999999999886</v>
      </c>
      <c r="AE37" s="138">
        <f t="shared" si="1"/>
        <v>5.0213406979664477E-3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42712</v>
      </c>
      <c r="X38" s="10">
        <v>159.41</v>
      </c>
      <c r="Y38" s="10">
        <v>160.24</v>
      </c>
      <c r="Z38" s="10">
        <v>158</v>
      </c>
      <c r="AA38" s="10">
        <v>159.32</v>
      </c>
      <c r="AB38" s="95">
        <v>3405800</v>
      </c>
      <c r="AC38" s="10">
        <v>159.32</v>
      </c>
      <c r="AD38" s="2">
        <f t="shared" si="0"/>
        <v>2.2400000000000091</v>
      </c>
      <c r="AE38" s="138">
        <f t="shared" si="1"/>
        <v>-5.0188205771650729E-4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42711</v>
      </c>
      <c r="X39" s="10">
        <v>157.88999999999999</v>
      </c>
      <c r="Y39" s="10">
        <v>159.97999999999999</v>
      </c>
      <c r="Z39" s="10">
        <v>156.35</v>
      </c>
      <c r="AA39" s="10">
        <v>159.4</v>
      </c>
      <c r="AB39" s="95">
        <v>4494600</v>
      </c>
      <c r="AC39" s="10">
        <v>159.4</v>
      </c>
      <c r="AD39" s="2">
        <f t="shared" si="0"/>
        <v>3.6299999999999955</v>
      </c>
      <c r="AE39" s="138">
        <f t="shared" si="1"/>
        <v>1.3221459445715844E-2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42710</v>
      </c>
      <c r="X40" s="10">
        <v>158.16999999999999</v>
      </c>
      <c r="Y40" s="10">
        <v>158.22999999999999</v>
      </c>
      <c r="Z40" s="10">
        <v>156.26</v>
      </c>
      <c r="AA40" s="10">
        <v>157.32</v>
      </c>
      <c r="AB40" s="95">
        <v>3179200</v>
      </c>
      <c r="AC40" s="10">
        <v>157.32</v>
      </c>
      <c r="AD40" s="2">
        <f t="shared" si="0"/>
        <v>1.9699999999999989</v>
      </c>
      <c r="AE40" s="138">
        <f t="shared" si="1"/>
        <v>-1.9666307175030262E-3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6" t="s">
        <v>78</v>
      </c>
      <c r="P41" s="636"/>
      <c r="Q41" s="34"/>
      <c r="W41" s="133">
        <v>42709</v>
      </c>
      <c r="X41" s="10">
        <v>160.19</v>
      </c>
      <c r="Y41" s="10">
        <v>160.66999999999999</v>
      </c>
      <c r="Z41" s="10">
        <v>156.22999999999999</v>
      </c>
      <c r="AA41" s="10">
        <v>157.63</v>
      </c>
      <c r="AB41" s="95">
        <v>5818600</v>
      </c>
      <c r="AC41" s="10">
        <v>157.63</v>
      </c>
      <c r="AD41" s="2">
        <f t="shared" si="0"/>
        <v>4.4399999999999977</v>
      </c>
      <c r="AE41" s="138">
        <f t="shared" si="1"/>
        <v>-1.9287003048590767E-2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178.98100000000002</v>
      </c>
      <c r="Q42" s="34"/>
      <c r="T42" s="91" t="s">
        <v>113</v>
      </c>
      <c r="W42" s="133">
        <v>42706</v>
      </c>
      <c r="X42" s="10">
        <v>161</v>
      </c>
      <c r="Y42" s="10">
        <v>162.52000000000001</v>
      </c>
      <c r="Z42" s="10">
        <v>160.56</v>
      </c>
      <c r="AA42" s="10">
        <v>160.72999999999999</v>
      </c>
      <c r="AB42" s="95">
        <v>3476000</v>
      </c>
      <c r="AC42" s="10">
        <v>160.72999999999999</v>
      </c>
      <c r="AD42" s="2">
        <f t="shared" si="0"/>
        <v>1.960000000000008</v>
      </c>
      <c r="AE42" s="138">
        <f t="shared" si="1"/>
        <v>-1.3048340996645313E-3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177.35390000000001</v>
      </c>
      <c r="Q43" s="34"/>
      <c r="T43" s="128" t="s">
        <v>98</v>
      </c>
      <c r="U43" s="98">
        <v>162.1</v>
      </c>
      <c r="W43" s="133">
        <v>42705</v>
      </c>
      <c r="X43" s="10">
        <v>159.12</v>
      </c>
      <c r="Y43" s="10">
        <v>161.72</v>
      </c>
      <c r="Z43" s="10">
        <v>159.12</v>
      </c>
      <c r="AA43" s="10">
        <v>160.94</v>
      </c>
      <c r="AB43" s="95">
        <v>5198500</v>
      </c>
      <c r="AC43" s="10">
        <v>160.94</v>
      </c>
      <c r="AD43" s="2">
        <f t="shared" si="0"/>
        <v>2.5999999999999943</v>
      </c>
      <c r="AE43" s="138">
        <f t="shared" si="1"/>
        <v>1.6548762001010742E-2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175.72680000000003</v>
      </c>
      <c r="Q44" s="34"/>
      <c r="T44" s="93" t="s">
        <v>99</v>
      </c>
      <c r="U44" s="88">
        <v>162.75</v>
      </c>
      <c r="W44" s="133">
        <v>42704</v>
      </c>
      <c r="X44" s="10">
        <v>157.47</v>
      </c>
      <c r="Y44" s="10">
        <v>159.76</v>
      </c>
      <c r="Z44" s="10">
        <v>157.07</v>
      </c>
      <c r="AA44" s="10">
        <v>158.32</v>
      </c>
      <c r="AB44" s="95">
        <v>7142400</v>
      </c>
      <c r="AC44" s="10">
        <v>158.32</v>
      </c>
      <c r="AD44" s="2">
        <f t="shared" si="0"/>
        <v>2.6899999999999977</v>
      </c>
      <c r="AE44" s="138">
        <f t="shared" si="1"/>
        <v>4.6322736214226001E-3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174.09970000000001</v>
      </c>
      <c r="Q45" s="83"/>
      <c r="T45" s="93" t="s">
        <v>100</v>
      </c>
      <c r="U45" s="88" t="s">
        <v>129</v>
      </c>
      <c r="W45" s="133">
        <v>42703</v>
      </c>
      <c r="X45" s="10">
        <v>156.94</v>
      </c>
      <c r="Y45" s="10">
        <v>158.12</v>
      </c>
      <c r="Z45" s="10">
        <v>155.18</v>
      </c>
      <c r="AA45" s="10">
        <v>157.59</v>
      </c>
      <c r="AB45" s="95">
        <v>5827400</v>
      </c>
      <c r="AC45" s="10">
        <v>157.59</v>
      </c>
      <c r="AD45" s="2">
        <f t="shared" si="0"/>
        <v>2.9399999999999977</v>
      </c>
      <c r="AE45" s="138">
        <f t="shared" si="1"/>
        <v>3.6026559726513696E-2</v>
      </c>
    </row>
    <row r="46" spans="1:31" x14ac:dyDescent="0.25">
      <c r="O46" s="83">
        <v>1.06</v>
      </c>
      <c r="P46" s="83">
        <f t="shared" si="5"/>
        <v>172.47260000000003</v>
      </c>
      <c r="Q46" s="83"/>
      <c r="T46" s="93" t="s">
        <v>101</v>
      </c>
      <c r="U46" s="88" t="s">
        <v>129</v>
      </c>
      <c r="W46" s="133">
        <v>42702</v>
      </c>
      <c r="X46" s="10">
        <v>152.74</v>
      </c>
      <c r="Y46" s="10">
        <v>152.85</v>
      </c>
      <c r="Z46" s="10">
        <v>150</v>
      </c>
      <c r="AA46" s="10">
        <v>152.11000000000001</v>
      </c>
      <c r="AB46" s="95">
        <v>4988600</v>
      </c>
      <c r="AC46" s="10">
        <v>152.11000000000001</v>
      </c>
      <c r="AD46" s="2">
        <f t="shared" si="0"/>
        <v>2.8499999999999943</v>
      </c>
      <c r="AE46" s="138">
        <f t="shared" si="1"/>
        <v>-4.5808520384791329E-3</v>
      </c>
    </row>
    <row r="47" spans="1:31" x14ac:dyDescent="0.25">
      <c r="O47" s="83">
        <v>1.05</v>
      </c>
      <c r="P47" s="83">
        <f t="shared" si="5"/>
        <v>170.84550000000002</v>
      </c>
      <c r="Q47" s="83"/>
      <c r="T47" s="93" t="s">
        <v>102</v>
      </c>
      <c r="U47" s="88">
        <v>184.14</v>
      </c>
      <c r="W47" s="133">
        <v>42699</v>
      </c>
      <c r="X47" s="10">
        <v>153.93</v>
      </c>
      <c r="Y47" s="10">
        <v>154.5</v>
      </c>
      <c r="Z47" s="10">
        <v>152.61000000000001</v>
      </c>
      <c r="AA47" s="10">
        <v>152.81</v>
      </c>
      <c r="AB47" s="95">
        <v>1664500</v>
      </c>
      <c r="AC47" s="10">
        <v>152.81</v>
      </c>
      <c r="AD47" s="2">
        <f t="shared" si="0"/>
        <v>1.8899999999999864</v>
      </c>
      <c r="AE47" s="138">
        <f t="shared" si="1"/>
        <v>-4.7544613781423939E-3</v>
      </c>
    </row>
    <row r="48" spans="1:31" x14ac:dyDescent="0.25">
      <c r="O48" s="83">
        <v>1.04</v>
      </c>
      <c r="P48" s="83">
        <f t="shared" si="5"/>
        <v>169.2184</v>
      </c>
      <c r="Q48" s="83"/>
      <c r="T48" s="93" t="s">
        <v>103</v>
      </c>
      <c r="U48" s="88">
        <v>0.703488</v>
      </c>
      <c r="W48" s="133">
        <v>42697</v>
      </c>
      <c r="X48" s="10">
        <v>152.01</v>
      </c>
      <c r="Y48" s="10">
        <v>153.74</v>
      </c>
      <c r="Z48" s="10">
        <v>150.96</v>
      </c>
      <c r="AA48" s="10">
        <v>153.54</v>
      </c>
      <c r="AB48" s="95">
        <v>2697200</v>
      </c>
      <c r="AC48" s="10">
        <v>153.54</v>
      </c>
      <c r="AD48" s="2">
        <f t="shared" si="0"/>
        <v>2.7800000000000011</v>
      </c>
      <c r="AE48" s="138">
        <f t="shared" si="1"/>
        <v>8.4066727965321775E-3</v>
      </c>
    </row>
    <row r="49" spans="15:31" x14ac:dyDescent="0.25">
      <c r="O49" s="83">
        <v>1.03</v>
      </c>
      <c r="P49" s="83">
        <f t="shared" si="5"/>
        <v>167.59130000000002</v>
      </c>
      <c r="Q49" s="83"/>
      <c r="T49" s="93" t="s">
        <v>104</v>
      </c>
      <c r="U49" s="88" t="s">
        <v>129</v>
      </c>
      <c r="W49" s="133">
        <v>42696</v>
      </c>
      <c r="X49" s="10">
        <v>151.08000000000001</v>
      </c>
      <c r="Y49" s="10">
        <v>152.93</v>
      </c>
      <c r="Z49" s="10">
        <v>150.56</v>
      </c>
      <c r="AA49" s="10">
        <v>152.26</v>
      </c>
      <c r="AB49" s="95">
        <v>4992100</v>
      </c>
      <c r="AC49" s="10">
        <v>152.26</v>
      </c>
      <c r="AD49" s="2">
        <f t="shared" si="0"/>
        <v>2.3700000000000045</v>
      </c>
      <c r="AE49" s="138">
        <f t="shared" si="1"/>
        <v>1.2299714114752947E-2</v>
      </c>
    </row>
    <row r="50" spans="15:31" x14ac:dyDescent="0.25">
      <c r="O50" s="83">
        <v>1.02</v>
      </c>
      <c r="P50" s="83">
        <f t="shared" si="5"/>
        <v>165.96420000000001</v>
      </c>
      <c r="Q50" s="83"/>
      <c r="T50" s="93"/>
      <c r="U50" s="88"/>
      <c r="W50" s="133">
        <v>42695</v>
      </c>
      <c r="X50" s="10">
        <v>149.72</v>
      </c>
      <c r="Y50" s="10">
        <v>150.66</v>
      </c>
      <c r="Z50" s="10">
        <v>148.56</v>
      </c>
      <c r="AA50" s="10">
        <v>150.41</v>
      </c>
      <c r="AB50" s="95">
        <v>3867800</v>
      </c>
      <c r="AC50" s="10">
        <v>150.41</v>
      </c>
      <c r="AD50" s="2">
        <f t="shared" si="0"/>
        <v>2.0999999999999943</v>
      </c>
      <c r="AE50" s="138">
        <f t="shared" si="1"/>
        <v>6.423553027768536E-3</v>
      </c>
    </row>
    <row r="51" spans="15:31" x14ac:dyDescent="0.25">
      <c r="O51" s="83">
        <v>1.01</v>
      </c>
      <c r="P51" s="83">
        <f t="shared" si="5"/>
        <v>164.33710000000002</v>
      </c>
      <c r="Q51" s="83"/>
      <c r="T51" s="93" t="s">
        <v>105</v>
      </c>
      <c r="U51" s="88" t="s">
        <v>682</v>
      </c>
      <c r="W51" s="133">
        <v>42692</v>
      </c>
      <c r="X51" s="10">
        <v>151.05000000000001</v>
      </c>
      <c r="Y51" s="10">
        <v>151.66</v>
      </c>
      <c r="Z51" s="10">
        <v>149.4</v>
      </c>
      <c r="AA51" s="10">
        <v>149.44999999999999</v>
      </c>
      <c r="AB51" s="95">
        <v>5664800</v>
      </c>
      <c r="AC51" s="10">
        <v>149.44999999999999</v>
      </c>
      <c r="AD51" s="2">
        <f t="shared" si="0"/>
        <v>2.2599999999999909</v>
      </c>
      <c r="AE51" s="138">
        <f t="shared" si="1"/>
        <v>-8.7550573721564273E-3</v>
      </c>
    </row>
    <row r="52" spans="15:31" x14ac:dyDescent="0.25">
      <c r="O52" s="83">
        <v>1</v>
      </c>
      <c r="P52" s="83">
        <f t="shared" si="5"/>
        <v>162.71</v>
      </c>
      <c r="Q52" s="83"/>
      <c r="T52" s="93" t="s">
        <v>106</v>
      </c>
      <c r="U52" s="88" t="s">
        <v>410</v>
      </c>
      <c r="W52" s="133">
        <v>42691</v>
      </c>
      <c r="X52" s="10">
        <v>151.82</v>
      </c>
      <c r="Y52" s="10">
        <v>151.91999999999999</v>
      </c>
      <c r="Z52" s="10">
        <v>150.19</v>
      </c>
      <c r="AA52" s="10">
        <v>150.77000000000001</v>
      </c>
      <c r="AB52" s="95">
        <v>4683000</v>
      </c>
      <c r="AC52" s="10">
        <v>150.77000000000001</v>
      </c>
      <c r="AD52" s="2">
        <f t="shared" si="0"/>
        <v>1.7299999999999898</v>
      </c>
      <c r="AE52" s="138">
        <f t="shared" si="1"/>
        <v>-4.8184818481847858E-3</v>
      </c>
    </row>
    <row r="53" spans="15:31" x14ac:dyDescent="0.25">
      <c r="O53" s="83">
        <v>0.99</v>
      </c>
      <c r="P53" s="83">
        <f t="shared" si="5"/>
        <v>161.0829</v>
      </c>
      <c r="Q53" s="83"/>
      <c r="T53" s="93" t="s">
        <v>107</v>
      </c>
      <c r="U53" s="90">
        <v>3718557</v>
      </c>
      <c r="W53" s="133">
        <v>42690</v>
      </c>
      <c r="X53" s="10">
        <v>151.99</v>
      </c>
      <c r="Y53" s="10">
        <v>153</v>
      </c>
      <c r="Z53" s="10">
        <v>151.22999999999999</v>
      </c>
      <c r="AA53" s="10">
        <v>151.5</v>
      </c>
      <c r="AB53" s="95">
        <v>3899000</v>
      </c>
      <c r="AC53" s="10">
        <v>151.5</v>
      </c>
      <c r="AD53" s="2">
        <f t="shared" si="0"/>
        <v>1.7700000000000102</v>
      </c>
      <c r="AE53" s="138">
        <f t="shared" si="1"/>
        <v>-4.7953754187741726E-3</v>
      </c>
    </row>
    <row r="54" spans="15:31" x14ac:dyDescent="0.25">
      <c r="O54" s="83">
        <v>0.98</v>
      </c>
      <c r="P54" s="83">
        <f t="shared" si="5"/>
        <v>159.45580000000001</v>
      </c>
      <c r="Q54" s="83"/>
      <c r="T54" s="93" t="s">
        <v>110</v>
      </c>
      <c r="U54" s="90">
        <v>3967580</v>
      </c>
      <c r="W54" s="133">
        <v>42689</v>
      </c>
      <c r="X54" s="10">
        <v>153.51</v>
      </c>
      <c r="Y54" s="10">
        <v>153.96</v>
      </c>
      <c r="Z54" s="10">
        <v>151.51</v>
      </c>
      <c r="AA54" s="10">
        <v>152.22999999999999</v>
      </c>
      <c r="AB54" s="95">
        <v>4910700</v>
      </c>
      <c r="AC54" s="10">
        <v>152.22999999999999</v>
      </c>
      <c r="AD54" s="2">
        <f t="shared" si="0"/>
        <v>2.4500000000000171</v>
      </c>
      <c r="AE54" s="138">
        <f t="shared" si="1"/>
        <v>-3.2834252692415244E-4</v>
      </c>
    </row>
    <row r="55" spans="15:31" x14ac:dyDescent="0.25">
      <c r="O55" s="83">
        <v>0.97</v>
      </c>
      <c r="P55" s="83">
        <f t="shared" si="5"/>
        <v>157.8287</v>
      </c>
      <c r="Q55" s="83"/>
      <c r="T55" s="93" t="s">
        <v>108</v>
      </c>
      <c r="U55" s="88" t="s">
        <v>683</v>
      </c>
      <c r="W55" s="133">
        <v>42688</v>
      </c>
      <c r="X55" s="10">
        <v>147.32</v>
      </c>
      <c r="Y55" s="10">
        <v>152.91999999999999</v>
      </c>
      <c r="Z55" s="10">
        <v>147.04</v>
      </c>
      <c r="AA55" s="10">
        <v>152.28</v>
      </c>
      <c r="AB55" s="95">
        <v>5740400</v>
      </c>
      <c r="AC55" s="10">
        <v>152.28</v>
      </c>
      <c r="AD55" s="2">
        <f t="shared" si="0"/>
        <v>5.8799999999999955</v>
      </c>
      <c r="AE55" s="138">
        <f t="shared" si="1"/>
        <v>4.0021854937850154E-2</v>
      </c>
    </row>
    <row r="56" spans="15:31" x14ac:dyDescent="0.25">
      <c r="O56" s="83">
        <v>0.96</v>
      </c>
      <c r="P56" s="83">
        <f t="shared" si="5"/>
        <v>156.20160000000001</v>
      </c>
      <c r="Q56" s="83"/>
      <c r="T56" s="93" t="s">
        <v>111</v>
      </c>
      <c r="U56" s="88">
        <v>21.76</v>
      </c>
      <c r="W56" s="133">
        <v>42685</v>
      </c>
      <c r="X56" s="10">
        <v>146.71</v>
      </c>
      <c r="Y56" s="10">
        <v>147.5</v>
      </c>
      <c r="Z56" s="10">
        <v>146.01</v>
      </c>
      <c r="AA56" s="10">
        <v>146.41999999999999</v>
      </c>
      <c r="AB56" s="95">
        <v>4475400</v>
      </c>
      <c r="AC56" s="10">
        <v>146.41999999999999</v>
      </c>
      <c r="AD56" s="2">
        <f t="shared" si="0"/>
        <v>1.4900000000000091</v>
      </c>
      <c r="AE56" s="138">
        <f t="shared" si="1"/>
        <v>1.9845343187572251E-3</v>
      </c>
    </row>
    <row r="57" spans="15:31" x14ac:dyDescent="0.25">
      <c r="O57" s="83">
        <v>0.95</v>
      </c>
      <c r="P57" s="83">
        <f t="shared" si="5"/>
        <v>154.5745</v>
      </c>
      <c r="Q57" s="83"/>
      <c r="T57" s="93" t="s">
        <v>112</v>
      </c>
      <c r="U57" s="88">
        <v>7.48</v>
      </c>
      <c r="W57" s="133">
        <v>42684</v>
      </c>
      <c r="X57" s="10">
        <v>142.34</v>
      </c>
      <c r="Y57" s="10">
        <v>146.57</v>
      </c>
      <c r="Z57" s="10">
        <v>142</v>
      </c>
      <c r="AA57" s="10">
        <v>146.13</v>
      </c>
      <c r="AB57" s="95">
        <v>6075500</v>
      </c>
      <c r="AC57" s="10">
        <v>146.13</v>
      </c>
      <c r="AD57" s="2">
        <f t="shared" si="0"/>
        <v>4.5699999999999932</v>
      </c>
      <c r="AE57" s="138">
        <f t="shared" si="1"/>
        <v>2.9809725158562284E-2</v>
      </c>
    </row>
    <row r="58" spans="15:31" x14ac:dyDescent="0.25">
      <c r="O58" s="83">
        <v>0.94</v>
      </c>
      <c r="P58" s="83">
        <f t="shared" si="5"/>
        <v>152.94739999999999</v>
      </c>
      <c r="Q58" s="83"/>
      <c r="T58" s="93" t="s">
        <v>109</v>
      </c>
      <c r="U58" s="88" t="s">
        <v>684</v>
      </c>
      <c r="W58" s="133">
        <v>42683</v>
      </c>
      <c r="X58" s="10">
        <v>139.54</v>
      </c>
      <c r="Y58" s="10">
        <v>144.19</v>
      </c>
      <c r="Z58" s="10">
        <v>136.22</v>
      </c>
      <c r="AA58" s="10">
        <v>141.9</v>
      </c>
      <c r="AB58" s="95">
        <v>8042400</v>
      </c>
      <c r="AC58" s="10">
        <v>141.9</v>
      </c>
      <c r="AD58" s="2">
        <f t="shared" si="0"/>
        <v>7.9699999999999989</v>
      </c>
      <c r="AE58" s="138">
        <f t="shared" si="1"/>
        <v>-6.9979006298110935E-3</v>
      </c>
    </row>
    <row r="59" spans="15:31" x14ac:dyDescent="0.25">
      <c r="O59" s="83">
        <v>0.93</v>
      </c>
      <c r="P59" s="83">
        <f t="shared" si="5"/>
        <v>151.3203</v>
      </c>
      <c r="Q59" s="83"/>
      <c r="W59" s="133">
        <v>42682</v>
      </c>
      <c r="X59" s="10">
        <v>141.35</v>
      </c>
      <c r="Y59" s="10">
        <v>143.61000000000001</v>
      </c>
      <c r="Z59" s="10">
        <v>141</v>
      </c>
      <c r="AA59" s="10">
        <v>142.9</v>
      </c>
      <c r="AB59" s="95">
        <v>4389300</v>
      </c>
      <c r="AC59" s="10">
        <v>142.9</v>
      </c>
      <c r="AD59" s="2">
        <f t="shared" si="0"/>
        <v>2.6100000000000136</v>
      </c>
      <c r="AE59" s="138">
        <f t="shared" si="1"/>
        <v>6.8343549637144285E-3</v>
      </c>
    </row>
    <row r="60" spans="15:31" x14ac:dyDescent="0.25">
      <c r="O60" s="83">
        <v>0.92</v>
      </c>
      <c r="P60" s="83">
        <f t="shared" si="5"/>
        <v>149.69320000000002</v>
      </c>
      <c r="Q60" s="83"/>
      <c r="W60" s="133">
        <v>42681</v>
      </c>
      <c r="X60" s="10">
        <v>139.6</v>
      </c>
      <c r="Y60" s="10">
        <v>142.44</v>
      </c>
      <c r="Z60" s="10">
        <v>139.55000000000001</v>
      </c>
      <c r="AA60" s="10">
        <v>141.93</v>
      </c>
      <c r="AB60" s="95">
        <v>3896600</v>
      </c>
      <c r="AC60" s="10">
        <v>141.93</v>
      </c>
      <c r="AD60" s="2">
        <f t="shared" si="0"/>
        <v>2.8899999999999864</v>
      </c>
      <c r="AE60" s="138">
        <f t="shared" si="1"/>
        <v>3.0644107181758695E-2</v>
      </c>
    </row>
    <row r="61" spans="15:31" x14ac:dyDescent="0.25">
      <c r="O61" s="83">
        <v>0.91</v>
      </c>
      <c r="P61" s="83">
        <f t="shared" si="5"/>
        <v>148.06610000000001</v>
      </c>
      <c r="Q61" s="83"/>
      <c r="W61" s="133">
        <v>42678</v>
      </c>
      <c r="X61" s="10">
        <v>138.44999999999999</v>
      </c>
      <c r="Y61" s="10">
        <v>138.88999999999999</v>
      </c>
      <c r="Z61" s="10">
        <v>137.69</v>
      </c>
      <c r="AA61" s="10">
        <v>137.71</v>
      </c>
      <c r="AB61" s="95">
        <v>3520700</v>
      </c>
      <c r="AC61" s="10">
        <v>137.71</v>
      </c>
      <c r="AD61" s="2">
        <f t="shared" si="0"/>
        <v>1.1999999999999886</v>
      </c>
      <c r="AE61" s="138">
        <f t="shared" si="1"/>
        <v>-8.7063774214612977E-4</v>
      </c>
    </row>
    <row r="62" spans="15:31" x14ac:dyDescent="0.25">
      <c r="O62" s="83">
        <v>0.9</v>
      </c>
      <c r="P62" s="83">
        <f t="shared" si="5"/>
        <v>146.43900000000002</v>
      </c>
      <c r="Q62" s="83"/>
      <c r="W62" s="133">
        <v>42677</v>
      </c>
      <c r="X62" s="10">
        <v>139.18</v>
      </c>
      <c r="Y62" s="10">
        <v>140.34</v>
      </c>
      <c r="Z62" s="10">
        <v>137.65</v>
      </c>
      <c r="AA62" s="10">
        <v>137.83000000000001</v>
      </c>
      <c r="AB62" s="95">
        <v>2989700</v>
      </c>
      <c r="AC62" s="10">
        <v>137.83000000000001</v>
      </c>
      <c r="AD62" s="2">
        <f t="shared" si="0"/>
        <v>2.6899999999999977</v>
      </c>
      <c r="AE62" s="138">
        <f t="shared" si="1"/>
        <v>-8.2745718808460156E-3</v>
      </c>
    </row>
    <row r="63" spans="15:31" x14ac:dyDescent="0.25">
      <c r="O63" s="34"/>
      <c r="W63" s="133">
        <v>42676</v>
      </c>
      <c r="X63" s="10">
        <v>139.02000000000001</v>
      </c>
      <c r="Y63" s="10">
        <v>141.22999999999999</v>
      </c>
      <c r="Z63" s="10">
        <v>138.93</v>
      </c>
      <c r="AA63" s="10">
        <v>138.97999999999999</v>
      </c>
      <c r="AB63" s="95">
        <v>3149700</v>
      </c>
      <c r="AC63" s="10">
        <v>138.97999999999999</v>
      </c>
      <c r="AD63" s="2">
        <f t="shared" si="0"/>
        <v>2.2999999999999829</v>
      </c>
      <c r="AE63" s="138">
        <f t="shared" si="1"/>
        <v>-3.2274259485047807E-3</v>
      </c>
    </row>
    <row r="64" spans="15:31" x14ac:dyDescent="0.25">
      <c r="O64" s="34"/>
      <c r="W64" s="133">
        <v>42675</v>
      </c>
      <c r="X64" s="10">
        <v>141.51</v>
      </c>
      <c r="Y64" s="10">
        <v>141.51</v>
      </c>
      <c r="Z64" s="10">
        <v>138.82</v>
      </c>
      <c r="AA64" s="10">
        <v>139.43</v>
      </c>
      <c r="AB64" s="95">
        <v>3391400</v>
      </c>
      <c r="AC64" s="10">
        <v>139.43</v>
      </c>
      <c r="AD64" s="2">
        <f t="shared" si="0"/>
        <v>2.6899999999999977</v>
      </c>
      <c r="AE64" s="138">
        <f t="shared" si="1"/>
        <v>-1.3443713295124948E-2</v>
      </c>
    </row>
    <row r="65" spans="23:31" x14ac:dyDescent="0.25">
      <c r="W65" s="133">
        <v>42674</v>
      </c>
      <c r="X65" s="10">
        <v>140.80000000000001</v>
      </c>
      <c r="Y65" s="10">
        <v>141.54</v>
      </c>
      <c r="Z65" s="10">
        <v>139.97</v>
      </c>
      <c r="AA65" s="10">
        <v>141.33000000000001</v>
      </c>
      <c r="AB65" s="95">
        <v>3761100</v>
      </c>
      <c r="AC65" s="10">
        <v>141.33000000000001</v>
      </c>
      <c r="AD65" s="2">
        <f t="shared" si="0"/>
        <v>1.5699999999999932</v>
      </c>
      <c r="AE65" s="138">
        <f t="shared" si="1"/>
        <v>6.982543640897898E-3</v>
      </c>
    </row>
    <row r="66" spans="23:31" x14ac:dyDescent="0.25">
      <c r="W66" s="133">
        <v>42671</v>
      </c>
      <c r="X66" s="10">
        <v>141.66</v>
      </c>
      <c r="Y66" s="10">
        <v>142.35</v>
      </c>
      <c r="Z66" s="10">
        <v>139.44</v>
      </c>
      <c r="AA66" s="10">
        <v>140.35</v>
      </c>
      <c r="AB66" s="95">
        <v>4033600</v>
      </c>
      <c r="AC66" s="10">
        <v>140.35</v>
      </c>
      <c r="AD66" s="2">
        <f t="shared" si="0"/>
        <v>2.9099999999999966</v>
      </c>
      <c r="AE66" s="138">
        <f t="shared" si="1"/>
        <v>-1.1201916302663095E-2</v>
      </c>
    </row>
    <row r="67" spans="23:31" x14ac:dyDescent="0.25">
      <c r="W67" s="133">
        <v>42670</v>
      </c>
      <c r="X67" s="10">
        <v>142.72</v>
      </c>
      <c r="Y67" s="10">
        <v>143.25</v>
      </c>
      <c r="Z67" s="10">
        <v>141.58000000000001</v>
      </c>
      <c r="AA67" s="10">
        <v>141.94</v>
      </c>
      <c r="AB67" s="95">
        <v>3358000</v>
      </c>
      <c r="AC67" s="10">
        <v>141.94</v>
      </c>
      <c r="AD67" s="2">
        <f>Y67-Z67</f>
        <v>1.6699999999999875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2017-02-02T02:59:13Z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